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onnections.xml" ContentType="application/vnd.openxmlformats-officedocument.spreadsheetml.connection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customProperty1.bin" ContentType="application/vnd.openxmlformats-officedocument.spreadsheetml.customProperty"/>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1"/>
  <workbookPr codeName="ThisWorkbook" defaultThemeVersion="124226"/>
  <mc:AlternateContent xmlns:mc="http://schemas.openxmlformats.org/markup-compatibility/2006">
    <mc:Choice Requires="x15">
      <x15ac:absPath xmlns:x15ac="http://schemas.microsoft.com/office/spreadsheetml/2010/11/ac" url="I:\Executive\HKH HKH&amp;NBHS Executive\Finance\HKH Finance\Roadmaps FY24\Reporting\"/>
    </mc:Choice>
  </mc:AlternateContent>
  <xr:revisionPtr revIDLastSave="0" documentId="8_{5B39F59B-7BEE-4528-9EC7-0792C22B5F05}" xr6:coauthVersionLast="47" xr6:coauthVersionMax="47" xr10:uidLastSave="{00000000-0000-0000-0000-000000000000}"/>
  <bookViews>
    <workbookView xWindow="-120" yWindow="-120" windowWidth="29040" windowHeight="15840" tabRatio="751" xr2:uid="{00000000-000D-0000-FFFF-FFFF00000000}"/>
  </bookViews>
  <sheets>
    <sheet name="Results" sheetId="1" r:id="rId1"/>
    <sheet name="EIP Report Draft" sheetId="22" r:id="rId2"/>
    <sheet name="EIP Excess Leave" sheetId="25" r:id="rId3"/>
    <sheet name="EIP WoG Savings" sheetId="26" r:id="rId4"/>
    <sheet name="FRAP Summary" sheetId="10" r:id="rId5"/>
    <sheet name="Facility Commentary" sheetId="3" state="hidden" r:id="rId6"/>
    <sheet name="FRAP-RNSH" sheetId="11" r:id="rId7"/>
    <sheet name="FRAP-Ryde" sheetId="13" r:id="rId8"/>
    <sheet name="FRAP-HKH" sheetId="14" r:id="rId9"/>
    <sheet name="FRAP-MV" sheetId="16" state="hidden" r:id="rId10"/>
    <sheet name="FRAP-MHDA" sheetId="17" state="hidden" r:id="rId11"/>
    <sheet name="RPM Rec" sheetId="6" state="hidden" r:id="rId12"/>
    <sheet name="FRAP-PaCH" sheetId="21" r:id="rId13"/>
    <sheet name="FRAP-CorpLHD" sheetId="15" r:id="rId14"/>
    <sheet name="Reference Lists" sheetId="8" state="hidden" r:id="rId15"/>
    <sheet name="Leave Data" sheetId="24" r:id="rId16"/>
    <sheet name="WoGS DATA" sheetId="27" r:id="rId17"/>
    <sheet name="Responsibility Allocation" sheetId="9" state="hidden" r:id="rId18"/>
    <sheet name="FRAP old" sheetId="4" state="hidden" r:id="rId19"/>
    <sheet name="Sheet3" sheetId="12" state="hidden" r:id="rId20"/>
  </sheets>
  <externalReferences>
    <externalReference r:id="rId21"/>
    <externalReference r:id="rId22"/>
    <externalReference r:id="rId23"/>
    <externalReference r:id="rId24"/>
    <externalReference r:id="rId25"/>
    <externalReference r:id="rId26"/>
  </externalReferences>
  <definedNames>
    <definedName name="_xlnm._FilterDatabase" localSheetId="5" hidden="1">'Facility Commentary'!$A$5:$BO$56</definedName>
    <definedName name="_xlnm._FilterDatabase" localSheetId="0" hidden="1">Results!$C$7:$Q$33</definedName>
    <definedName name="_xlnm._FilterDatabase" localSheetId="11" hidden="1">'RPM Rec'!$A$7:$S$42</definedName>
    <definedName name="Crystal_3_1_WEBI_DataGrid" localSheetId="13" hidden="1">[1]Access!#REF!</definedName>
    <definedName name="Crystal_3_1_WEBI_DataGrid" localSheetId="8" hidden="1">[1]Access!#REF!</definedName>
    <definedName name="Crystal_3_1_WEBI_DataGrid" localSheetId="10" hidden="1">[1]Access!#REF!</definedName>
    <definedName name="Crystal_3_1_WEBI_DataGrid" localSheetId="9" hidden="1">[1]Access!#REF!</definedName>
    <definedName name="Crystal_3_1_WEBI_DataGrid" localSheetId="12" hidden="1">[1]Access!#REF!</definedName>
    <definedName name="Crystal_3_1_WEBI_DataGrid" localSheetId="7" hidden="1">[1]Access!#REF!</definedName>
    <definedName name="Crystal_3_1_WEBI_DataGrid" hidden="1">[1]Access!#REF!</definedName>
    <definedName name="Crystal_3_1_WEBI_HHeading" localSheetId="13" hidden="1">[1]Access!#REF!</definedName>
    <definedName name="Crystal_3_1_WEBI_HHeading" localSheetId="8" hidden="1">[1]Access!#REF!</definedName>
    <definedName name="Crystal_3_1_WEBI_HHeading" localSheetId="10" hidden="1">[1]Access!#REF!</definedName>
    <definedName name="Crystal_3_1_WEBI_HHeading" localSheetId="9" hidden="1">[1]Access!#REF!</definedName>
    <definedName name="Crystal_3_1_WEBI_HHeading" localSheetId="12" hidden="1">[1]Access!#REF!</definedName>
    <definedName name="Crystal_3_1_WEBI_HHeading" localSheetId="7" hidden="1">[1]Access!#REF!</definedName>
    <definedName name="Crystal_3_1_WEBI_HHeading" hidden="1">[1]Access!#REF!</definedName>
    <definedName name="Crystal_3_1_WEBI_ReportCrossTab" localSheetId="13" hidden="1">[1]Access!#REF!</definedName>
    <definedName name="Crystal_3_1_WEBI_ReportCrossTab" localSheetId="8" hidden="1">[1]Access!#REF!</definedName>
    <definedName name="Crystal_3_1_WEBI_ReportCrossTab" localSheetId="10" hidden="1">[1]Access!#REF!</definedName>
    <definedName name="Crystal_3_1_WEBI_ReportCrossTab" localSheetId="9" hidden="1">[1]Access!#REF!</definedName>
    <definedName name="Crystal_3_1_WEBI_ReportCrossTab" localSheetId="12" hidden="1">[1]Access!#REF!</definedName>
    <definedName name="Crystal_3_1_WEBI_ReportCrossTab" localSheetId="7" hidden="1">[1]Access!#REF!</definedName>
    <definedName name="Crystal_3_1_WEBI_ReportCrossTab" hidden="1">[1]Access!#REF!</definedName>
    <definedName name="Crystal_3_1_WEBI_Space" localSheetId="13" hidden="1">[1]Access!#REF!</definedName>
    <definedName name="Crystal_3_1_WEBI_Space" localSheetId="8" hidden="1">[1]Access!#REF!</definedName>
    <definedName name="Crystal_3_1_WEBI_Space" localSheetId="10" hidden="1">[1]Access!#REF!</definedName>
    <definedName name="Crystal_3_1_WEBI_Space" localSheetId="9" hidden="1">[1]Access!#REF!</definedName>
    <definedName name="Crystal_3_1_WEBI_Space" localSheetId="12" hidden="1">[1]Access!#REF!</definedName>
    <definedName name="Crystal_3_1_WEBI_Space" localSheetId="7" hidden="1">[1]Access!#REF!</definedName>
    <definedName name="Crystal_3_1_WEBI_Space" hidden="1">[1]Access!#REF!</definedName>
    <definedName name="Crystal_3_1_WEBI_VHeading" localSheetId="13" hidden="1">[1]Access!#REF!</definedName>
    <definedName name="Crystal_3_1_WEBI_VHeading" localSheetId="8" hidden="1">[1]Access!#REF!</definedName>
    <definedName name="Crystal_3_1_WEBI_VHeading" localSheetId="10" hidden="1">[1]Access!#REF!</definedName>
    <definedName name="Crystal_3_1_WEBI_VHeading" localSheetId="9" hidden="1">[1]Access!#REF!</definedName>
    <definedName name="Crystal_3_1_WEBI_VHeading" localSheetId="12" hidden="1">[1]Access!#REF!</definedName>
    <definedName name="Crystal_3_1_WEBI_VHeading" localSheetId="7" hidden="1">[1]Access!#REF!</definedName>
    <definedName name="Crystal_3_1_WEBI_VHeading" hidden="1">[1]Access!#REF!</definedName>
    <definedName name="Crystal_6_1_WEBI_DataGrid" localSheetId="13" hidden="1">[1]Access!#REF!</definedName>
    <definedName name="Crystal_6_1_WEBI_DataGrid" localSheetId="8" hidden="1">[1]Access!#REF!</definedName>
    <definedName name="Crystal_6_1_WEBI_DataGrid" localSheetId="10" hidden="1">[1]Access!#REF!</definedName>
    <definedName name="Crystal_6_1_WEBI_DataGrid" localSheetId="9" hidden="1">[1]Access!#REF!</definedName>
    <definedName name="Crystal_6_1_WEBI_DataGrid" localSheetId="12" hidden="1">[1]Access!#REF!</definedName>
    <definedName name="Crystal_6_1_WEBI_DataGrid" localSheetId="7" hidden="1">[1]Access!#REF!</definedName>
    <definedName name="Crystal_6_1_WEBI_DataGrid" hidden="1">[1]Access!#REF!</definedName>
    <definedName name="Crystal_6_1_WEBI_HHeading" localSheetId="13" hidden="1">[1]Access!#REF!</definedName>
    <definedName name="Crystal_6_1_WEBI_HHeading" localSheetId="8" hidden="1">[1]Access!#REF!</definedName>
    <definedName name="Crystal_6_1_WEBI_HHeading" localSheetId="10" hidden="1">[1]Access!#REF!</definedName>
    <definedName name="Crystal_6_1_WEBI_HHeading" localSheetId="9" hidden="1">[1]Access!#REF!</definedName>
    <definedName name="Crystal_6_1_WEBI_HHeading" localSheetId="12" hidden="1">[1]Access!#REF!</definedName>
    <definedName name="Crystal_6_1_WEBI_HHeading" localSheetId="7" hidden="1">[1]Access!#REF!</definedName>
    <definedName name="Crystal_6_1_WEBI_HHeading" hidden="1">[1]Access!#REF!</definedName>
    <definedName name="Crystal_6_1_WEBI_ReportCrossTab" localSheetId="13" hidden="1">[1]Access!#REF!</definedName>
    <definedName name="Crystal_6_1_WEBI_ReportCrossTab" localSheetId="8" hidden="1">[1]Access!#REF!</definedName>
    <definedName name="Crystal_6_1_WEBI_ReportCrossTab" localSheetId="10" hidden="1">[1]Access!#REF!</definedName>
    <definedName name="Crystal_6_1_WEBI_ReportCrossTab" localSheetId="9" hidden="1">[1]Access!#REF!</definedName>
    <definedName name="Crystal_6_1_WEBI_ReportCrossTab" localSheetId="12" hidden="1">[1]Access!#REF!</definedName>
    <definedName name="Crystal_6_1_WEBI_ReportCrossTab" localSheetId="7" hidden="1">[1]Access!#REF!</definedName>
    <definedName name="Crystal_6_1_WEBI_ReportCrossTab" hidden="1">[1]Access!#REF!</definedName>
    <definedName name="Crystal_6_1_WEBI_Space" localSheetId="13" hidden="1">[1]Access!#REF!</definedName>
    <definedName name="Crystal_6_1_WEBI_Space" localSheetId="8" hidden="1">[1]Access!#REF!</definedName>
    <definedName name="Crystal_6_1_WEBI_Space" localSheetId="10" hidden="1">[1]Access!#REF!</definedName>
    <definedName name="Crystal_6_1_WEBI_Space" localSheetId="9" hidden="1">[1]Access!#REF!</definedName>
    <definedName name="Crystal_6_1_WEBI_Space" localSheetId="12" hidden="1">[1]Access!#REF!</definedName>
    <definedName name="Crystal_6_1_WEBI_Space" localSheetId="7" hidden="1">[1]Access!#REF!</definedName>
    <definedName name="Crystal_6_1_WEBI_Space" hidden="1">[1]Access!#REF!</definedName>
    <definedName name="Crystal_6_1_WEBI_VHeading" localSheetId="13" hidden="1">[1]Access!#REF!</definedName>
    <definedName name="Crystal_6_1_WEBI_VHeading" localSheetId="8" hidden="1">[1]Access!#REF!</definedName>
    <definedName name="Crystal_6_1_WEBI_VHeading" localSheetId="10" hidden="1">[1]Access!#REF!</definedName>
    <definedName name="Crystal_6_1_WEBI_VHeading" localSheetId="9" hidden="1">[1]Access!#REF!</definedName>
    <definedName name="Crystal_6_1_WEBI_VHeading" localSheetId="12" hidden="1">[1]Access!#REF!</definedName>
    <definedName name="Crystal_6_1_WEBI_VHeading" localSheetId="7" hidden="1">[1]Access!#REF!</definedName>
    <definedName name="Crystal_6_1_WEBI_VHeading" hidden="1">[1]Access!#REF!</definedName>
    <definedName name="list_date">'Reference Lists'!$C$4:$C$15</definedName>
    <definedName name="lstMetrics">OFFSET('[2]Financial Data Input'!$B$4:$B$28,0,0,COUNTA('[2]Financial Data Input'!$B$4:$B$28))</definedName>
    <definedName name="lstYears">OFFSET('[2]Financial Data Input'!$B$3:$I$3,0,1,1,COUNTA('[2]Financial Data Input'!$B$3:$I$3)-1)</definedName>
    <definedName name="map_entity_desc">[3]Mapping!$C$3:$C$15</definedName>
    <definedName name="map_month">[3]Mapping!$F$3:$F$14</definedName>
    <definedName name="Months">'[4]Start-&gt;'!$F$6:$F$17</definedName>
    <definedName name="Mth">[5]M!$C$4</definedName>
    <definedName name="PageNumbers">'[4]Start-&gt;'!$I$6:$I$52</definedName>
    <definedName name="_xlnm.Print_Area" localSheetId="2">'EIP Excess Leave'!$D$5:$I$34</definedName>
    <definedName name="_xlnm.Print_Area" localSheetId="1">'EIP Report Draft'!$B$2:$L$38</definedName>
    <definedName name="_xlnm.Print_Area" localSheetId="3">'EIP WoG Savings'!$D$2:$N$13</definedName>
    <definedName name="_xlnm.Print_Area" localSheetId="4">'FRAP Summary'!$D$4:$Q$51</definedName>
    <definedName name="_xlnm.Print_Area" localSheetId="13">'FRAP-CorpLHD'!$C$4:$J$19</definedName>
    <definedName name="_xlnm.Print_Area" localSheetId="8">'FRAP-HKH'!$C$4:$J$18</definedName>
    <definedName name="_xlnm.Print_Area" localSheetId="10">'FRAP-MHDA'!$C$4:$K$20</definedName>
    <definedName name="_xlnm.Print_Area" localSheetId="9">'FRAP-MV'!$C$4:$J$17</definedName>
    <definedName name="_xlnm.Print_Area" localSheetId="12">'FRAP-PaCH'!$C$4:$K$20</definedName>
    <definedName name="_xlnm.Print_Area" localSheetId="6">'FRAP-RNSH'!$A$1:$J$17</definedName>
    <definedName name="_xlnm.Print_Area" localSheetId="7">'FRAP-Ryde'!$C$4:$J$17</definedName>
    <definedName name="_xlnm.Print_Area" localSheetId="0">Results!$C$5:$Q$48</definedName>
    <definedName name="_xlnm.Print_Titles" localSheetId="5">'Facility Commentary'!$1:$5</definedName>
    <definedName name="ReportingMonth_MMM_YY">'[4]GF KPIs'!$R$9</definedName>
    <definedName name="SelectedMonth">'[4]GF KPIs'!$R$7</definedName>
    <definedName name="SelectedYear">'[4]GF KPIs'!$R$8</definedName>
    <definedName name="SheetNames">'[4]Start-&gt;'!$J$6:$J$52</definedName>
    <definedName name="Slicer_JA_Full">#N/A</definedName>
    <definedName name="Years">'[4]Start-&gt;'!$E$6:$E$17</definedName>
  </definedNames>
  <calcPr calcId="191028" calcCompleted="0"/>
  <pivotCaches>
    <pivotCache cacheId="5065" r:id="rId27"/>
    <pivotCache cacheId="5066" r:id="rId28"/>
  </pivotCaches>
  <extLst>
    <ext xmlns:x14="http://schemas.microsoft.com/office/spreadsheetml/2009/9/main" uri="{BBE1A952-AA13-448e-AADC-164F8A28A991}">
      <x14:slicerCaches>
        <x14:slicerCache r:id="rId2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3" i="25" l="1"/>
  <c r="Z33" i="25"/>
  <c r="AA32" i="25"/>
  <c r="Z32" i="25"/>
  <c r="Z31" i="25"/>
  <c r="AE27" i="1" l="1"/>
  <c r="AE26" i="1"/>
  <c r="AE25" i="1"/>
  <c r="AE24" i="1"/>
  <c r="AE23" i="1"/>
  <c r="AE22" i="1"/>
  <c r="AE21" i="1"/>
  <c r="AE20" i="1"/>
  <c r="AE19" i="1"/>
  <c r="Y15" i="1" l="1"/>
  <c r="AA31" i="25" l="1"/>
  <c r="AA30" i="25"/>
  <c r="Z30" i="25"/>
  <c r="I90" i="4"/>
  <c r="H90" i="4"/>
  <c r="F90" i="4"/>
  <c r="E90" i="4"/>
  <c r="I27" i="4"/>
  <c r="H27" i="4"/>
  <c r="F27" i="4"/>
  <c r="E27" i="4"/>
  <c r="I26" i="4"/>
  <c r="H26" i="4"/>
  <c r="F26" i="4"/>
  <c r="E26" i="4"/>
  <c r="I25" i="4"/>
  <c r="H25" i="4"/>
  <c r="F25" i="4"/>
  <c r="E25" i="4"/>
  <c r="I23" i="4"/>
  <c r="H23" i="4"/>
  <c r="F23" i="4"/>
  <c r="E23" i="4"/>
  <c r="I22" i="4"/>
  <c r="H22" i="4"/>
  <c r="F22" i="4"/>
  <c r="E22" i="4"/>
  <c r="I21" i="4"/>
  <c r="H21" i="4"/>
  <c r="F21" i="4"/>
  <c r="E21" i="4"/>
  <c r="I20" i="4"/>
  <c r="H20" i="4"/>
  <c r="F20" i="4"/>
  <c r="E20" i="4"/>
  <c r="I19" i="4"/>
  <c r="H19" i="4"/>
  <c r="F19" i="4"/>
  <c r="E19" i="4"/>
  <c r="I18" i="4"/>
  <c r="H18" i="4"/>
  <c r="F18" i="4"/>
  <c r="E18" i="4"/>
  <c r="I17" i="4"/>
  <c r="H17" i="4"/>
  <c r="F17" i="4"/>
  <c r="E17" i="4"/>
  <c r="I15" i="4"/>
  <c r="H15" i="4"/>
  <c r="F15" i="4"/>
  <c r="E15" i="4"/>
  <c r="I14" i="4"/>
  <c r="H14" i="4"/>
  <c r="F14" i="4"/>
  <c r="E14" i="4"/>
  <c r="I13" i="4"/>
  <c r="H13" i="4"/>
  <c r="F13" i="4"/>
  <c r="E13" i="4"/>
  <c r="I12" i="4"/>
  <c r="H12" i="4"/>
  <c r="F12" i="4"/>
  <c r="E12" i="4"/>
  <c r="I11" i="4"/>
  <c r="H11" i="4"/>
  <c r="F11" i="4"/>
  <c r="E11" i="4"/>
  <c r="I10" i="4"/>
  <c r="H10" i="4"/>
  <c r="F10" i="4"/>
  <c r="E10" i="4"/>
  <c r="I9" i="4"/>
  <c r="H9" i="4"/>
  <c r="F9" i="4"/>
  <c r="E9" i="4"/>
  <c r="I8" i="4"/>
  <c r="H8" i="4"/>
  <c r="F8" i="4"/>
  <c r="E8" i="4"/>
  <c r="I7" i="4"/>
  <c r="H7" i="4"/>
  <c r="F7" i="4"/>
  <c r="E7" i="4"/>
  <c r="I6" i="4"/>
  <c r="H6" i="4"/>
  <c r="F6" i="4"/>
  <c r="E6" i="4"/>
  <c r="S155" i="27"/>
  <c r="S161" i="27" s="1"/>
  <c r="S186" i="27" s="1"/>
  <c r="S192" i="27" s="1"/>
  <c r="S219" i="27" s="1"/>
  <c r="S39" i="27"/>
  <c r="S25" i="27"/>
  <c r="S14" i="27"/>
  <c r="M19" i="8"/>
  <c r="M18" i="8"/>
  <c r="M17" i="8"/>
  <c r="M16" i="8"/>
  <c r="M15" i="8"/>
  <c r="M14" i="8"/>
  <c r="M13" i="8"/>
  <c r="M12" i="8"/>
  <c r="M11" i="8"/>
  <c r="M10" i="8"/>
  <c r="M9" i="8"/>
  <c r="M8" i="8"/>
  <c r="M7" i="8"/>
  <c r="M6" i="8"/>
  <c r="M5" i="8"/>
  <c r="M4" i="8"/>
  <c r="N18" i="15"/>
  <c r="P18" i="15" s="1"/>
  <c r="Q18" i="15" s="1"/>
  <c r="I18" i="15" s="1"/>
  <c r="H18" i="15"/>
  <c r="E18" i="15"/>
  <c r="N17" i="15"/>
  <c r="P17" i="15" s="1"/>
  <c r="Q17" i="15" s="1"/>
  <c r="I17" i="15" s="1"/>
  <c r="H17" i="15"/>
  <c r="E17" i="15"/>
  <c r="N16" i="15"/>
  <c r="P16" i="15" s="1"/>
  <c r="Q16" i="15" s="1"/>
  <c r="I16" i="15" s="1"/>
  <c r="H16" i="15"/>
  <c r="E16" i="15"/>
  <c r="N15" i="15"/>
  <c r="P15" i="15" s="1"/>
  <c r="Q15" i="15" s="1"/>
  <c r="I15" i="15" s="1"/>
  <c r="M15" i="15"/>
  <c r="H15" i="15"/>
  <c r="G15" i="15"/>
  <c r="F15" i="15"/>
  <c r="E15" i="15"/>
  <c r="N14" i="15"/>
  <c r="P14" i="15" s="1"/>
  <c r="Q14" i="15" s="1"/>
  <c r="I14" i="15" s="1"/>
  <c r="M14" i="15"/>
  <c r="H14" i="15"/>
  <c r="G14" i="15"/>
  <c r="F14" i="15"/>
  <c r="E14" i="15"/>
  <c r="N13" i="15"/>
  <c r="P13" i="15" s="1"/>
  <c r="Q13" i="15" s="1"/>
  <c r="I13" i="15" s="1"/>
  <c r="M13" i="15"/>
  <c r="H13" i="15"/>
  <c r="G13" i="15"/>
  <c r="F13" i="15"/>
  <c r="E13" i="15"/>
  <c r="N12" i="15"/>
  <c r="P12" i="15" s="1"/>
  <c r="Q12" i="15" s="1"/>
  <c r="I12" i="15" s="1"/>
  <c r="M12" i="15"/>
  <c r="H12" i="15"/>
  <c r="G12" i="15"/>
  <c r="F12" i="15"/>
  <c r="E12" i="15"/>
  <c r="O5" i="15"/>
  <c r="C5" i="15" s="1"/>
  <c r="P4" i="15"/>
  <c r="C4" i="15" s="1"/>
  <c r="N16" i="21"/>
  <c r="P16" i="21" s="1"/>
  <c r="Q16" i="21" s="1"/>
  <c r="I16" i="21" s="1"/>
  <c r="M16" i="21"/>
  <c r="H16" i="21"/>
  <c r="E16" i="21"/>
  <c r="N15" i="21"/>
  <c r="P15" i="21" s="1"/>
  <c r="Q15" i="21" s="1"/>
  <c r="I15" i="21" s="1"/>
  <c r="M15" i="21"/>
  <c r="H15" i="21"/>
  <c r="E15" i="21"/>
  <c r="N14" i="21"/>
  <c r="P14" i="21" s="1"/>
  <c r="Q14" i="21" s="1"/>
  <c r="I14" i="21" s="1"/>
  <c r="M14" i="21"/>
  <c r="H14" i="21"/>
  <c r="E14" i="21"/>
  <c r="N13" i="21"/>
  <c r="P13" i="21" s="1"/>
  <c r="Q13" i="21" s="1"/>
  <c r="I13" i="21" s="1"/>
  <c r="M13" i="21"/>
  <c r="H13" i="21"/>
  <c r="E13" i="21"/>
  <c r="N12" i="21"/>
  <c r="P12" i="21" s="1"/>
  <c r="Q12" i="21" s="1"/>
  <c r="I12" i="21" s="1"/>
  <c r="M12" i="21"/>
  <c r="H12" i="21"/>
  <c r="E12" i="21"/>
  <c r="N11" i="21"/>
  <c r="P11" i="21" s="1"/>
  <c r="Q11" i="21" s="1"/>
  <c r="I11" i="21" s="1"/>
  <c r="M11" i="21"/>
  <c r="H11" i="21"/>
  <c r="E11" i="21"/>
  <c r="N10" i="21"/>
  <c r="P10" i="21" s="1"/>
  <c r="Q10" i="21" s="1"/>
  <c r="I10" i="21" s="1"/>
  <c r="M10" i="21"/>
  <c r="H10" i="21"/>
  <c r="E10" i="21"/>
  <c r="N9" i="21"/>
  <c r="P9" i="21" s="1"/>
  <c r="Q9" i="21" s="1"/>
  <c r="I9" i="21" s="1"/>
  <c r="M9" i="21"/>
  <c r="H9" i="21"/>
  <c r="E9" i="21"/>
  <c r="O5" i="21"/>
  <c r="C5" i="21"/>
  <c r="P4" i="21"/>
  <c r="C4" i="21"/>
  <c r="P88" i="6"/>
  <c r="O88" i="6"/>
  <c r="N88" i="6"/>
  <c r="M88" i="6"/>
  <c r="L88" i="6"/>
  <c r="K88" i="6"/>
  <c r="J88" i="6"/>
  <c r="I88" i="6"/>
  <c r="H88" i="6"/>
  <c r="G88" i="6"/>
  <c r="F88" i="6"/>
  <c r="E88" i="6"/>
  <c r="D88" i="6"/>
  <c r="R83" i="6"/>
  <c r="Q83" i="6"/>
  <c r="Q82" i="6"/>
  <c r="R82" i="6" s="1"/>
  <c r="P82" i="6"/>
  <c r="R81" i="6"/>
  <c r="Q81" i="6"/>
  <c r="P81" i="6"/>
  <c r="D81" i="6"/>
  <c r="Q80" i="6"/>
  <c r="R80" i="6" s="1"/>
  <c r="P80" i="6"/>
  <c r="R79" i="6"/>
  <c r="Q79" i="6"/>
  <c r="P79" i="6"/>
  <c r="R78" i="6"/>
  <c r="Q78" i="6"/>
  <c r="P78" i="6"/>
  <c r="Q77" i="6"/>
  <c r="R77" i="6" s="1"/>
  <c r="P77" i="6"/>
  <c r="R76" i="6"/>
  <c r="Q76" i="6"/>
  <c r="P76" i="6"/>
  <c r="R75" i="6"/>
  <c r="Q75" i="6"/>
  <c r="P75" i="6"/>
  <c r="Q74" i="6"/>
  <c r="R74" i="6" s="1"/>
  <c r="P74" i="6"/>
  <c r="Q73" i="6"/>
  <c r="R73" i="6" s="1"/>
  <c r="P73" i="6"/>
  <c r="Q72" i="6"/>
  <c r="R72" i="6" s="1"/>
  <c r="P72" i="6"/>
  <c r="R71" i="6"/>
  <c r="Q71" i="6"/>
  <c r="P71" i="6"/>
  <c r="R70" i="6"/>
  <c r="Q70" i="6"/>
  <c r="P70" i="6"/>
  <c r="Q69" i="6"/>
  <c r="R69" i="6" s="1"/>
  <c r="P69" i="6"/>
  <c r="R68" i="6"/>
  <c r="Q68" i="6"/>
  <c r="P68" i="6"/>
  <c r="P67" i="6"/>
  <c r="F67" i="6"/>
  <c r="E67" i="6"/>
  <c r="D67" i="6"/>
  <c r="R66" i="6"/>
  <c r="Q66" i="6"/>
  <c r="P66" i="6"/>
  <c r="P65" i="6"/>
  <c r="R64" i="6"/>
  <c r="Q64" i="6"/>
  <c r="P64" i="6"/>
  <c r="Q63" i="6"/>
  <c r="R63" i="6" s="1"/>
  <c r="P63" i="6"/>
  <c r="Q62" i="6"/>
  <c r="R62" i="6" s="1"/>
  <c r="P62" i="6"/>
  <c r="P61" i="6"/>
  <c r="Q60" i="6"/>
  <c r="R60" i="6" s="1"/>
  <c r="P60" i="6"/>
  <c r="R59" i="6"/>
  <c r="Q59" i="6"/>
  <c r="P59" i="6"/>
  <c r="P58" i="6"/>
  <c r="Q57" i="6"/>
  <c r="R57" i="6" s="1"/>
  <c r="P57" i="6"/>
  <c r="P56" i="6"/>
  <c r="P55" i="6"/>
  <c r="Q49" i="6"/>
  <c r="R49" i="6" s="1"/>
  <c r="P49" i="6"/>
  <c r="P47" i="6"/>
  <c r="O47" i="6"/>
  <c r="N47" i="6"/>
  <c r="M47" i="6"/>
  <c r="L47" i="6"/>
  <c r="K47" i="6"/>
  <c r="J47" i="6"/>
  <c r="I47" i="6"/>
  <c r="H47" i="6"/>
  <c r="G47" i="6"/>
  <c r="F47" i="6"/>
  <c r="E47" i="6"/>
  <c r="D47" i="6"/>
  <c r="Q42" i="6"/>
  <c r="R42" i="6" s="1"/>
  <c r="P42" i="6"/>
  <c r="Q41" i="6"/>
  <c r="R41" i="6" s="1"/>
  <c r="P41" i="6"/>
  <c r="R40" i="6"/>
  <c r="Q40" i="6"/>
  <c r="P40" i="6"/>
  <c r="O40" i="6"/>
  <c r="R39" i="6"/>
  <c r="Q39" i="6"/>
  <c r="P39" i="6"/>
  <c r="Q38" i="6"/>
  <c r="R38" i="6" s="1"/>
  <c r="P38" i="6"/>
  <c r="Q37" i="6"/>
  <c r="R37" i="6" s="1"/>
  <c r="P37" i="6"/>
  <c r="Q36" i="6"/>
  <c r="R36" i="6" s="1"/>
  <c r="P36" i="6"/>
  <c r="R35" i="6"/>
  <c r="Q35" i="6"/>
  <c r="P35" i="6"/>
  <c r="R34" i="6"/>
  <c r="Q34" i="6"/>
  <c r="P34" i="6"/>
  <c r="Q33" i="6"/>
  <c r="R33" i="6" s="1"/>
  <c r="P33" i="6"/>
  <c r="R32" i="6"/>
  <c r="Q32" i="6"/>
  <c r="P32" i="6"/>
  <c r="R31" i="6"/>
  <c r="Q31" i="6"/>
  <c r="P31" i="6"/>
  <c r="D31" i="6"/>
  <c r="R30" i="6"/>
  <c r="Q30" i="6"/>
  <c r="P30" i="6"/>
  <c r="R29" i="6"/>
  <c r="Q29" i="6"/>
  <c r="P29" i="6"/>
  <c r="Q28" i="6"/>
  <c r="R28" i="6" s="1"/>
  <c r="P28" i="6"/>
  <c r="R27" i="6"/>
  <c r="Q27" i="6"/>
  <c r="P27" i="6"/>
  <c r="R26" i="6"/>
  <c r="Q26" i="6"/>
  <c r="P26" i="6"/>
  <c r="Q25" i="6"/>
  <c r="R25" i="6" s="1"/>
  <c r="P25" i="6"/>
  <c r="Q24" i="6"/>
  <c r="R24" i="6" s="1"/>
  <c r="R23" i="6"/>
  <c r="Q23" i="6"/>
  <c r="P23" i="6"/>
  <c r="L23" i="6"/>
  <c r="I23" i="6"/>
  <c r="R22" i="6"/>
  <c r="Q22" i="6"/>
  <c r="P22" i="6"/>
  <c r="Q21" i="6"/>
  <c r="R21" i="6" s="1"/>
  <c r="P21" i="6"/>
  <c r="F21" i="6"/>
  <c r="E21" i="6"/>
  <c r="D21" i="6"/>
  <c r="Q20" i="6"/>
  <c r="R20" i="6" s="1"/>
  <c r="P20" i="6"/>
  <c r="O20" i="6"/>
  <c r="L20" i="6"/>
  <c r="R19" i="6"/>
  <c r="Q19" i="6"/>
  <c r="P19" i="6"/>
  <c r="Q18" i="6"/>
  <c r="R18" i="6" s="1"/>
  <c r="P18" i="6"/>
  <c r="Q17" i="6"/>
  <c r="R17" i="6" s="1"/>
  <c r="P17" i="6"/>
  <c r="Q16" i="6"/>
  <c r="R16" i="6" s="1"/>
  <c r="P16" i="6"/>
  <c r="J16" i="6"/>
  <c r="R15" i="6"/>
  <c r="Q15" i="6"/>
  <c r="P15" i="6"/>
  <c r="R14" i="6"/>
  <c r="Q14" i="6"/>
  <c r="P14" i="6"/>
  <c r="Y13" i="6"/>
  <c r="Q13" i="6"/>
  <c r="R13" i="6" s="1"/>
  <c r="P13" i="6"/>
  <c r="Y12" i="6"/>
  <c r="Q12" i="6"/>
  <c r="R12" i="6" s="1"/>
  <c r="P12" i="6"/>
  <c r="R11" i="6"/>
  <c r="Q11" i="6"/>
  <c r="P11" i="6"/>
  <c r="Q10" i="6"/>
  <c r="R10" i="6" s="1"/>
  <c r="P10" i="6"/>
  <c r="Q9" i="6"/>
  <c r="R9" i="6" s="1"/>
  <c r="P9" i="6"/>
  <c r="Q8" i="6"/>
  <c r="R8" i="6" s="1"/>
  <c r="P8" i="6"/>
  <c r="N16" i="17"/>
  <c r="P16" i="17" s="1"/>
  <c r="Q16" i="17" s="1"/>
  <c r="I16" i="17" s="1"/>
  <c r="H16" i="17"/>
  <c r="E16" i="17"/>
  <c r="N15" i="17"/>
  <c r="P15" i="17" s="1"/>
  <c r="Q15" i="17" s="1"/>
  <c r="I15" i="17" s="1"/>
  <c r="H15" i="17"/>
  <c r="E15" i="17"/>
  <c r="N14" i="17"/>
  <c r="P14" i="17" s="1"/>
  <c r="Q14" i="17" s="1"/>
  <c r="I14" i="17" s="1"/>
  <c r="H14" i="17"/>
  <c r="E14" i="17"/>
  <c r="N13" i="17"/>
  <c r="P13" i="17" s="1"/>
  <c r="Q13" i="17" s="1"/>
  <c r="I13" i="17" s="1"/>
  <c r="H13" i="17"/>
  <c r="E13" i="17"/>
  <c r="N12" i="17"/>
  <c r="P12" i="17" s="1"/>
  <c r="Q12" i="17" s="1"/>
  <c r="I12" i="17" s="1"/>
  <c r="H12" i="17"/>
  <c r="E12" i="17"/>
  <c r="N11" i="17"/>
  <c r="P11" i="17" s="1"/>
  <c r="Q11" i="17" s="1"/>
  <c r="I11" i="17" s="1"/>
  <c r="H11" i="17"/>
  <c r="E11" i="17"/>
  <c r="N10" i="17"/>
  <c r="P10" i="17" s="1"/>
  <c r="Q10" i="17" s="1"/>
  <c r="I10" i="17" s="1"/>
  <c r="H10" i="17"/>
  <c r="E10" i="17"/>
  <c r="N9" i="17"/>
  <c r="P9" i="17" s="1"/>
  <c r="Q9" i="17" s="1"/>
  <c r="I9" i="17" s="1"/>
  <c r="H9" i="17"/>
  <c r="E9" i="17"/>
  <c r="N8" i="17"/>
  <c r="P8" i="17" s="1"/>
  <c r="Q8" i="17" s="1"/>
  <c r="I8" i="17" s="1"/>
  <c r="M8" i="17"/>
  <c r="M17" i="17" s="1"/>
  <c r="H8" i="17"/>
  <c r="G8" i="17"/>
  <c r="G17" i="17" s="1"/>
  <c r="F8" i="17"/>
  <c r="F17" i="17" s="1"/>
  <c r="E8" i="17"/>
  <c r="O5" i="17"/>
  <c r="C5" i="17"/>
  <c r="P4" i="17"/>
  <c r="C4" i="17"/>
  <c r="N16" i="16"/>
  <c r="P16" i="16" s="1"/>
  <c r="Q16" i="16" s="1"/>
  <c r="I16" i="16" s="1"/>
  <c r="H16" i="16"/>
  <c r="E16" i="16"/>
  <c r="N15" i="16"/>
  <c r="P15" i="16" s="1"/>
  <c r="Q15" i="16" s="1"/>
  <c r="I15" i="16" s="1"/>
  <c r="H15" i="16"/>
  <c r="E15" i="16"/>
  <c r="N14" i="16"/>
  <c r="P14" i="16" s="1"/>
  <c r="Q14" i="16" s="1"/>
  <c r="I14" i="16" s="1"/>
  <c r="H14" i="16"/>
  <c r="E14" i="16"/>
  <c r="N13" i="16"/>
  <c r="P13" i="16" s="1"/>
  <c r="Q13" i="16" s="1"/>
  <c r="I13" i="16" s="1"/>
  <c r="H13" i="16"/>
  <c r="E13" i="16"/>
  <c r="N12" i="16"/>
  <c r="P12" i="16" s="1"/>
  <c r="Q12" i="16" s="1"/>
  <c r="I12" i="16" s="1"/>
  <c r="H12" i="16"/>
  <c r="E12" i="16"/>
  <c r="N11" i="16"/>
  <c r="P11" i="16" s="1"/>
  <c r="Q11" i="16" s="1"/>
  <c r="I11" i="16" s="1"/>
  <c r="H11" i="16"/>
  <c r="E11" i="16"/>
  <c r="N10" i="16"/>
  <c r="P10" i="16" s="1"/>
  <c r="Q10" i="16" s="1"/>
  <c r="I10" i="16" s="1"/>
  <c r="H10" i="16"/>
  <c r="E10" i="16"/>
  <c r="N9" i="16"/>
  <c r="P9" i="16" s="1"/>
  <c r="Q9" i="16" s="1"/>
  <c r="I9" i="16" s="1"/>
  <c r="H9" i="16"/>
  <c r="E9" i="16"/>
  <c r="N8" i="16"/>
  <c r="M8" i="16"/>
  <c r="M17" i="16" s="1"/>
  <c r="H8" i="16"/>
  <c r="G8" i="16"/>
  <c r="G17" i="16" s="1"/>
  <c r="F8" i="16"/>
  <c r="F17" i="16" s="1"/>
  <c r="E8" i="16"/>
  <c r="O5" i="16"/>
  <c r="C5" i="16"/>
  <c r="P4" i="16"/>
  <c r="C4" i="16"/>
  <c r="N17" i="14"/>
  <c r="P17" i="14" s="1"/>
  <c r="Q17" i="14" s="1"/>
  <c r="I17" i="14" s="1"/>
  <c r="H17" i="14"/>
  <c r="E17" i="14"/>
  <c r="N16" i="14"/>
  <c r="P16" i="14" s="1"/>
  <c r="Q16" i="14" s="1"/>
  <c r="I16" i="14" s="1"/>
  <c r="H16" i="14"/>
  <c r="E16" i="14"/>
  <c r="N15" i="14"/>
  <c r="P15" i="14" s="1"/>
  <c r="Q15" i="14" s="1"/>
  <c r="I15" i="14" s="1"/>
  <c r="H15" i="14"/>
  <c r="E15" i="14"/>
  <c r="N14" i="14"/>
  <c r="P14" i="14" s="1"/>
  <c r="Q14" i="14" s="1"/>
  <c r="I14" i="14" s="1"/>
  <c r="H14" i="14"/>
  <c r="E14" i="14"/>
  <c r="N13" i="14"/>
  <c r="P13" i="14" s="1"/>
  <c r="Q13" i="14" s="1"/>
  <c r="I13" i="14" s="1"/>
  <c r="M13" i="14"/>
  <c r="H13" i="14"/>
  <c r="G13" i="14"/>
  <c r="F13" i="14"/>
  <c r="E13" i="14"/>
  <c r="N12" i="14"/>
  <c r="P12" i="14" s="1"/>
  <c r="Q12" i="14" s="1"/>
  <c r="I12" i="14" s="1"/>
  <c r="M12" i="14"/>
  <c r="H12" i="14"/>
  <c r="G12" i="14"/>
  <c r="F12" i="14"/>
  <c r="E12" i="14"/>
  <c r="N11" i="14"/>
  <c r="P11" i="14" s="1"/>
  <c r="Q11" i="14" s="1"/>
  <c r="I11" i="14" s="1"/>
  <c r="M11" i="14"/>
  <c r="H11" i="14"/>
  <c r="G11" i="14"/>
  <c r="F11" i="14"/>
  <c r="E11" i="14"/>
  <c r="N10" i="14"/>
  <c r="P10" i="14" s="1"/>
  <c r="Q10" i="14" s="1"/>
  <c r="I10" i="14" s="1"/>
  <c r="M10" i="14"/>
  <c r="H10" i="14"/>
  <c r="G10" i="14"/>
  <c r="F10" i="14"/>
  <c r="E10" i="14"/>
  <c r="N9" i="14"/>
  <c r="P9" i="14" s="1"/>
  <c r="Q9" i="14" s="1"/>
  <c r="I9" i="14" s="1"/>
  <c r="M9" i="14"/>
  <c r="H9" i="14"/>
  <c r="G9" i="14"/>
  <c r="F9" i="14"/>
  <c r="E9" i="14"/>
  <c r="O5" i="14"/>
  <c r="C5" i="14"/>
  <c r="P4" i="14"/>
  <c r="C4" i="14"/>
  <c r="N16" i="13"/>
  <c r="P16" i="13" s="1"/>
  <c r="Q16" i="13" s="1"/>
  <c r="I16" i="13" s="1"/>
  <c r="M16" i="13"/>
  <c r="H16" i="13"/>
  <c r="E16" i="13"/>
  <c r="N15" i="13"/>
  <c r="P15" i="13" s="1"/>
  <c r="Q15" i="13" s="1"/>
  <c r="I15" i="13" s="1"/>
  <c r="M15" i="13"/>
  <c r="H15" i="13"/>
  <c r="E15" i="13"/>
  <c r="N14" i="13"/>
  <c r="P14" i="13" s="1"/>
  <c r="Q14" i="13" s="1"/>
  <c r="I14" i="13" s="1"/>
  <c r="M14" i="13"/>
  <c r="H14" i="13"/>
  <c r="E14" i="13"/>
  <c r="N13" i="13"/>
  <c r="P13" i="13" s="1"/>
  <c r="Q13" i="13" s="1"/>
  <c r="I13" i="13" s="1"/>
  <c r="M13" i="13"/>
  <c r="H13" i="13"/>
  <c r="E13" i="13"/>
  <c r="N12" i="13"/>
  <c r="P12" i="13" s="1"/>
  <c r="Q12" i="13" s="1"/>
  <c r="I12" i="13" s="1"/>
  <c r="M12" i="13"/>
  <c r="H12" i="13"/>
  <c r="E12" i="13"/>
  <c r="N11" i="13"/>
  <c r="P11" i="13" s="1"/>
  <c r="Q11" i="13" s="1"/>
  <c r="I11" i="13" s="1"/>
  <c r="M11" i="13"/>
  <c r="H11" i="13"/>
  <c r="G11" i="13"/>
  <c r="F11" i="13"/>
  <c r="E11" i="13"/>
  <c r="O5" i="13"/>
  <c r="C5" i="13"/>
  <c r="P4" i="13"/>
  <c r="C4" i="13"/>
  <c r="N16" i="11"/>
  <c r="P16" i="11" s="1"/>
  <c r="Q16" i="11" s="1"/>
  <c r="I16" i="11" s="1"/>
  <c r="M16" i="11"/>
  <c r="H16" i="11"/>
  <c r="G16" i="11"/>
  <c r="F16" i="11"/>
  <c r="E16" i="11"/>
  <c r="N15" i="11"/>
  <c r="P15" i="11" s="1"/>
  <c r="Q15" i="11" s="1"/>
  <c r="I15" i="11" s="1"/>
  <c r="H15" i="11"/>
  <c r="E15" i="11"/>
  <c r="N14" i="11"/>
  <c r="P14" i="11" s="1"/>
  <c r="Q14" i="11" s="1"/>
  <c r="I14" i="11" s="1"/>
  <c r="M14" i="11"/>
  <c r="H14" i="11"/>
  <c r="G14" i="11"/>
  <c r="F14" i="11"/>
  <c r="E14" i="11"/>
  <c r="N13" i="11"/>
  <c r="P13" i="11" s="1"/>
  <c r="Q13" i="11" s="1"/>
  <c r="I13" i="11" s="1"/>
  <c r="M13" i="11"/>
  <c r="H13" i="11"/>
  <c r="G13" i="11"/>
  <c r="F13" i="11"/>
  <c r="E13" i="11"/>
  <c r="N12" i="11"/>
  <c r="P12" i="11" s="1"/>
  <c r="Q12" i="11" s="1"/>
  <c r="I12" i="11" s="1"/>
  <c r="M12" i="11"/>
  <c r="H12" i="11"/>
  <c r="G12" i="11"/>
  <c r="F12" i="11"/>
  <c r="E12" i="11"/>
  <c r="N11" i="11"/>
  <c r="P11" i="11" s="1"/>
  <c r="Q11" i="11" s="1"/>
  <c r="I11" i="11" s="1"/>
  <c r="M11" i="11"/>
  <c r="H11" i="11"/>
  <c r="G11" i="11"/>
  <c r="F11" i="11"/>
  <c r="E11" i="11"/>
  <c r="O5" i="11"/>
  <c r="C5" i="11"/>
  <c r="P4" i="11"/>
  <c r="C4" i="11"/>
  <c r="I238" i="3"/>
  <c r="J75" i="3"/>
  <c r="I75" i="3"/>
  <c r="G75" i="3"/>
  <c r="F75" i="3"/>
  <c r="J74" i="3"/>
  <c r="I74" i="3"/>
  <c r="G74" i="3"/>
  <c r="F74" i="3"/>
  <c r="J67" i="3"/>
  <c r="I67" i="3"/>
  <c r="G67" i="3"/>
  <c r="F67" i="3"/>
  <c r="J66" i="3"/>
  <c r="I66" i="3"/>
  <c r="G66" i="3"/>
  <c r="F66" i="3"/>
  <c r="K59" i="3"/>
  <c r="J59" i="3"/>
  <c r="I59" i="3"/>
  <c r="H59" i="3"/>
  <c r="G59" i="3"/>
  <c r="F59" i="3"/>
  <c r="K56" i="3"/>
  <c r="J56" i="3"/>
  <c r="I56" i="3"/>
  <c r="H56" i="3"/>
  <c r="G56" i="3"/>
  <c r="F56" i="3"/>
  <c r="K55" i="3"/>
  <c r="J55" i="3"/>
  <c r="I55" i="3"/>
  <c r="H55" i="3"/>
  <c r="G55" i="3"/>
  <c r="F55" i="3"/>
  <c r="K54" i="3"/>
  <c r="J54" i="3"/>
  <c r="I54" i="3"/>
  <c r="H54" i="3"/>
  <c r="G54" i="3"/>
  <c r="F54" i="3"/>
  <c r="K53" i="3"/>
  <c r="J53" i="3"/>
  <c r="I53" i="3"/>
  <c r="H53" i="3"/>
  <c r="G53" i="3"/>
  <c r="F53" i="3"/>
  <c r="K52" i="3"/>
  <c r="J52" i="3"/>
  <c r="I52" i="3"/>
  <c r="H52" i="3"/>
  <c r="G52" i="3"/>
  <c r="F52" i="3"/>
  <c r="K51" i="3"/>
  <c r="J51" i="3"/>
  <c r="I51" i="3"/>
  <c r="H51" i="3"/>
  <c r="G51" i="3"/>
  <c r="F51" i="3"/>
  <c r="K50" i="3"/>
  <c r="J50" i="3"/>
  <c r="I50" i="3"/>
  <c r="H50" i="3"/>
  <c r="G50" i="3"/>
  <c r="F50" i="3"/>
  <c r="K49" i="3"/>
  <c r="J49" i="3"/>
  <c r="I49" i="3"/>
  <c r="H49" i="3"/>
  <c r="G49" i="3"/>
  <c r="F49" i="3"/>
  <c r="K48" i="3"/>
  <c r="J48" i="3"/>
  <c r="I48" i="3"/>
  <c r="H48" i="3"/>
  <c r="G48" i="3"/>
  <c r="F48" i="3"/>
  <c r="K47" i="3"/>
  <c r="J47" i="3"/>
  <c r="I47" i="3"/>
  <c r="H47" i="3"/>
  <c r="G47" i="3"/>
  <c r="F47" i="3"/>
  <c r="K46" i="3"/>
  <c r="J46" i="3"/>
  <c r="I46" i="3"/>
  <c r="H46" i="3"/>
  <c r="G46" i="3"/>
  <c r="F46" i="3"/>
  <c r="K45" i="3"/>
  <c r="J45" i="3"/>
  <c r="I45" i="3"/>
  <c r="H45" i="3"/>
  <c r="G45" i="3"/>
  <c r="F45" i="3"/>
  <c r="K44" i="3"/>
  <c r="J44" i="3"/>
  <c r="I44" i="3"/>
  <c r="H44" i="3"/>
  <c r="G44" i="3"/>
  <c r="F44" i="3"/>
  <c r="K43" i="3"/>
  <c r="J43" i="3"/>
  <c r="I43" i="3"/>
  <c r="H43" i="3"/>
  <c r="G43" i="3"/>
  <c r="F43" i="3"/>
  <c r="K42" i="3"/>
  <c r="J42" i="3"/>
  <c r="I42" i="3"/>
  <c r="H42" i="3"/>
  <c r="G42" i="3"/>
  <c r="F42" i="3"/>
  <c r="K41" i="3"/>
  <c r="J41" i="3"/>
  <c r="I41" i="3"/>
  <c r="H41" i="3"/>
  <c r="G41" i="3"/>
  <c r="F41" i="3"/>
  <c r="K40" i="3"/>
  <c r="J40" i="3"/>
  <c r="I40" i="3"/>
  <c r="H40" i="3"/>
  <c r="G40" i="3"/>
  <c r="F40" i="3"/>
  <c r="K39" i="3"/>
  <c r="J39" i="3"/>
  <c r="I39" i="3"/>
  <c r="H39" i="3"/>
  <c r="G39" i="3"/>
  <c r="F39" i="3"/>
  <c r="K38" i="3"/>
  <c r="J38" i="3"/>
  <c r="I38" i="3"/>
  <c r="H38" i="3"/>
  <c r="G38" i="3"/>
  <c r="F38" i="3"/>
  <c r="K37" i="3"/>
  <c r="J37" i="3"/>
  <c r="I37" i="3"/>
  <c r="H37" i="3"/>
  <c r="G37" i="3"/>
  <c r="F37" i="3"/>
  <c r="K36" i="3"/>
  <c r="J36" i="3"/>
  <c r="I36" i="3"/>
  <c r="H36" i="3"/>
  <c r="G36" i="3"/>
  <c r="F36" i="3"/>
  <c r="K35" i="3"/>
  <c r="J35" i="3"/>
  <c r="I35" i="3"/>
  <c r="H35" i="3"/>
  <c r="G35" i="3"/>
  <c r="F35" i="3"/>
  <c r="K34" i="3"/>
  <c r="J34" i="3"/>
  <c r="I34" i="3"/>
  <c r="H34" i="3"/>
  <c r="G34" i="3"/>
  <c r="F34" i="3"/>
  <c r="K33" i="3"/>
  <c r="J33" i="3"/>
  <c r="I33" i="3"/>
  <c r="H33" i="3"/>
  <c r="G33" i="3"/>
  <c r="F33" i="3"/>
  <c r="K32" i="3"/>
  <c r="J32" i="3"/>
  <c r="I32" i="3"/>
  <c r="H32" i="3"/>
  <c r="G32" i="3"/>
  <c r="F32" i="3"/>
  <c r="K31" i="3"/>
  <c r="J31" i="3"/>
  <c r="I31" i="3"/>
  <c r="H31" i="3"/>
  <c r="G31" i="3"/>
  <c r="F31" i="3"/>
  <c r="K30" i="3"/>
  <c r="J30" i="3"/>
  <c r="I30" i="3"/>
  <c r="H30" i="3"/>
  <c r="G30" i="3"/>
  <c r="F30" i="3"/>
  <c r="K29" i="3"/>
  <c r="J29" i="3"/>
  <c r="I29" i="3"/>
  <c r="H29" i="3"/>
  <c r="G29" i="3"/>
  <c r="F29" i="3"/>
  <c r="K28" i="3"/>
  <c r="J28" i="3"/>
  <c r="I28" i="3"/>
  <c r="H28" i="3"/>
  <c r="G28" i="3"/>
  <c r="F28" i="3"/>
  <c r="K27" i="3"/>
  <c r="J27" i="3"/>
  <c r="I27" i="3"/>
  <c r="H27" i="3"/>
  <c r="G27" i="3"/>
  <c r="F27" i="3"/>
  <c r="K26" i="3"/>
  <c r="J26" i="3"/>
  <c r="I26" i="3"/>
  <c r="H26" i="3"/>
  <c r="G26" i="3"/>
  <c r="F26" i="3"/>
  <c r="K25" i="3"/>
  <c r="J25" i="3"/>
  <c r="I25" i="3"/>
  <c r="H25" i="3"/>
  <c r="G25" i="3"/>
  <c r="F25" i="3"/>
  <c r="K24" i="3"/>
  <c r="J24" i="3"/>
  <c r="I24" i="3"/>
  <c r="H24" i="3"/>
  <c r="G24" i="3"/>
  <c r="F24" i="3"/>
  <c r="K23" i="3"/>
  <c r="J23" i="3"/>
  <c r="I23" i="3"/>
  <c r="H23" i="3"/>
  <c r="G23" i="3"/>
  <c r="F23" i="3"/>
  <c r="K22" i="3"/>
  <c r="J22" i="3"/>
  <c r="I22" i="3"/>
  <c r="H22" i="3"/>
  <c r="G22" i="3"/>
  <c r="F22" i="3"/>
  <c r="K21" i="3"/>
  <c r="J21" i="3"/>
  <c r="I21" i="3"/>
  <c r="H21" i="3"/>
  <c r="G21" i="3"/>
  <c r="F21" i="3"/>
  <c r="K20" i="3"/>
  <c r="J20" i="3"/>
  <c r="I20" i="3"/>
  <c r="H20" i="3"/>
  <c r="G20" i="3"/>
  <c r="F20" i="3"/>
  <c r="K19" i="3"/>
  <c r="J19" i="3"/>
  <c r="I19" i="3"/>
  <c r="H19" i="3"/>
  <c r="G19" i="3"/>
  <c r="F19" i="3"/>
  <c r="K18" i="3"/>
  <c r="J18" i="3"/>
  <c r="I18" i="3"/>
  <c r="H18" i="3"/>
  <c r="G18" i="3"/>
  <c r="F18" i="3"/>
  <c r="K17" i="3"/>
  <c r="J17" i="3"/>
  <c r="I17" i="3"/>
  <c r="H17" i="3"/>
  <c r="G17" i="3"/>
  <c r="F17" i="3"/>
  <c r="K16" i="3"/>
  <c r="J16" i="3"/>
  <c r="I16" i="3"/>
  <c r="H16" i="3"/>
  <c r="G16" i="3"/>
  <c r="F16" i="3"/>
  <c r="K15" i="3"/>
  <c r="J15" i="3"/>
  <c r="I15" i="3"/>
  <c r="H15" i="3"/>
  <c r="G15" i="3"/>
  <c r="F15" i="3"/>
  <c r="K14" i="3"/>
  <c r="J14" i="3"/>
  <c r="I14" i="3"/>
  <c r="H14" i="3"/>
  <c r="G14" i="3"/>
  <c r="F14" i="3"/>
  <c r="K13" i="3"/>
  <c r="J13" i="3"/>
  <c r="I13" i="3"/>
  <c r="H13" i="3"/>
  <c r="G13" i="3"/>
  <c r="F13" i="3"/>
  <c r="K12" i="3"/>
  <c r="J12" i="3"/>
  <c r="J68" i="3" s="1"/>
  <c r="I12" i="3"/>
  <c r="I68" i="3" s="1"/>
  <c r="H12" i="3"/>
  <c r="G12" i="3"/>
  <c r="G68" i="3" s="1"/>
  <c r="F12" i="3"/>
  <c r="F68" i="3" s="1"/>
  <c r="K11" i="3"/>
  <c r="J11" i="3"/>
  <c r="J65" i="3" s="1"/>
  <c r="I11" i="3"/>
  <c r="I65" i="3" s="1"/>
  <c r="H11" i="3"/>
  <c r="G11" i="3"/>
  <c r="G65" i="3" s="1"/>
  <c r="F11" i="3"/>
  <c r="F65" i="3" s="1"/>
  <c r="K10" i="3"/>
  <c r="J10" i="3"/>
  <c r="I10" i="3"/>
  <c r="H10" i="3"/>
  <c r="G10" i="3"/>
  <c r="F10" i="3"/>
  <c r="K9" i="3"/>
  <c r="J9" i="3"/>
  <c r="I9" i="3"/>
  <c r="H9" i="3"/>
  <c r="G9" i="3"/>
  <c r="F9" i="3"/>
  <c r="K8" i="3"/>
  <c r="J8" i="3"/>
  <c r="I8" i="3"/>
  <c r="H8" i="3"/>
  <c r="G8" i="3"/>
  <c r="F8" i="3"/>
  <c r="K7" i="3"/>
  <c r="J7" i="3"/>
  <c r="I7" i="3"/>
  <c r="H7" i="3"/>
  <c r="G7" i="3"/>
  <c r="F7" i="3"/>
  <c r="K6" i="3"/>
  <c r="J6" i="3"/>
  <c r="I6" i="3"/>
  <c r="H6" i="3"/>
  <c r="G6" i="3"/>
  <c r="F6" i="3"/>
  <c r="B2" i="3"/>
  <c r="O58" i="10"/>
  <c r="O60" i="10" s="1"/>
  <c r="N58" i="10"/>
  <c r="E58" i="10"/>
  <c r="Q50" i="10"/>
  <c r="P50" i="10"/>
  <c r="O50" i="10"/>
  <c r="N50" i="10"/>
  <c r="M50" i="10"/>
  <c r="L50" i="10"/>
  <c r="K50" i="10"/>
  <c r="I50" i="10"/>
  <c r="H50" i="10"/>
  <c r="E50" i="10"/>
  <c r="Q49" i="10"/>
  <c r="P49" i="10"/>
  <c r="O49" i="10"/>
  <c r="N49" i="10"/>
  <c r="M49" i="10"/>
  <c r="L49" i="10"/>
  <c r="K49" i="10"/>
  <c r="I49" i="10"/>
  <c r="H49" i="10"/>
  <c r="E49" i="10"/>
  <c r="Q48" i="10"/>
  <c r="P48" i="10"/>
  <c r="O48" i="10"/>
  <c r="N48" i="10"/>
  <c r="M48" i="10"/>
  <c r="L48" i="10"/>
  <c r="K48" i="10"/>
  <c r="I48" i="10"/>
  <c r="H48" i="10"/>
  <c r="E48" i="10"/>
  <c r="Q47" i="10"/>
  <c r="P47" i="10"/>
  <c r="O47" i="10"/>
  <c r="N47" i="10"/>
  <c r="M47" i="10"/>
  <c r="L47" i="10"/>
  <c r="K47" i="10"/>
  <c r="I47" i="10"/>
  <c r="H47" i="10"/>
  <c r="E47" i="10"/>
  <c r="Q46" i="10"/>
  <c r="P46" i="10"/>
  <c r="O46" i="10"/>
  <c r="N46" i="10"/>
  <c r="M46" i="10"/>
  <c r="L46" i="10"/>
  <c r="K46" i="10"/>
  <c r="H46" i="10"/>
  <c r="G46" i="10"/>
  <c r="F46" i="10"/>
  <c r="E46" i="10"/>
  <c r="F45" i="10"/>
  <c r="E45" i="10"/>
  <c r="F44" i="10"/>
  <c r="E44" i="10"/>
  <c r="S43" i="10"/>
  <c r="I43" i="10"/>
  <c r="H43" i="10"/>
  <c r="G43" i="10"/>
  <c r="F43" i="10"/>
  <c r="E43" i="10"/>
  <c r="Q42" i="10"/>
  <c r="P42" i="10"/>
  <c r="O42" i="10"/>
  <c r="N42" i="10"/>
  <c r="L42" i="10"/>
  <c r="K42" i="10"/>
  <c r="Q41" i="10"/>
  <c r="P41" i="10"/>
  <c r="O41" i="10"/>
  <c r="N41" i="10"/>
  <c r="M41" i="10"/>
  <c r="L41" i="10"/>
  <c r="K41" i="10"/>
  <c r="I41" i="10"/>
  <c r="H41" i="10"/>
  <c r="E41" i="10"/>
  <c r="Q40" i="10"/>
  <c r="P40" i="10"/>
  <c r="O40" i="10"/>
  <c r="N40" i="10"/>
  <c r="M40" i="10"/>
  <c r="L40" i="10"/>
  <c r="K40" i="10"/>
  <c r="I40" i="10"/>
  <c r="H40" i="10"/>
  <c r="E40" i="10"/>
  <c r="Q39" i="10"/>
  <c r="P39" i="10"/>
  <c r="O39" i="10"/>
  <c r="N39" i="10"/>
  <c r="M39" i="10"/>
  <c r="L39" i="10"/>
  <c r="K39" i="10"/>
  <c r="I39" i="10"/>
  <c r="H39" i="10"/>
  <c r="E39" i="10"/>
  <c r="Q38" i="10"/>
  <c r="P38" i="10"/>
  <c r="O38" i="10"/>
  <c r="N38" i="10"/>
  <c r="M38" i="10"/>
  <c r="L38" i="10"/>
  <c r="K38" i="10"/>
  <c r="I38" i="10"/>
  <c r="H38" i="10"/>
  <c r="E38" i="10"/>
  <c r="Q37" i="10"/>
  <c r="P37" i="10"/>
  <c r="O37" i="10"/>
  <c r="N37" i="10"/>
  <c r="M37" i="10"/>
  <c r="L37" i="10"/>
  <c r="K37" i="10"/>
  <c r="I37" i="10"/>
  <c r="H37" i="10"/>
  <c r="G37" i="10"/>
  <c r="F37" i="10"/>
  <c r="E37" i="10"/>
  <c r="Q36" i="10"/>
  <c r="P36" i="10"/>
  <c r="O36" i="10"/>
  <c r="N36" i="10"/>
  <c r="M36" i="10"/>
  <c r="L36" i="10"/>
  <c r="K36" i="10"/>
  <c r="I36" i="10"/>
  <c r="H36" i="10"/>
  <c r="G36" i="10"/>
  <c r="F36" i="10"/>
  <c r="E36" i="10"/>
  <c r="Q35" i="10"/>
  <c r="P35" i="10"/>
  <c r="O35" i="10"/>
  <c r="N35" i="10"/>
  <c r="M35" i="10"/>
  <c r="L35" i="10"/>
  <c r="K35" i="10"/>
  <c r="I35" i="10"/>
  <c r="H35" i="10"/>
  <c r="G35" i="10"/>
  <c r="F35" i="10"/>
  <c r="E35" i="10"/>
  <c r="Q34" i="10"/>
  <c r="P34" i="10"/>
  <c r="O34" i="10"/>
  <c r="N34" i="10"/>
  <c r="M34" i="10"/>
  <c r="L34" i="10"/>
  <c r="K34" i="10"/>
  <c r="I34" i="10"/>
  <c r="H34" i="10"/>
  <c r="G34" i="10"/>
  <c r="F34" i="10"/>
  <c r="E34" i="10"/>
  <c r="Q33" i="10"/>
  <c r="P33" i="10"/>
  <c r="O33" i="10"/>
  <c r="N33" i="10"/>
  <c r="M33" i="10"/>
  <c r="L33" i="10"/>
  <c r="K33" i="10"/>
  <c r="I33" i="10"/>
  <c r="H33" i="10"/>
  <c r="G33" i="10"/>
  <c r="F33" i="10"/>
  <c r="E33" i="10"/>
  <c r="Q32" i="10"/>
  <c r="P32" i="10"/>
  <c r="O32" i="10"/>
  <c r="N32" i="10"/>
  <c r="M32" i="10"/>
  <c r="L32" i="10"/>
  <c r="K32" i="10"/>
  <c r="I32" i="10"/>
  <c r="H32" i="10"/>
  <c r="G32" i="10"/>
  <c r="F32" i="10"/>
  <c r="E32" i="10"/>
  <c r="Q31" i="10"/>
  <c r="P31" i="10"/>
  <c r="O31" i="10"/>
  <c r="N31" i="10"/>
  <c r="M31" i="10"/>
  <c r="L31" i="10"/>
  <c r="K31" i="10"/>
  <c r="I31" i="10"/>
  <c r="H31" i="10"/>
  <c r="G31" i="10"/>
  <c r="F31" i="10"/>
  <c r="E31" i="10"/>
  <c r="Q30" i="10"/>
  <c r="P30" i="10"/>
  <c r="O30" i="10"/>
  <c r="N30" i="10"/>
  <c r="M30" i="10"/>
  <c r="L30" i="10"/>
  <c r="K30" i="10"/>
  <c r="I30" i="10"/>
  <c r="H30" i="10"/>
  <c r="G30" i="10"/>
  <c r="F30" i="10"/>
  <c r="E30" i="10"/>
  <c r="Q29" i="10"/>
  <c r="P29" i="10"/>
  <c r="O29" i="10"/>
  <c r="N29" i="10"/>
  <c r="M29" i="10"/>
  <c r="L29" i="10"/>
  <c r="K29" i="10"/>
  <c r="I29" i="10"/>
  <c r="H29" i="10"/>
  <c r="G29" i="10"/>
  <c r="F29" i="10"/>
  <c r="E29" i="10"/>
  <c r="Q28" i="10"/>
  <c r="P28" i="10"/>
  <c r="O28" i="10"/>
  <c r="N28" i="10"/>
  <c r="M28" i="10"/>
  <c r="Q27" i="10"/>
  <c r="P27" i="10"/>
  <c r="O27" i="10"/>
  <c r="N27" i="10"/>
  <c r="L27" i="10"/>
  <c r="K27" i="10"/>
  <c r="Q26" i="10"/>
  <c r="P26" i="10"/>
  <c r="O26" i="10"/>
  <c r="N26" i="10"/>
  <c r="L26" i="10"/>
  <c r="P25" i="10"/>
  <c r="O25" i="10"/>
  <c r="N25" i="10"/>
  <c r="M25" i="10"/>
  <c r="L25" i="10"/>
  <c r="K25" i="10"/>
  <c r="Q24" i="10"/>
  <c r="O24" i="10"/>
  <c r="N24" i="10"/>
  <c r="M24" i="10"/>
  <c r="L24" i="10"/>
  <c r="P23" i="10"/>
  <c r="O23" i="10"/>
  <c r="N23" i="10"/>
  <c r="M23" i="10"/>
  <c r="L23" i="10"/>
  <c r="K23" i="10"/>
  <c r="S22" i="10"/>
  <c r="P21" i="10"/>
  <c r="O21" i="10"/>
  <c r="N21" i="10"/>
  <c r="M21" i="10"/>
  <c r="L21" i="10"/>
  <c r="K21" i="10"/>
  <c r="S20" i="10"/>
  <c r="I20" i="10"/>
  <c r="H20" i="10"/>
  <c r="E20" i="10"/>
  <c r="S19" i="10"/>
  <c r="G13" i="10"/>
  <c r="F13" i="10"/>
  <c r="E13" i="10"/>
  <c r="G12" i="10"/>
  <c r="F12" i="10"/>
  <c r="E12" i="10"/>
  <c r="G11" i="10"/>
  <c r="F11" i="10"/>
  <c r="E11" i="10"/>
  <c r="I8" i="10"/>
  <c r="H8" i="10"/>
  <c r="G8" i="10"/>
  <c r="F8" i="10"/>
  <c r="E8" i="10"/>
  <c r="W7" i="10"/>
  <c r="Q4" i="10"/>
  <c r="M5" i="26"/>
  <c r="F33" i="25"/>
  <c r="G32" i="25"/>
  <c r="H32" i="25" s="1"/>
  <c r="I32" i="25" s="1"/>
  <c r="G31" i="25"/>
  <c r="H31" i="25" s="1"/>
  <c r="I31" i="25" s="1"/>
  <c r="G30" i="25"/>
  <c r="H30" i="25" s="1"/>
  <c r="I30" i="25" s="1"/>
  <c r="AA29" i="25"/>
  <c r="Z29" i="25"/>
  <c r="G29" i="25"/>
  <c r="H29" i="25" s="1"/>
  <c r="I29" i="25" s="1"/>
  <c r="AA28" i="25"/>
  <c r="Z28" i="25"/>
  <c r="G28" i="25"/>
  <c r="H28" i="25" s="1"/>
  <c r="I28" i="25" s="1"/>
  <c r="AA27" i="25"/>
  <c r="Z27" i="25"/>
  <c r="G27" i="25"/>
  <c r="H27" i="25" s="1"/>
  <c r="I27" i="25" s="1"/>
  <c r="AA26" i="25"/>
  <c r="Z26" i="25"/>
  <c r="G26" i="25"/>
  <c r="H26" i="25" s="1"/>
  <c r="I26" i="25" s="1"/>
  <c r="AA25" i="25"/>
  <c r="Z25" i="25"/>
  <c r="G25" i="25"/>
  <c r="H25" i="25" s="1"/>
  <c r="I25" i="25" s="1"/>
  <c r="AA24" i="25"/>
  <c r="Z24" i="25"/>
  <c r="G24" i="25"/>
  <c r="AA23" i="25"/>
  <c r="Z23" i="25"/>
  <c r="AA22" i="25"/>
  <c r="Z22" i="25"/>
  <c r="AA21" i="25"/>
  <c r="Z21" i="25"/>
  <c r="AA20" i="25"/>
  <c r="Z20" i="25"/>
  <c r="AA19" i="25"/>
  <c r="Z19" i="25"/>
  <c r="AA18" i="25"/>
  <c r="Z18" i="25"/>
  <c r="G18" i="25"/>
  <c r="F18" i="25"/>
  <c r="H18" i="25" s="1"/>
  <c r="I18" i="25" s="1"/>
  <c r="AA17" i="25"/>
  <c r="Z17" i="25"/>
  <c r="G17" i="25"/>
  <c r="F17" i="25"/>
  <c r="G16" i="25"/>
  <c r="F16" i="25"/>
  <c r="Y15" i="25"/>
  <c r="G15" i="25"/>
  <c r="F15" i="25"/>
  <c r="Y14" i="25"/>
  <c r="G14" i="25"/>
  <c r="F14" i="25"/>
  <c r="G13" i="25"/>
  <c r="F13" i="25"/>
  <c r="G12" i="25"/>
  <c r="F12" i="25"/>
  <c r="G11" i="25"/>
  <c r="F11" i="25"/>
  <c r="G10" i="25"/>
  <c r="F10" i="25"/>
  <c r="J36" i="22"/>
  <c r="I36" i="22"/>
  <c r="E36" i="22"/>
  <c r="D36" i="22"/>
  <c r="C36" i="22"/>
  <c r="J35" i="22"/>
  <c r="I35" i="22"/>
  <c r="E35" i="22"/>
  <c r="D35" i="22"/>
  <c r="C35" i="22"/>
  <c r="J34" i="22"/>
  <c r="I34" i="22"/>
  <c r="E34" i="22"/>
  <c r="D34" i="22"/>
  <c r="C34" i="22"/>
  <c r="J33" i="22"/>
  <c r="I33" i="22"/>
  <c r="E33" i="22"/>
  <c r="D33" i="22"/>
  <c r="C33" i="22"/>
  <c r="J32" i="22"/>
  <c r="I32" i="22"/>
  <c r="E32" i="22"/>
  <c r="D32" i="22"/>
  <c r="C32" i="22"/>
  <c r="J31" i="22"/>
  <c r="I31" i="22"/>
  <c r="E31" i="22"/>
  <c r="D31" i="22"/>
  <c r="C31" i="22"/>
  <c r="J30" i="22"/>
  <c r="I30" i="22"/>
  <c r="E30" i="22"/>
  <c r="D30" i="22"/>
  <c r="C30" i="22"/>
  <c r="J29" i="22"/>
  <c r="I29" i="22"/>
  <c r="E29" i="22"/>
  <c r="D29" i="22"/>
  <c r="C29" i="22"/>
  <c r="J28" i="22"/>
  <c r="I28" i="22"/>
  <c r="E28" i="22"/>
  <c r="D28" i="22"/>
  <c r="C28" i="22"/>
  <c r="C27" i="22"/>
  <c r="C26" i="22"/>
  <c r="C25" i="22"/>
  <c r="C24" i="22"/>
  <c r="C23" i="22"/>
  <c r="C22" i="22"/>
  <c r="C21" i="22"/>
  <c r="C20" i="22"/>
  <c r="C19" i="22"/>
  <c r="J13" i="22"/>
  <c r="I13" i="22"/>
  <c r="J12" i="22"/>
  <c r="I12" i="22"/>
  <c r="E12" i="22"/>
  <c r="D12" i="22"/>
  <c r="J11" i="22"/>
  <c r="I11" i="22"/>
  <c r="J8" i="22"/>
  <c r="I8" i="22"/>
  <c r="E8" i="22"/>
  <c r="D8" i="22"/>
  <c r="K5" i="22"/>
  <c r="AV70" i="1"/>
  <c r="AS70" i="1"/>
  <c r="AE70" i="1"/>
  <c r="Q70" i="1"/>
  <c r="P70" i="1"/>
  <c r="O70" i="1"/>
  <c r="AV69" i="1"/>
  <c r="AS69" i="1"/>
  <c r="AE69" i="1"/>
  <c r="Q69" i="1"/>
  <c r="P69" i="1"/>
  <c r="O69" i="1"/>
  <c r="AV68" i="1"/>
  <c r="AS68" i="1"/>
  <c r="AE68" i="1"/>
  <c r="Q68" i="1"/>
  <c r="P68" i="1"/>
  <c r="O68" i="1"/>
  <c r="AV67" i="1"/>
  <c r="AS67" i="1"/>
  <c r="AE67" i="1"/>
  <c r="Q67" i="1"/>
  <c r="P67" i="1"/>
  <c r="O67" i="1"/>
  <c r="AV66" i="1"/>
  <c r="AS66" i="1"/>
  <c r="AE66" i="1"/>
  <c r="Q66" i="1"/>
  <c r="P66" i="1"/>
  <c r="O66" i="1"/>
  <c r="AV65" i="1"/>
  <c r="AS65" i="1"/>
  <c r="AE65" i="1"/>
  <c r="Q65" i="1"/>
  <c r="P65" i="1"/>
  <c r="O65" i="1"/>
  <c r="AV64" i="1"/>
  <c r="AS64" i="1"/>
  <c r="AE64" i="1"/>
  <c r="Q64" i="1"/>
  <c r="P64" i="1"/>
  <c r="O64" i="1"/>
  <c r="AV58" i="1"/>
  <c r="AV57" i="1"/>
  <c r="AV56" i="1"/>
  <c r="AV55" i="1"/>
  <c r="AS55" i="1"/>
  <c r="AR55" i="1"/>
  <c r="AQ55" i="1"/>
  <c r="AP55" i="1"/>
  <c r="AO55" i="1"/>
  <c r="AN55" i="1"/>
  <c r="AM55" i="1"/>
  <c r="AL55" i="1"/>
  <c r="AK55" i="1"/>
  <c r="AJ55" i="1"/>
  <c r="AI55" i="1"/>
  <c r="AH55" i="1"/>
  <c r="AG55" i="1"/>
  <c r="AE55" i="1"/>
  <c r="AD55" i="1"/>
  <c r="AC55" i="1"/>
  <c r="AB55" i="1"/>
  <c r="AA55" i="1"/>
  <c r="Z55" i="1"/>
  <c r="Y55" i="1"/>
  <c r="X55" i="1"/>
  <c r="W55" i="1"/>
  <c r="V55" i="1"/>
  <c r="U55" i="1"/>
  <c r="T55" i="1"/>
  <c r="S55" i="1"/>
  <c r="Q55" i="1"/>
  <c r="P55" i="1"/>
  <c r="O55" i="1"/>
  <c r="AV54" i="1"/>
  <c r="AS54" i="1"/>
  <c r="AE54" i="1"/>
  <c r="Q54" i="1"/>
  <c r="P54" i="1"/>
  <c r="O54" i="1"/>
  <c r="AV53" i="1"/>
  <c r="AS53" i="1"/>
  <c r="AE53" i="1"/>
  <c r="Q53" i="1"/>
  <c r="P53" i="1"/>
  <c r="O53" i="1"/>
  <c r="AV52" i="1"/>
  <c r="AS52" i="1"/>
  <c r="AE52" i="1"/>
  <c r="Q52" i="1"/>
  <c r="P52" i="1"/>
  <c r="O52" i="1"/>
  <c r="AS51" i="1"/>
  <c r="AE51" i="1"/>
  <c r="Q51" i="1"/>
  <c r="P51" i="1"/>
  <c r="O51" i="1"/>
  <c r="AV50" i="1"/>
  <c r="AS50" i="1"/>
  <c r="AE50" i="1"/>
  <c r="Q50" i="1"/>
  <c r="P50" i="1"/>
  <c r="O50" i="1"/>
  <c r="AS49" i="1"/>
  <c r="AE49" i="1"/>
  <c r="R49" i="1"/>
  <c r="Q49" i="1"/>
  <c r="P49" i="1"/>
  <c r="O49" i="1"/>
  <c r="N49" i="1"/>
  <c r="AS48" i="1"/>
  <c r="AE48" i="1"/>
  <c r="Q48" i="1"/>
  <c r="P48" i="1"/>
  <c r="O48" i="1"/>
  <c r="AS47" i="1"/>
  <c r="AE47" i="1"/>
  <c r="Q47" i="1"/>
  <c r="P47" i="1"/>
  <c r="O47" i="1"/>
  <c r="AS46" i="1"/>
  <c r="AE46" i="1"/>
  <c r="Q46" i="1"/>
  <c r="P46" i="1"/>
  <c r="O46" i="1"/>
  <c r="AS45" i="1"/>
  <c r="AE45" i="1"/>
  <c r="Q45" i="1"/>
  <c r="P45" i="1"/>
  <c r="O45" i="1"/>
  <c r="AS44" i="1"/>
  <c r="AE44" i="1"/>
  <c r="Q44" i="1"/>
  <c r="P44" i="1"/>
  <c r="O44" i="1"/>
  <c r="AS43" i="1"/>
  <c r="AE43" i="1"/>
  <c r="Q43" i="1"/>
  <c r="P43" i="1"/>
  <c r="O43" i="1"/>
  <c r="AS42" i="1"/>
  <c r="AE42" i="1"/>
  <c r="Q42" i="1"/>
  <c r="P42" i="1"/>
  <c r="O42" i="1"/>
  <c r="AS41" i="1"/>
  <c r="AE41" i="1"/>
  <c r="Q41" i="1"/>
  <c r="P41" i="1"/>
  <c r="O41" i="1"/>
  <c r="AS40" i="1"/>
  <c r="AE40" i="1"/>
  <c r="Q40" i="1"/>
  <c r="P40" i="1"/>
  <c r="O40" i="1"/>
  <c r="AS39" i="1"/>
  <c r="AE39" i="1"/>
  <c r="Q39" i="1"/>
  <c r="P39" i="1"/>
  <c r="O39" i="1"/>
  <c r="AS38" i="1"/>
  <c r="AE38" i="1"/>
  <c r="Q38" i="1"/>
  <c r="P38" i="1"/>
  <c r="O38" i="1"/>
  <c r="AS37" i="1"/>
  <c r="AE37" i="1"/>
  <c r="Q37" i="1"/>
  <c r="P37" i="1"/>
  <c r="O37" i="1"/>
  <c r="AV36" i="1"/>
  <c r="AS36" i="1"/>
  <c r="AE36" i="1"/>
  <c r="Q36" i="1"/>
  <c r="P36" i="1"/>
  <c r="O36" i="1"/>
  <c r="AV35" i="1"/>
  <c r="AV34" i="1"/>
  <c r="AV33" i="1"/>
  <c r="AR33" i="1"/>
  <c r="AR57" i="1" s="1"/>
  <c r="AQ33" i="1"/>
  <c r="AQ57" i="1" s="1"/>
  <c r="AP33" i="1"/>
  <c r="AP57" i="1" s="1"/>
  <c r="AO33" i="1"/>
  <c r="AO57" i="1" s="1"/>
  <c r="AN33" i="1"/>
  <c r="AN57" i="1" s="1"/>
  <c r="AM33" i="1"/>
  <c r="AM57" i="1" s="1"/>
  <c r="AL33" i="1"/>
  <c r="AL57" i="1" s="1"/>
  <c r="AK33" i="1"/>
  <c r="AK57" i="1" s="1"/>
  <c r="AJ33" i="1"/>
  <c r="AJ57" i="1" s="1"/>
  <c r="AI33" i="1"/>
  <c r="AI57" i="1" s="1"/>
  <c r="AH33" i="1"/>
  <c r="AH57" i="1" s="1"/>
  <c r="AG33" i="1"/>
  <c r="AG57" i="1" s="1"/>
  <c r="AD33" i="1"/>
  <c r="AD57" i="1" s="1"/>
  <c r="AC33" i="1"/>
  <c r="AC57" i="1" s="1"/>
  <c r="AB33" i="1"/>
  <c r="AB57" i="1" s="1"/>
  <c r="AA33" i="1"/>
  <c r="AA57" i="1" s="1"/>
  <c r="Z33" i="1"/>
  <c r="Z57" i="1" s="1"/>
  <c r="Y33" i="1"/>
  <c r="Y57" i="1" s="1"/>
  <c r="X33" i="1"/>
  <c r="X57" i="1" s="1"/>
  <c r="W33" i="1"/>
  <c r="W57" i="1" s="1"/>
  <c r="V33" i="1"/>
  <c r="V57" i="1" s="1"/>
  <c r="U33" i="1"/>
  <c r="U57" i="1" s="1"/>
  <c r="T33" i="1"/>
  <c r="T57" i="1" s="1"/>
  <c r="S33" i="1"/>
  <c r="S57" i="1" s="1"/>
  <c r="AV32" i="1"/>
  <c r="AS32" i="1"/>
  <c r="O32" i="1" s="1"/>
  <c r="Q84" i="6" s="1"/>
  <c r="R84" i="6" s="1"/>
  <c r="AE32" i="1"/>
  <c r="P32" i="1" s="1"/>
  <c r="AV31" i="1"/>
  <c r="AS31" i="1"/>
  <c r="O31" i="1" s="1"/>
  <c r="AE31" i="1"/>
  <c r="P31" i="1" s="1"/>
  <c r="AV30" i="1"/>
  <c r="AS30" i="1"/>
  <c r="O30" i="1" s="1"/>
  <c r="AE30" i="1"/>
  <c r="P30" i="1" s="1"/>
  <c r="AV29" i="1"/>
  <c r="AS29" i="1"/>
  <c r="O29" i="1" s="1"/>
  <c r="AE29" i="1"/>
  <c r="P29" i="1" s="1"/>
  <c r="AV28" i="1"/>
  <c r="AS28" i="1"/>
  <c r="O28" i="1" s="1"/>
  <c r="AE28" i="1"/>
  <c r="P28" i="1" s="1"/>
  <c r="AV27" i="1"/>
  <c r="AS27" i="1"/>
  <c r="O27" i="1" s="1"/>
  <c r="P27" i="1"/>
  <c r="AV26" i="1"/>
  <c r="AS26" i="1"/>
  <c r="O26" i="1" s="1"/>
  <c r="P26" i="1"/>
  <c r="AV25" i="1"/>
  <c r="AS25" i="1"/>
  <c r="O25" i="1" s="1"/>
  <c r="P25" i="1"/>
  <c r="F9" i="11" s="1"/>
  <c r="AS24" i="1"/>
  <c r="AU24" i="1" s="1"/>
  <c r="P24" i="1"/>
  <c r="AV23" i="1"/>
  <c r="AS23" i="1"/>
  <c r="AU23" i="1" s="1"/>
  <c r="P23" i="1"/>
  <c r="AV22" i="1"/>
  <c r="AS22" i="1"/>
  <c r="O22" i="1" s="1"/>
  <c r="P22" i="1"/>
  <c r="AS21" i="1"/>
  <c r="AU21" i="1" s="1"/>
  <c r="P21" i="1"/>
  <c r="F9" i="13" s="1"/>
  <c r="AS20" i="1"/>
  <c r="AU20" i="1" s="1"/>
  <c r="P20" i="1"/>
  <c r="AV19" i="1"/>
  <c r="AS19" i="1"/>
  <c r="AU19" i="1" s="1"/>
  <c r="P19" i="1"/>
  <c r="AV18" i="1"/>
  <c r="AS18" i="1"/>
  <c r="AU18" i="1" s="1"/>
  <c r="AE18" i="1"/>
  <c r="P18" i="1" s="1"/>
  <c r="AV17" i="1"/>
  <c r="AS17" i="1"/>
  <c r="AU17" i="1" s="1"/>
  <c r="AE17" i="1"/>
  <c r="P17" i="1" s="1"/>
  <c r="AV16" i="1"/>
  <c r="AS16" i="1"/>
  <c r="AU16" i="1" s="1"/>
  <c r="AE16" i="1"/>
  <c r="P16" i="1" s="1"/>
  <c r="AS15" i="1"/>
  <c r="O15" i="1" s="1"/>
  <c r="AE15" i="1"/>
  <c r="P15" i="1" s="1"/>
  <c r="AS14" i="1"/>
  <c r="AU14" i="1" s="1"/>
  <c r="AE14" i="1"/>
  <c r="P14" i="1" s="1"/>
  <c r="AS13" i="1"/>
  <c r="AU13" i="1" s="1"/>
  <c r="AE13" i="1"/>
  <c r="P13" i="1" s="1"/>
  <c r="L7" i="26" s="1"/>
  <c r="AV12" i="1"/>
  <c r="AS12" i="1"/>
  <c r="AU12" i="1" s="1"/>
  <c r="AE12" i="1"/>
  <c r="P12" i="1" s="1"/>
  <c r="AV11" i="1"/>
  <c r="AS11" i="1"/>
  <c r="AU11" i="1" s="1"/>
  <c r="AE11" i="1"/>
  <c r="P11" i="1" s="1"/>
  <c r="AV10" i="1"/>
  <c r="AS10" i="1"/>
  <c r="O10" i="1" s="1"/>
  <c r="AE10" i="1"/>
  <c r="P10" i="1" s="1"/>
  <c r="AV9" i="1"/>
  <c r="AS9" i="1"/>
  <c r="AR9" i="1"/>
  <c r="AE9" i="1"/>
  <c r="P9" i="1" s="1"/>
  <c r="F8" i="15" s="1"/>
  <c r="AV8" i="1"/>
  <c r="AS8" i="1"/>
  <c r="AU8" i="1" s="1"/>
  <c r="AE8" i="1"/>
  <c r="P8" i="1" s="1"/>
  <c r="AR7" i="1"/>
  <c r="AQ7" i="1"/>
  <c r="AP7" i="1"/>
  <c r="AO7" i="1"/>
  <c r="AN7" i="1"/>
  <c r="AM7" i="1"/>
  <c r="AL7" i="1"/>
  <c r="AK7" i="1"/>
  <c r="AJ7" i="1"/>
  <c r="AI7" i="1"/>
  <c r="AH7" i="1"/>
  <c r="AG7" i="1"/>
  <c r="AD7" i="1"/>
  <c r="AC7" i="1"/>
  <c r="AB7" i="1"/>
  <c r="AA7" i="1"/>
  <c r="Z7" i="1"/>
  <c r="Y7" i="1"/>
  <c r="X7" i="1"/>
  <c r="W7" i="1"/>
  <c r="V7" i="1"/>
  <c r="U7" i="1"/>
  <c r="T7" i="1"/>
  <c r="S7" i="1"/>
  <c r="AS6" i="1"/>
  <c r="AR6" i="1"/>
  <c r="AQ6" i="1"/>
  <c r="AP6" i="1"/>
  <c r="AO6" i="1"/>
  <c r="AN6" i="1"/>
  <c r="AM6" i="1"/>
  <c r="AL6" i="1"/>
  <c r="AK6" i="1"/>
  <c r="AJ6" i="1"/>
  <c r="AI6" i="1"/>
  <c r="AH6" i="1"/>
  <c r="AG6" i="1"/>
  <c r="AE6" i="1"/>
  <c r="AD6" i="1"/>
  <c r="AC6" i="1"/>
  <c r="AB6" i="1"/>
  <c r="AA6" i="1"/>
  <c r="Z6" i="1"/>
  <c r="Y6" i="1"/>
  <c r="X6" i="1"/>
  <c r="W6" i="1"/>
  <c r="V6" i="1"/>
  <c r="U6" i="1"/>
  <c r="T6" i="1"/>
  <c r="S6" i="1"/>
  <c r="AR3" i="1"/>
  <c r="AQ3" i="1"/>
  <c r="AP3" i="1"/>
  <c r="AO3" i="1"/>
  <c r="AN3" i="1"/>
  <c r="AM3" i="1"/>
  <c r="AL3" i="1"/>
  <c r="L27" i="1" s="1"/>
  <c r="AK3" i="1"/>
  <c r="AJ3" i="1"/>
  <c r="AI3" i="1"/>
  <c r="L41" i="1" s="1"/>
  <c r="AH3" i="1"/>
  <c r="AG3" i="1"/>
  <c r="L70" i="1" s="1"/>
  <c r="AD3" i="1"/>
  <c r="AD5" i="1" s="1"/>
  <c r="AE5" i="1" s="1"/>
  <c r="AC3" i="1"/>
  <c r="AC1" i="1" s="1"/>
  <c r="AB3" i="1"/>
  <c r="AB5" i="1" s="1"/>
  <c r="AA3" i="1"/>
  <c r="AA5" i="1" s="1"/>
  <c r="Z3" i="1"/>
  <c r="Z5" i="1" s="1"/>
  <c r="Y3" i="1"/>
  <c r="Y5" i="1" s="1"/>
  <c r="X3" i="1"/>
  <c r="X5" i="1" s="1"/>
  <c r="W3" i="1"/>
  <c r="V1" i="1" s="1"/>
  <c r="V3" i="1"/>
  <c r="V5" i="1" s="1"/>
  <c r="U3" i="1"/>
  <c r="U1" i="1" s="1"/>
  <c r="T3" i="1"/>
  <c r="M70" i="1" s="1"/>
  <c r="N70" i="1" s="1"/>
  <c r="S3" i="1"/>
  <c r="M69" i="1" s="1"/>
  <c r="AD1" i="1"/>
  <c r="Y1" i="1"/>
  <c r="X1" i="1"/>
  <c r="W1" i="1"/>
  <c r="M130" i="27" a="1"/>
  <c r="Q195" i="27" a="1"/>
  <c r="M139" i="27" a="1"/>
  <c r="S130" i="27" a="1"/>
  <c r="M119" i="27" a="1"/>
  <c r="P78" i="27" a="1"/>
  <c r="F92" i="27" a="1"/>
  <c r="J171" i="27" a="1"/>
  <c r="G198" i="27" a="1"/>
  <c r="L116" i="27" a="1"/>
  <c r="M209" i="27" a="1"/>
  <c r="K166" i="27" a="1"/>
  <c r="N166" i="27" a="1"/>
  <c r="Q125" i="27" a="1"/>
  <c r="P67" i="27" a="1"/>
  <c r="O138" i="27" a="1"/>
  <c r="H233" i="27" a="1"/>
  <c r="L194" i="27" a="1"/>
  <c r="Q193" i="27" a="1"/>
  <c r="H171" i="27" a="1"/>
  <c r="S62" i="27" a="1"/>
  <c r="H195" i="27" a="1"/>
  <c r="N249" i="27" a="1"/>
  <c r="G76" i="27" a="1"/>
  <c r="M97" i="27" a="1"/>
  <c r="N85" i="27" a="1"/>
  <c r="H108" i="27" a="1"/>
  <c r="I206" i="27" a="1"/>
  <c r="F143" i="27" a="1"/>
  <c r="Q43" i="27" a="1"/>
  <c r="K229" i="27" a="1"/>
  <c r="H209" i="27" a="1"/>
  <c r="P134" i="27" a="1"/>
  <c r="P44" i="27" a="1"/>
  <c r="I132" i="27" a="1"/>
  <c r="I227" i="27" a="1"/>
  <c r="I109" i="27" a="1"/>
  <c r="I110" i="27" a="1"/>
  <c r="I204" i="27" a="1"/>
  <c r="L138" i="27" a="1"/>
  <c r="G128" i="27" a="1"/>
  <c r="O47" i="27" a="1"/>
  <c r="G134" i="27" a="1"/>
  <c r="H140" i="27" a="1"/>
  <c r="H68" i="27" a="1"/>
  <c r="I140" i="27" a="1"/>
  <c r="Q118" i="27" a="1"/>
  <c r="K193" i="27" a="1"/>
  <c r="K205" i="27" a="1"/>
  <c r="L82" i="27" a="1"/>
  <c r="P76" i="27" a="1"/>
  <c r="P135" i="27" a="1"/>
  <c r="I139" i="27" a="1"/>
  <c r="Q197" i="27" a="1"/>
  <c r="K119" i="27" a="1"/>
  <c r="K67" i="27" a="1"/>
  <c r="F147" i="27" a="1"/>
  <c r="L143" i="27" a="1"/>
  <c r="S193" i="27" a="1"/>
  <c r="O172" i="27" a="1"/>
  <c r="O162" i="27" a="1"/>
  <c r="Q205" i="27" a="1"/>
  <c r="P162" i="27" a="1"/>
  <c r="M59" i="27" a="1"/>
  <c r="Q40" i="27" a="1"/>
  <c r="L79" i="27" a="1"/>
  <c r="I119" i="27" a="1"/>
  <c r="F98" i="27" a="1"/>
  <c r="P83" i="27" a="1"/>
  <c r="G80" i="27" a="1"/>
  <c r="M85" i="27" a="1"/>
  <c r="I92" i="27" a="1"/>
  <c r="I41" i="27" a="1"/>
  <c r="S67" i="27" a="1"/>
  <c r="L227" i="27" a="1"/>
  <c r="O76" i="27" a="1"/>
  <c r="M126" i="27" a="1"/>
  <c r="P51" i="27" a="1"/>
  <c r="Q108" i="27" a="1"/>
  <c r="O118" i="27" a="1"/>
  <c r="M78" i="27" a="1"/>
  <c r="I48" i="27" a="1"/>
  <c r="L172" i="27" a="1"/>
  <c r="P197" i="27" a="1"/>
  <c r="I125" i="27" a="1"/>
  <c r="O175" i="27" a="1"/>
  <c r="P193" i="27" a="1"/>
  <c r="K48" i="27" a="1"/>
  <c r="O207" i="27" a="1"/>
  <c r="J206" i="27" a="1"/>
  <c r="G143" i="27" a="1"/>
  <c r="I146" i="27" a="1"/>
  <c r="I84" i="27" a="1"/>
  <c r="O85" i="27" a="1"/>
  <c r="M124" i="27" a="1"/>
  <c r="L108" i="27" a="1"/>
  <c r="F230" i="27" a="1"/>
  <c r="O61" i="27" a="1"/>
  <c r="F167" i="27" a="1"/>
  <c r="P81" i="27" a="1"/>
  <c r="J196" i="27" a="1"/>
  <c r="J61" i="27" a="1"/>
  <c r="L98" i="27" a="1"/>
  <c r="J41" i="27" a="1"/>
  <c r="I177" i="27" a="1"/>
  <c r="F87" i="27" a="1"/>
  <c r="S92" i="27" a="1"/>
  <c r="M116" i="27" a="1"/>
  <c r="J82" i="27" a="1"/>
  <c r="O54" i="27" a="1"/>
  <c r="S135" i="27" a="1"/>
  <c r="O233" i="27" a="1"/>
  <c r="L52" i="27" a="1"/>
  <c r="G116" i="27" a="1"/>
  <c r="M73" i="27" a="1"/>
  <c r="I199" i="27" a="1"/>
  <c r="M200" i="27" a="1"/>
  <c r="F56" i="27" a="1"/>
  <c r="S65" i="27" a="1"/>
  <c r="O178" i="27" a="1"/>
  <c r="I44" i="27" a="1"/>
  <c r="O121" i="27" a="1"/>
  <c r="N77" i="27" a="1"/>
  <c r="G146" i="27" a="1"/>
  <c r="G90" i="27" a="1"/>
  <c r="Q230" i="27" a="1"/>
  <c r="P175" i="27" a="1"/>
  <c r="F249" i="27" a="1"/>
  <c r="M133" i="27" a="1"/>
  <c r="L96" i="27" a="1"/>
  <c r="P63" i="27" a="1"/>
  <c r="L136" i="27" a="1"/>
  <c r="F162" i="27" a="1"/>
  <c r="I78" i="27" a="1"/>
  <c r="O90" i="27" a="1"/>
  <c r="Q148" i="27" a="1"/>
  <c r="O102" i="27" a="1"/>
  <c r="O78" i="27" a="1"/>
  <c r="Q59" i="27" a="1"/>
  <c r="I168" i="27" a="1"/>
  <c r="N204" i="27" a="1"/>
  <c r="G108" i="27" a="1"/>
  <c r="P125" i="27" a="1"/>
  <c r="N76" i="27" a="1"/>
  <c r="J43" i="27" a="1"/>
  <c r="G109" i="27" a="1"/>
  <c r="I96" i="27" a="1"/>
  <c r="M55" i="27" a="1"/>
  <c r="M102" i="27" a="1"/>
  <c r="P48" i="27" a="1"/>
  <c r="N148" i="27" a="1"/>
  <c r="F119" i="27" a="1"/>
  <c r="J74" i="27" a="1"/>
  <c r="P133" i="27" a="1"/>
  <c r="H102" i="27" a="1"/>
  <c r="K125" i="27" a="1"/>
  <c r="P248" i="27" a="1"/>
  <c r="G100" i="27" a="1"/>
  <c r="O63" i="27" a="1"/>
  <c r="J73" i="27" a="1"/>
  <c r="H232" i="27" a="1"/>
  <c r="G102" i="27" a="1"/>
  <c r="I59" i="27" a="1"/>
  <c r="S103" i="27" a="1"/>
  <c r="G147" i="27" a="1"/>
  <c r="N196" i="27" a="1"/>
  <c r="J90" i="27" a="1"/>
  <c r="F129" i="27" a="1"/>
  <c r="P65" i="27" a="1"/>
  <c r="K126" i="27" a="1"/>
  <c r="P114" i="27" a="1"/>
  <c r="J121" i="27" a="1"/>
  <c r="G227" i="27" a="1"/>
  <c r="K99" i="27" a="1"/>
  <c r="F200" i="27" a="1"/>
  <c r="M115" i="27" a="1"/>
  <c r="N41" i="27" a="1"/>
  <c r="Q138" i="27" a="1"/>
  <c r="M178" i="27" a="1"/>
  <c r="I116" i="27" a="1"/>
  <c r="K72" i="27" a="1"/>
  <c r="P178" i="27" a="1"/>
  <c r="O132" i="27" a="1"/>
  <c r="M227" i="27" a="1"/>
  <c r="P130" i="27" a="1"/>
  <c r="O101" i="27" a="1"/>
  <c r="L148" i="27" a="1"/>
  <c r="O198" i="27" a="1"/>
  <c r="S148" i="27" a="1"/>
  <c r="P169" i="27" a="1"/>
  <c r="H206" i="27" a="1"/>
  <c r="K209" i="27" a="1"/>
  <c r="H168" i="27" a="1"/>
  <c r="N200" i="27" a="1"/>
  <c r="G209" i="27" a="1"/>
  <c r="O109" i="27" a="1"/>
  <c r="L74" i="27" a="1"/>
  <c r="P118" i="27" a="1"/>
  <c r="N135" i="27" a="1"/>
  <c r="F207" i="27" a="1"/>
  <c r="Q232" i="27" a="1"/>
  <c r="J142" i="27" a="1"/>
  <c r="M101" i="27" a="1"/>
  <c r="J229" i="27" a="1"/>
  <c r="K58" i="27" a="1"/>
  <c r="M140" i="27" a="1"/>
  <c r="M46" i="27" a="1"/>
  <c r="Q129" i="27" a="1"/>
  <c r="H109" i="27" a="1"/>
  <c r="J105" i="27" a="1"/>
  <c r="O205" i="27" a="1"/>
  <c r="K116" i="27" a="1"/>
  <c r="I77" i="27" a="1"/>
  <c r="Q172" i="27" a="1"/>
  <c r="P77" i="27" a="1"/>
  <c r="N165" i="27" a="1"/>
  <c r="O211" i="27" a="1"/>
  <c r="M125" i="27" a="1"/>
  <c r="I66" i="27" a="1"/>
  <c r="M109" i="27" a="1"/>
  <c r="I165" i="27" a="1"/>
  <c r="O105" i="27" a="1"/>
  <c r="F199" i="27" a="1"/>
  <c r="I95" i="27" a="1"/>
  <c r="G136" i="27" a="1"/>
  <c r="P142" i="27" a="1"/>
  <c r="F133" i="27" a="1"/>
  <c r="O144" i="27" a="1"/>
  <c r="I248" i="27" a="1"/>
  <c r="I55" i="27" a="1"/>
  <c r="Q65" i="27" a="1"/>
  <c r="H83" i="27" a="1"/>
  <c r="Q199" i="27" a="1"/>
  <c r="O99" i="27" a="1"/>
  <c r="Q116" i="27" a="1"/>
  <c r="P251" i="27" a="1"/>
  <c r="P227" i="27" a="1"/>
  <c r="O136" i="27" a="1"/>
  <c r="K251" i="27" a="1"/>
  <c r="I143" i="27" a="1"/>
  <c r="L128" i="27" a="1"/>
  <c r="N178" i="27" a="1"/>
  <c r="S199" i="27" a="1"/>
  <c r="L233" i="27" a="1"/>
  <c r="P80" i="27" a="1"/>
  <c r="M248" i="27" a="1"/>
  <c r="K124" i="27" a="1"/>
  <c r="O130" i="27" a="1"/>
  <c r="P61" i="27" a="1"/>
  <c r="L207" i="27" a="1"/>
  <c r="G251" i="27" a="1"/>
  <c r="Q171" i="27" a="1"/>
  <c r="O79" i="27" a="1"/>
  <c r="O114" i="27" a="1"/>
  <c r="J85" i="27" a="1"/>
  <c r="S211" i="27" a="1"/>
  <c r="O195" i="27" a="1"/>
  <c r="J109" i="27" a="1"/>
  <c r="G47" i="27" a="1"/>
  <c r="J91" i="27" a="1"/>
  <c r="O95" i="27" a="1"/>
  <c r="F141" i="27" a="1"/>
  <c r="I138" i="27" a="1"/>
  <c r="F197" i="27" a="1"/>
  <c r="I102" i="27" a="1"/>
  <c r="N121" i="27" a="1"/>
  <c r="I58" i="27" a="1"/>
  <c r="N229" i="27" a="1"/>
  <c r="G42" i="27" a="1"/>
  <c r="K234" i="27" a="1"/>
  <c r="O59" i="27" a="1"/>
  <c r="H78" i="27" a="1"/>
  <c r="G252" i="27" a="1"/>
  <c r="P144" i="27" a="1"/>
  <c r="F64" i="27" a="1"/>
  <c r="H146" i="27" a="1"/>
  <c r="H133" i="27" a="1"/>
  <c r="I80" i="27" a="1"/>
  <c r="O147" i="27" a="1"/>
  <c r="Q52" i="27" a="1"/>
  <c r="K64" i="27" a="1"/>
  <c r="S48" i="27" a="1"/>
  <c r="N227" i="27" a="1"/>
  <c r="I194" i="27" a="1"/>
  <c r="I97" i="27" a="1"/>
  <c r="K162" i="27" a="1"/>
  <c r="S141" i="27" a="1"/>
  <c r="O133" i="27" a="1"/>
  <c r="K91" i="27" a="1"/>
  <c r="N167" i="27" a="1"/>
  <c r="O230" i="27" a="1"/>
  <c r="N248" i="27" a="1"/>
  <c r="K52" i="27" a="1"/>
  <c r="F108" i="27" a="1"/>
  <c r="M234" i="27" a="1"/>
  <c r="F105" i="27" a="1"/>
  <c r="H77" i="27" a="1"/>
  <c r="Q77" i="27" a="1"/>
  <c r="H64" i="27" a="1"/>
  <c r="I144" i="27" a="1"/>
  <c r="F227" i="27" a="1"/>
  <c r="F46" i="27" a="1"/>
  <c r="I130" i="27" a="1"/>
  <c r="Q196" i="27" a="1"/>
  <c r="M62" i="27" a="1"/>
  <c r="S74" i="27" a="1"/>
  <c r="Q104" i="27" a="1"/>
  <c r="J123" i="27" a="1"/>
  <c r="G137" i="27" a="1"/>
  <c r="Q136" i="27" a="1"/>
  <c r="Q114" i="27" a="1"/>
  <c r="G86" i="27" a="1"/>
  <c r="Q204" i="27" a="1"/>
  <c r="L123" i="27" a="1"/>
  <c r="O197" i="27" a="1"/>
  <c r="I198" i="27" a="1"/>
  <c r="F135" i="27" a="1"/>
  <c r="I141" i="27" a="1"/>
  <c r="F148" i="27" a="1"/>
  <c r="P86" i="27" a="1"/>
  <c r="I208" i="27" a="1"/>
  <c r="P141" i="27" a="1"/>
  <c r="M199" i="27" a="1"/>
  <c r="G118" i="27" a="1"/>
  <c r="G210" i="27" a="1"/>
  <c r="K62" i="27" a="1"/>
  <c r="O199" i="27" a="1"/>
  <c r="F88" i="27" a="1"/>
  <c r="O84" i="27" a="1"/>
  <c r="F136" i="27" a="1"/>
  <c r="O234" i="27" a="1"/>
  <c r="K233" i="27" a="1"/>
  <c r="N172" i="27" a="1"/>
  <c r="L142" i="27" a="1"/>
  <c r="I195" i="27" a="1"/>
  <c r="M235" i="27" a="1"/>
  <c r="I90" i="27" a="1"/>
  <c r="J162" i="27" a="1"/>
  <c r="S64" i="27" a="1"/>
  <c r="K102" i="27" a="1"/>
  <c r="I42" i="27" a="1"/>
  <c r="P56" i="27" a="1"/>
  <c r="L234" i="27" a="1"/>
  <c r="J139" i="27" a="1"/>
  <c r="L47" i="27" a="1"/>
  <c r="L139" i="27" a="1"/>
  <c r="I74" i="27" a="1"/>
  <c r="K120" i="27" a="1"/>
  <c r="N132" i="27" a="1"/>
  <c r="I162" i="27" a="1"/>
  <c r="L146" i="27" a="1"/>
  <c r="S82" i="27" a="1"/>
  <c r="J193" i="27" a="1"/>
  <c r="Q144" i="27" a="1"/>
  <c r="N99" i="27" a="1"/>
  <c r="Q227" i="27" a="1"/>
  <c r="P58" i="27" a="1"/>
  <c r="J163" i="27" a="1"/>
  <c r="F140" i="27" a="1"/>
  <c r="K169" i="27" a="1"/>
  <c r="M129" i="27" a="1"/>
  <c r="Q49" i="27" a="1"/>
  <c r="K163" i="27" a="1"/>
  <c r="G169" i="27" a="1"/>
  <c r="K139" i="27" a="1"/>
  <c r="G199" i="27" a="1"/>
  <c r="K195" i="27" a="1"/>
  <c r="I45" i="27" a="1"/>
  <c r="H235" i="27" a="1"/>
  <c r="L58" i="27" a="1"/>
  <c r="P59" i="27" a="1"/>
  <c r="J102" i="27" a="1"/>
  <c r="J207" i="27" a="1"/>
  <c r="H65" i="27" a="1"/>
  <c r="M230" i="27" a="1"/>
  <c r="Q134" i="27" a="1"/>
  <c r="J143" i="27" a="1"/>
  <c r="N120" i="27" a="1"/>
  <c r="O196" i="27" a="1"/>
  <c r="F142" i="27" a="1"/>
  <c r="H229" i="27" a="1"/>
  <c r="M198" i="27" a="1"/>
  <c r="N133" i="27" a="1"/>
  <c r="G52" i="27" a="1"/>
  <c r="F84" i="27" a="1"/>
  <c r="K96" i="27" a="1"/>
  <c r="P124" i="27" a="1"/>
  <c r="G163" i="27" a="1"/>
  <c r="L208" i="27" a="1"/>
  <c r="S79" i="27" a="1"/>
  <c r="N230" i="27" a="1"/>
  <c r="N48" i="27" a="1"/>
  <c r="J228" i="27" a="1"/>
  <c r="M175" i="27" a="1"/>
  <c r="H95" i="27" a="1"/>
  <c r="L175" i="27" a="1"/>
  <c r="O232" i="27" a="1"/>
  <c r="J137" i="27" a="1"/>
  <c r="J147" i="27" a="1"/>
  <c r="K207" i="27" a="1"/>
  <c r="F137" i="27" a="1"/>
  <c r="M132" i="27" a="1"/>
  <c r="K98" i="27" a="1"/>
  <c r="H67" i="27" a="1"/>
  <c r="G178" i="27" a="1"/>
  <c r="L174" i="27" a="1"/>
  <c r="K50" i="27" a="1"/>
  <c r="F116" i="27" a="1"/>
  <c r="Q82" i="27" a="1"/>
  <c r="O48" i="27" a="1"/>
  <c r="G94" i="27" a="1"/>
  <c r="Q86" i="27" a="1"/>
  <c r="M68" i="27" a="1"/>
  <c r="M76" i="27" a="1"/>
  <c r="M80" i="27" a="1"/>
  <c r="P102" i="27" a="1"/>
  <c r="O122" i="27" a="1"/>
  <c r="I137" i="27" a="1"/>
  <c r="M61" i="27" a="1"/>
  <c r="H49" i="27" a="1"/>
  <c r="H62" i="27" a="1"/>
  <c r="J47" i="27" a="1"/>
  <c r="L133" i="27" a="1"/>
  <c r="J249" i="27" a="1"/>
  <c r="G46" i="27" a="1"/>
  <c r="J175" i="27" a="1"/>
  <c r="K197" i="27" a="1"/>
  <c r="N47" i="27" a="1"/>
  <c r="L64" i="27" a="1"/>
  <c r="J95" i="27" a="1"/>
  <c r="H199" i="27" a="1"/>
  <c r="G62" i="27" a="1"/>
  <c r="N198" i="27" a="1"/>
  <c r="Q141" i="27" a="1"/>
  <c r="H118" i="27" a="1"/>
  <c r="L55" i="27" a="1"/>
  <c r="N141" i="27" a="1"/>
  <c r="G120" i="27" a="1"/>
  <c r="P129" i="27" a="1"/>
  <c r="N92" i="27" a="1"/>
  <c r="Q228" i="27" a="1"/>
  <c r="L232" i="27" a="1"/>
  <c r="M65" i="27" a="1"/>
  <c r="M120" i="27" a="1"/>
  <c r="P60" i="27" a="1"/>
  <c r="S206" i="27" a="1"/>
  <c r="O49" i="27" a="1"/>
  <c r="I40" i="27" a="1"/>
  <c r="O142" i="27" a="1"/>
  <c r="F146" i="27" a="1"/>
  <c r="O249" i="27" a="1"/>
  <c r="O251" i="27" a="1"/>
  <c r="S172" i="27" a="1"/>
  <c r="G235" i="27" a="1"/>
  <c r="H43" i="27" a="1"/>
  <c r="I124" i="27" a="1"/>
  <c r="G194" i="27" a="1"/>
  <c r="I171" i="27" a="1"/>
  <c r="M114" i="27" a="1"/>
  <c r="K85" i="27" a="1"/>
  <c r="M135" i="27" a="1"/>
  <c r="P43" i="27" a="1"/>
  <c r="M63" i="27" a="1"/>
  <c r="Q58" i="27" a="1"/>
  <c r="H136" i="27" a="1"/>
  <c r="Q103" i="27" a="1"/>
  <c r="N86" i="27" a="1"/>
  <c r="M208" i="27" a="1"/>
  <c r="H193" i="27" a="1"/>
  <c r="G65" i="27" a="1"/>
  <c r="L205" i="27" a="1"/>
  <c r="S174" i="27" a="1"/>
  <c r="G85" i="27" a="1"/>
  <c r="I64" i="27" a="1"/>
  <c r="K175" i="27" a="1"/>
  <c r="K123" i="27" a="1"/>
  <c r="P132" i="27" a="1"/>
  <c r="G165" i="27" a="1"/>
  <c r="Q56" i="27" a="1"/>
  <c r="F103" i="27" a="1"/>
  <c r="S132" i="27" a="1"/>
  <c r="G91" i="27" a="1"/>
  <c r="S59" i="27" a="1"/>
  <c r="I229" i="27" a="1"/>
  <c r="P120" i="27" a="1"/>
  <c r="J130" i="27" a="1"/>
  <c r="J51" i="27" a="1"/>
  <c r="M50" i="27" a="1"/>
  <c r="K211" i="27" a="1"/>
  <c r="I126" i="27" a="1"/>
  <c r="I81" i="27" a="1"/>
  <c r="N169" i="27" a="1"/>
  <c r="J92" i="27" a="1"/>
  <c r="N174" i="27" a="1"/>
  <c r="H205" i="27" a="1"/>
  <c r="N176" i="27" a="1"/>
  <c r="O117" i="27" a="1"/>
  <c r="F138" i="27" a="1"/>
  <c r="N193" i="27" a="1"/>
  <c r="N162" i="27" a="1"/>
  <c r="K42" i="27" a="1"/>
  <c r="L62" i="27" a="1"/>
  <c r="F196" i="27" a="1"/>
  <c r="F126" i="27" a="1"/>
  <c r="N228" i="27" a="1"/>
  <c r="O110" i="27" a="1"/>
  <c r="H55" i="27" a="1"/>
  <c r="P119" i="27" a="1"/>
  <c r="F80" i="27" a="1"/>
  <c r="J96" i="27" a="1"/>
  <c r="G132" i="27" a="1"/>
  <c r="N163" i="27" a="1"/>
  <c r="P207" i="27" a="1"/>
  <c r="O73" i="27" a="1"/>
  <c r="S139" i="27" a="1"/>
  <c r="J86" i="27" a="1"/>
  <c r="J54" i="27" a="1"/>
  <c r="M147" i="27" a="1"/>
  <c r="J204" i="27" a="1"/>
  <c r="I178" i="27" a="1"/>
  <c r="O74" i="27" a="1"/>
  <c r="P205" i="27" a="1"/>
  <c r="K144" i="27" a="1"/>
  <c r="P106" i="27" a="1"/>
  <c r="K133" i="27" a="1"/>
  <c r="L45" i="27" a="1"/>
  <c r="L67" i="27" a="1"/>
  <c r="M70" i="27" a="1"/>
  <c r="F178" i="27" a="1"/>
  <c r="O81" i="27" a="1"/>
  <c r="N90" i="27" a="1"/>
  <c r="F175" i="27" a="1"/>
  <c r="S88" i="27" a="1"/>
  <c r="H169" i="27" a="1"/>
  <c r="S126" i="27" a="1"/>
  <c r="F139" i="27" a="1"/>
  <c r="Q248" i="27" a="1"/>
  <c r="N171" i="27" a="1"/>
  <c r="N125" i="27" a="1"/>
  <c r="I72" i="27" a="1"/>
  <c r="L80" i="27" a="1"/>
  <c r="H142" i="27" a="1"/>
  <c r="J79" i="27" a="1"/>
  <c r="K235" i="27" a="1"/>
  <c r="Q169" i="27" a="1"/>
  <c r="L90" i="27" a="1"/>
  <c r="S175" i="27" a="1"/>
  <c r="M122" i="27" a="1"/>
  <c r="G234" i="27" a="1"/>
  <c r="G117" i="27" a="1"/>
  <c r="P195" i="27" a="1"/>
  <c r="P79" i="27" a="1"/>
  <c r="M99" i="27" a="1"/>
  <c r="M166" i="27" a="1"/>
  <c r="H44" i="27" a="1"/>
  <c r="H91" i="27" a="1"/>
  <c r="Q78" i="27" a="1"/>
  <c r="P45" i="27" a="1"/>
  <c r="J125" i="27" a="1"/>
  <c r="K194" i="27" a="1"/>
  <c r="M174" i="27" a="1"/>
  <c r="H210" i="27" a="1"/>
  <c r="Q90" i="27" a="1"/>
  <c r="Q60" i="27" a="1"/>
  <c r="N45" i="27" a="1"/>
  <c r="G125" i="27" a="1"/>
  <c r="H54" i="27" a="1"/>
  <c r="S138" i="27" a="1"/>
  <c r="I193" i="27" a="1"/>
  <c r="Q46" i="27" a="1"/>
  <c r="M207" i="27" a="1"/>
  <c r="K176" i="27" a="1"/>
  <c r="G175" i="27" a="1"/>
  <c r="Q106" i="27" a="1"/>
  <c r="H69" i="27" a="1"/>
  <c r="H70" i="27" a="1"/>
  <c r="G167" i="27" a="1"/>
  <c r="P138" i="27" a="1"/>
  <c r="O252" i="27" a="1"/>
  <c r="F132" i="27" a="1"/>
  <c r="J195" i="27" a="1"/>
  <c r="I114" i="27" a="1"/>
  <c r="H177" i="27" a="1"/>
  <c r="P211" i="27" a="1"/>
  <c r="Q62" i="27" a="1"/>
  <c r="F91" i="27" a="1"/>
  <c r="H81" i="27" a="1"/>
  <c r="S200" i="27" a="1"/>
  <c r="L66" i="27" a="1"/>
  <c r="I73" i="27" a="1"/>
  <c r="J208" i="27" a="1"/>
  <c r="H141" i="27" a="1"/>
  <c r="O141" i="27" a="1"/>
  <c r="N91" i="27" a="1"/>
  <c r="M103" i="27" a="1"/>
  <c r="P140" i="27" a="1"/>
  <c r="S167" i="27" a="1"/>
  <c r="F235" i="27" a="1"/>
  <c r="Q137" i="27" a="1"/>
  <c r="M146" i="27" a="1"/>
  <c r="O227" i="27" a="1"/>
  <c r="N100" i="27" a="1"/>
  <c r="J210" i="27" a="1"/>
  <c r="S42" i="27" a="1"/>
  <c r="I133" i="27" a="1"/>
  <c r="S97" i="27" a="1"/>
  <c r="F67" i="27" a="1"/>
  <c r="G51" i="27" a="1"/>
  <c r="G68" i="27" a="1"/>
  <c r="L167" i="27" a="1"/>
  <c r="O83" i="27" a="1"/>
  <c r="F195" i="27" a="1"/>
  <c r="K77" i="27" a="1"/>
  <c r="L210" i="27" a="1"/>
  <c r="L73" i="27" a="1"/>
  <c r="I205" i="27" a="1"/>
  <c r="M79" i="27" a="1"/>
  <c r="Q208" i="27" a="1"/>
  <c r="S162" i="27" a="1"/>
  <c r="F171" i="27" a="1"/>
  <c r="G172" i="27" a="1"/>
  <c r="N168" i="27" a="1"/>
  <c r="L70" i="27" a="1"/>
  <c r="M51" i="27" a="1"/>
  <c r="K68" i="27" a="1"/>
  <c r="K46" i="27" a="1"/>
  <c r="O51" i="27" a="1"/>
  <c r="I100" i="27" a="1"/>
  <c r="P126" i="27" a="1"/>
  <c r="F90" i="27" a="1"/>
  <c r="J146" i="27" a="1"/>
  <c r="S144" i="27" a="1"/>
  <c r="G67" i="27" a="1"/>
  <c r="F66" i="27" a="1"/>
  <c r="N175" i="27" a="1"/>
  <c r="P92" i="27" a="1"/>
  <c r="Q99" i="27" a="1"/>
  <c r="P229" i="27" a="1"/>
  <c r="L106" i="27" a="1"/>
  <c r="J234" i="27" a="1"/>
  <c r="O82" i="27" a="1"/>
  <c r="L126" i="27" a="1"/>
  <c r="S117" i="27" a="1"/>
  <c r="S87" i="27" a="1"/>
  <c r="O60" i="27" a="1"/>
  <c r="I118" i="27" a="1"/>
  <c r="K228" i="27" a="1"/>
  <c r="S44" i="27" a="1"/>
  <c r="Q84" i="27" a="1"/>
  <c r="K227" i="27" a="1"/>
  <c r="H211" i="27" a="1"/>
  <c r="J172" i="27" a="1"/>
  <c r="N140" i="27" a="1"/>
  <c r="F165" i="27" a="1"/>
  <c r="I147" i="27" a="1"/>
  <c r="L99" i="27" a="1"/>
  <c r="H234" i="27" a="1"/>
  <c r="J83" i="27" a="1"/>
  <c r="H99" i="27" a="1"/>
  <c r="P252" i="27" a="1"/>
  <c r="I197" i="27" a="1"/>
  <c r="K94" i="27" a="1"/>
  <c r="K198" i="27" a="1"/>
  <c r="K128" i="27" a="1"/>
  <c r="J132" i="27" a="1"/>
  <c r="H129" i="27" a="1"/>
  <c r="M210" i="27" a="1"/>
  <c r="O165" i="27" a="1"/>
  <c r="L118" i="27" a="1"/>
  <c r="Q96" i="27" a="1"/>
  <c r="N104" i="27" a="1"/>
  <c r="M204" i="27" a="1"/>
  <c r="S76" i="27" a="1"/>
  <c r="L140" i="27" a="1"/>
  <c r="F58" i="27" a="1"/>
  <c r="J42" i="27" a="1"/>
  <c r="L235" i="27" a="1"/>
  <c r="K43" i="27" a="1"/>
  <c r="S68" i="27" a="1"/>
  <c r="M229" i="27" a="1"/>
  <c r="K196" i="27" a="1"/>
  <c r="F44" i="27" a="1"/>
  <c r="I68" i="27" a="1"/>
  <c r="L176" i="27" a="1"/>
  <c r="H85" i="27" a="1"/>
  <c r="P208" i="27" a="1"/>
  <c r="M249" i="27" a="1"/>
  <c r="M205" i="27" a="1"/>
  <c r="Q80" i="27" a="1"/>
  <c r="J48" i="27" a="1"/>
  <c r="P136" i="27" a="1"/>
  <c r="F62" i="27" a="1"/>
  <c r="J176" i="27" a="1"/>
  <c r="G249" i="27" a="1"/>
  <c r="L59" i="27" a="1"/>
  <c r="K83" i="27" a="1"/>
  <c r="G141" i="27" a="1"/>
  <c r="H132" i="27" a="1"/>
  <c r="I52" i="27" a="1"/>
  <c r="K178" i="27" a="1"/>
  <c r="P73" i="27" a="1"/>
  <c r="Q176" i="27" a="1"/>
  <c r="S122" i="27" a="1"/>
  <c r="J194" i="27" a="1"/>
  <c r="I115" i="27" a="1"/>
  <c r="S197" i="27" a="1"/>
  <c r="K210" i="27" a="1"/>
  <c r="L61" i="27" a="1"/>
  <c r="F210" i="27" a="1"/>
  <c r="S40" i="27" a="1"/>
  <c r="P54" i="27" a="1"/>
  <c r="H117" i="27" a="1"/>
  <c r="S52" i="27" a="1"/>
  <c r="F128" i="27" a="1"/>
  <c r="J199" i="27" a="1"/>
  <c r="L48" i="27" a="1"/>
  <c r="S95" i="27" a="1"/>
  <c r="L196" i="27" a="1"/>
  <c r="M110" i="27" a="1"/>
  <c r="F94" i="27" a="1"/>
  <c r="N122" i="27" a="1"/>
  <c r="F168" i="27" a="1"/>
  <c r="P196" i="27" a="1"/>
  <c r="J98" i="27" a="1"/>
  <c r="P98" i="27" a="1"/>
  <c r="H194" i="27" a="1"/>
  <c r="M47" i="27" a="1"/>
  <c r="G204" i="27" a="1"/>
  <c r="K40" i="27" a="1"/>
  <c r="I103" i="27" a="1"/>
  <c r="H176" i="27" a="1"/>
  <c r="P194" i="27" a="1"/>
  <c r="G61" i="27" a="1"/>
  <c r="H79" i="27" a="1"/>
  <c r="P121" i="27" a="1"/>
  <c r="O44" i="27" a="1"/>
  <c r="L72" i="27" a="1"/>
  <c r="J115" i="27" a="1"/>
  <c r="M228" i="27" a="1"/>
  <c r="K88" i="27" a="1"/>
  <c r="N60" i="27" a="1"/>
  <c r="Q146" i="27" a="1"/>
  <c r="F85" i="27" a="1"/>
  <c r="Q76" i="27" a="1"/>
  <c r="I200" i="27" a="1"/>
  <c r="P209" i="27" a="1"/>
  <c r="P103" i="27" a="1"/>
  <c r="Q110" i="27" a="1"/>
  <c r="I94" i="27" a="1"/>
  <c r="J232" i="27" a="1"/>
  <c r="N51" i="27" a="1"/>
  <c r="F79" i="27" a="1"/>
  <c r="K82" i="27" a="1"/>
  <c r="Q163" i="27" a="1"/>
  <c r="J128" i="27" a="1"/>
  <c r="P50" i="27" a="1"/>
  <c r="J62" i="27" a="1"/>
  <c r="P235" i="27" a="1"/>
  <c r="O91" i="27" a="1"/>
  <c r="F169" i="27" a="1"/>
  <c r="F163" i="27" a="1"/>
  <c r="N139" i="27" a="1"/>
  <c r="F101" i="27" a="1"/>
  <c r="I49" i="27" a="1"/>
  <c r="S55" i="27" a="1"/>
  <c r="Q135" i="27" a="1"/>
  <c r="H143" i="27" a="1"/>
  <c r="S108" i="27" a="1"/>
  <c r="N138" i="27" a="1"/>
  <c r="I91" i="27" a="1"/>
  <c r="L40" i="27" a="1"/>
  <c r="Q91" i="27" a="1"/>
  <c r="N137" i="27" a="1"/>
  <c r="J88" i="27" a="1"/>
  <c r="N63" i="27" a="1"/>
  <c r="I69" i="27" a="1"/>
  <c r="L124" i="27" a="1"/>
  <c r="M69" i="27" a="1"/>
  <c r="G205" i="27" a="1"/>
  <c r="Q67" i="27" a="1"/>
  <c r="J77" i="27" a="1"/>
  <c r="N46" i="27" a="1"/>
  <c r="Q115" i="27" a="1"/>
  <c r="P85" i="27" a="1"/>
  <c r="O148" i="27" a="1"/>
  <c r="G206" i="27" a="1"/>
  <c r="M82" i="27" a="1"/>
  <c r="G50" i="27" a="1"/>
  <c r="K146" i="27" a="1"/>
  <c r="G79" i="27" a="1"/>
  <c r="O128" i="27" a="1"/>
  <c r="N82" i="27" a="1"/>
  <c r="J78" i="27" a="1"/>
  <c r="Q48" i="27" a="1"/>
  <c r="N58" i="27" a="1"/>
  <c r="Q142" i="27" a="1"/>
  <c r="F68" i="27" a="1"/>
  <c r="M44" i="27" a="1"/>
  <c r="O100" i="27" a="1"/>
  <c r="O98" i="27" a="1"/>
  <c r="G95" i="27" a="1"/>
  <c r="G103" i="27" a="1"/>
  <c r="P55" i="27" a="1"/>
  <c r="L230" i="27" a="1"/>
  <c r="J252" i="27" a="1"/>
  <c r="J205" i="27" a="1"/>
  <c r="S165" i="27" a="1"/>
  <c r="L54" i="27" a="1"/>
  <c r="I104" i="27" a="1"/>
  <c r="J144" i="27" a="1"/>
  <c r="O139" i="27" a="1"/>
  <c r="J106" i="27" a="1"/>
  <c r="K103" i="27" a="1"/>
  <c r="H48" i="27" a="1"/>
  <c r="N83" i="27" a="1"/>
  <c r="K100" i="27" a="1"/>
  <c r="P228" i="27" a="1"/>
  <c r="N119" i="27" a="1"/>
  <c r="M40" i="27" a="1"/>
  <c r="Q249" i="27" a="1"/>
  <c r="H167" i="27" a="1"/>
  <c r="Q229" i="27" a="1"/>
  <c r="H172" i="27" a="1"/>
  <c r="M171" i="27" a="1"/>
  <c r="N197" i="27" a="1"/>
  <c r="M52" i="27" a="1"/>
  <c r="L63" i="27" a="1"/>
  <c r="N129" i="27" a="1"/>
  <c r="K134" i="27" a="1"/>
  <c r="Q210" i="27" a="1"/>
  <c r="M143" i="27" a="1"/>
  <c r="Q130" i="27" a="1"/>
  <c r="Q252" i="27" a="1"/>
  <c r="F176" i="27" a="1"/>
  <c r="J120" i="27" a="1"/>
  <c r="S146" i="27" a="1"/>
  <c r="H197" i="27" a="1"/>
  <c r="I106" i="27" a="1"/>
  <c r="N105" i="27" a="1"/>
  <c r="O42" i="27" a="1"/>
  <c r="O208" i="27" a="1"/>
  <c r="F45" i="27" a="1"/>
  <c r="J133" i="27" a="1"/>
  <c r="Q117" i="27" a="1"/>
  <c r="L115" i="27" a="1"/>
  <c r="J138" i="27" a="1"/>
  <c r="S81" i="27" a="1"/>
  <c r="N136" i="27" a="1"/>
  <c r="J129" i="27" a="1"/>
  <c r="J44" i="27" a="1"/>
  <c r="G166" i="27" a="1"/>
  <c r="M123" i="27" a="1"/>
  <c r="K140" i="27" a="1"/>
  <c r="I122" i="27" a="1"/>
  <c r="K45" i="27" a="1"/>
  <c r="M100" i="27" a="1"/>
  <c r="Q94" i="27" a="1"/>
  <c r="Q41" i="27" a="1"/>
  <c r="I120" i="27" a="1"/>
  <c r="O146" i="27" a="1"/>
  <c r="M83" i="27" a="1"/>
  <c r="K204" i="27" a="1"/>
  <c r="L251" i="27" a="1"/>
  <c r="K118" i="27" a="1"/>
  <c r="N69" i="27" a="1"/>
  <c r="M197" i="27" a="1"/>
  <c r="J46" i="27" a="1"/>
  <c r="L130" i="27" a="1"/>
  <c r="L206" i="27" a="1"/>
  <c r="F43" i="27" a="1"/>
  <c r="M104" i="27" a="1"/>
  <c r="J60" i="27" a="1"/>
  <c r="P210" i="27" a="1"/>
  <c r="S166" i="27" a="1"/>
  <c r="N205" i="27" a="1"/>
  <c r="F114" i="27" a="1"/>
  <c r="I56" i="27" a="1"/>
  <c r="I63" i="27" a="1"/>
  <c r="G48" i="27" a="1"/>
  <c r="J200" i="27" a="1"/>
  <c r="M172" i="27" a="1"/>
  <c r="G66" i="27" a="1"/>
  <c r="O56" i="27" a="1"/>
  <c r="K230" i="27" a="1"/>
  <c r="S210" i="27" a="1"/>
  <c r="J209" i="27" a="1"/>
  <c r="N103" i="27" a="1"/>
  <c r="J66" i="27" a="1"/>
  <c r="L199" i="27" a="1"/>
  <c r="N59" i="27" a="1"/>
  <c r="N118" i="27" a="1"/>
  <c r="M49" i="27" a="1"/>
  <c r="O106" i="27" a="1"/>
  <c r="M45" i="27" a="1"/>
  <c r="K122" i="27" a="1"/>
  <c r="H63" i="27" a="1"/>
  <c r="G101" i="27" a="1"/>
  <c r="M196" i="27" a="1"/>
  <c r="J134" i="27" a="1"/>
  <c r="J136" i="27" a="1"/>
  <c r="F125" i="27" a="1"/>
  <c r="F72" i="27" a="1"/>
  <c r="Q70" i="27" a="1"/>
  <c r="N84" i="27" a="1"/>
  <c r="I172" i="27" a="1"/>
  <c r="K130" i="27" a="1"/>
  <c r="L46" i="27" a="1"/>
  <c r="S124" i="27" a="1"/>
  <c r="H87" i="27" a="1"/>
  <c r="S94" i="27" a="1"/>
  <c r="F144" i="27" a="1"/>
  <c r="O174" i="27" a="1"/>
  <c r="J45" i="27" a="1"/>
  <c r="L163" i="27" a="1"/>
  <c r="G196" i="27" a="1"/>
  <c r="M41" i="27" a="1"/>
  <c r="L95" i="27" a="1"/>
  <c r="O163" i="27" a="1"/>
  <c r="I101" i="27" a="1"/>
  <c r="O228" i="27" a="1"/>
  <c r="F70" i="27" a="1"/>
  <c r="K135" i="27" a="1"/>
  <c r="L43" i="27" a="1"/>
  <c r="S98" i="27" a="1"/>
  <c r="O115" i="27" a="1"/>
  <c r="S54" i="27" a="1"/>
  <c r="F208" i="27" a="1"/>
  <c r="Q147" i="27" a="1"/>
  <c r="K80" i="27" a="1"/>
  <c r="N130" i="27" a="1"/>
  <c r="I128" i="27" a="1"/>
  <c r="N87" i="27" a="1"/>
  <c r="I76" i="27" a="1"/>
  <c r="J233" i="27" a="1"/>
  <c r="N116" i="27" a="1"/>
  <c r="L129" i="27" a="1"/>
  <c r="F172" i="27" a="1"/>
  <c r="J59" i="27" a="1"/>
  <c r="L50" i="27" a="1"/>
  <c r="O62" i="27" a="1"/>
  <c r="P137" i="27" a="1"/>
  <c r="N207" i="27" a="1"/>
  <c r="M193" i="27" a="1"/>
  <c r="N144" i="27" a="1"/>
  <c r="L94" i="27" a="1"/>
  <c r="H248" i="27" a="1"/>
  <c r="K143" i="27" a="1"/>
  <c r="M144" i="27" a="1"/>
  <c r="N232" i="27" a="1"/>
  <c r="S207" i="27" a="1"/>
  <c r="F50" i="27" a="1"/>
  <c r="H98" i="27" a="1"/>
  <c r="F74" i="27" a="1"/>
  <c r="O88" i="27" a="1"/>
  <c r="M252" i="27" a="1"/>
  <c r="H135" i="27" a="1"/>
  <c r="F121" i="27" a="1"/>
  <c r="H84" i="27" a="1"/>
  <c r="F124" i="27" a="1"/>
  <c r="K248" i="27" a="1"/>
  <c r="P122" i="27" a="1"/>
  <c r="K200" i="27" a="1"/>
  <c r="J58" i="27" a="1"/>
  <c r="M92" i="27" a="1"/>
  <c r="P68" i="27" a="1"/>
  <c r="J118" i="27" a="1"/>
  <c r="G78" i="27" a="1"/>
  <c r="I175" i="27" a="1"/>
  <c r="P95" i="27" a="1"/>
  <c r="Q175" i="27" a="1"/>
  <c r="P41" i="27" a="1"/>
  <c r="N199" i="27" a="1"/>
  <c r="L132" i="27" a="1"/>
  <c r="S136" i="27" a="1"/>
  <c r="F106" i="27" a="1"/>
  <c r="G133" i="27" a="1"/>
  <c r="J114" i="27" a="1"/>
  <c r="M64" i="27" a="1"/>
  <c r="H228" i="27" a="1"/>
  <c r="J135" i="27" a="1"/>
  <c r="N209" i="27" a="1"/>
  <c r="I207" i="27" a="1"/>
  <c r="L92" i="27" a="1"/>
  <c r="L100" i="27" a="1"/>
  <c r="P74" i="27" a="1"/>
  <c r="M163" i="27" a="1"/>
  <c r="O97" i="27" a="1"/>
  <c r="Q234" i="27" a="1"/>
  <c r="H56" i="27" a="1"/>
  <c r="H251" i="27" a="1"/>
  <c r="S128" i="27" a="1"/>
  <c r="Q174" i="27" a="1"/>
  <c r="N128" i="27" a="1"/>
  <c r="N143" i="27" a="1"/>
  <c r="M118" i="27" a="1"/>
  <c r="K109" i="27" a="1"/>
  <c r="O86" i="27" a="1"/>
  <c r="Q92" i="27" a="1"/>
  <c r="K147" i="27" a="1"/>
  <c r="F41" i="27" a="1"/>
  <c r="I88" i="27" a="1"/>
  <c r="N73" i="27" a="1"/>
  <c r="I87" i="27" a="1"/>
  <c r="F82" i="27" a="1"/>
  <c r="F81" i="27" a="1"/>
  <c r="N211" i="27" a="1"/>
  <c r="G230" i="27" a="1"/>
  <c r="M98" i="27" a="1"/>
  <c r="L104" i="27" a="1"/>
  <c r="L42" i="27" a="1"/>
  <c r="F109" i="27" a="1"/>
  <c r="L195" i="27" a="1"/>
  <c r="I123" i="27" a="1"/>
  <c r="J76" i="27" a="1"/>
  <c r="N142" i="27" a="1"/>
  <c r="Q74" i="27" a="1"/>
  <c r="J126" i="27" a="1"/>
  <c r="Q168" i="27" a="1"/>
  <c r="K174" i="27" a="1"/>
  <c r="N50" i="27" a="1"/>
  <c r="F122" i="27" a="1"/>
  <c r="M86" i="27" a="1"/>
  <c r="J80" i="27" a="1"/>
  <c r="P97" i="27" a="1"/>
  <c r="I98" i="27" a="1"/>
  <c r="P200" i="27" a="1"/>
  <c r="N49" i="27" a="1"/>
  <c r="L69" i="27" a="1"/>
  <c r="I167" i="27" a="1"/>
  <c r="G99" i="27" a="1"/>
  <c r="I79" i="27" a="1"/>
  <c r="H46" i="27" a="1"/>
  <c r="J116" i="27" a="1"/>
  <c r="O104" i="27" a="1"/>
  <c r="L171" i="27" a="1"/>
  <c r="K76" i="27" a="1"/>
  <c r="F63" i="27" a="1"/>
  <c r="G129" i="27" a="1"/>
  <c r="O52" i="27" a="1"/>
  <c r="O129" i="27" a="1"/>
  <c r="F102" i="27" a="1"/>
  <c r="J178" i="27" a="1"/>
  <c r="G123" i="27" a="1"/>
  <c r="G177" i="27" a="1"/>
  <c r="N177" i="27" a="1"/>
  <c r="G228" i="27" a="1"/>
  <c r="M148" i="27" a="1"/>
  <c r="F209" i="27" a="1"/>
  <c r="P108" i="27" a="1"/>
  <c r="Q64" i="27" a="1"/>
  <c r="M141" i="27" a="1"/>
  <c r="J177" i="27" a="1"/>
  <c r="L144" i="27" a="1"/>
  <c r="O134" i="27" a="1"/>
  <c r="Q235" i="27" a="1"/>
  <c r="G73" i="27" a="1"/>
  <c r="I230" i="27" a="1"/>
  <c r="L102" i="27" a="1"/>
  <c r="S41" i="27" a="1"/>
  <c r="P233" i="27" a="1"/>
  <c r="F40" i="27" a="1"/>
  <c r="M211" i="27" a="1"/>
  <c r="Q177" i="27" a="1"/>
  <c r="J197" i="27" a="1"/>
  <c r="F252" i="27" a="1"/>
  <c r="O87" i="27" a="1"/>
  <c r="N117" i="27" a="1"/>
  <c r="I196" i="27" a="1"/>
  <c r="L228" i="27" a="1"/>
  <c r="S163" i="27" a="1"/>
  <c r="O126" i="27" a="1"/>
  <c r="L87" i="27" a="1"/>
  <c r="O124" i="27" a="1"/>
  <c r="Q42" i="27" a="1"/>
  <c r="O103" i="27" a="1"/>
  <c r="F177" i="27" a="1"/>
  <c r="M195" i="27" a="1"/>
  <c r="K101" i="27" a="1"/>
  <c r="I251" i="27" a="1"/>
  <c r="S78" i="27" a="1"/>
  <c r="Q178" i="27" a="1"/>
  <c r="H61" i="27" a="1"/>
  <c r="G49" i="27" a="1"/>
  <c r="O72" i="27" a="1"/>
  <c r="L249" i="27" a="1"/>
  <c r="K249" i="27" a="1"/>
  <c r="N42" i="27" a="1"/>
  <c r="J40" i="27" a="1"/>
  <c r="H116" i="27" a="1"/>
  <c r="O167" i="27" a="1"/>
  <c r="G148" i="27" a="1"/>
  <c r="F248" i="27" a="1"/>
  <c r="K141" i="27" a="1"/>
  <c r="Q251" i="27" a="1"/>
  <c r="P99" i="27" a="1"/>
  <c r="I60" i="27" a="1"/>
  <c r="O43" i="27" a="1"/>
  <c r="S104" i="27" a="1"/>
  <c r="G60" i="27" a="1"/>
  <c r="M136" i="27" a="1"/>
  <c r="Q100" i="27" a="1"/>
  <c r="P171" i="27" a="1"/>
  <c r="J67" i="27" a="1"/>
  <c r="F47" i="27" a="1"/>
  <c r="P42" i="27" a="1"/>
  <c r="S61" i="27" a="1"/>
  <c r="J122" i="27" a="1"/>
  <c r="Q101" i="27" a="1"/>
  <c r="P66" i="27" a="1"/>
  <c r="K86" i="27" a="1"/>
  <c r="P230" i="27" a="1"/>
  <c r="K90" i="27" a="1"/>
  <c r="K104" i="27" a="1"/>
  <c r="L83" i="27" a="1"/>
  <c r="F228" i="27" a="1"/>
  <c r="F77" i="27" a="1"/>
  <c r="Q98" i="27" a="1"/>
  <c r="M176" i="27" a="1"/>
  <c r="L44" i="27" a="1"/>
  <c r="N81" i="27" a="1"/>
  <c r="M169" i="27" a="1"/>
  <c r="J52" i="27" a="1"/>
  <c r="O92" i="27" a="1"/>
  <c r="I108" i="27" a="1"/>
  <c r="L110" i="27" a="1"/>
  <c r="G193" i="27" a="1"/>
  <c r="S49" i="27" a="1"/>
  <c r="S134" i="27" a="1"/>
  <c r="K114" i="27" a="1"/>
  <c r="J63" i="27" a="1"/>
  <c r="I228" i="27" a="1"/>
  <c r="G58" i="27" a="1"/>
  <c r="F59" i="27" a="1"/>
  <c r="G97" i="27" a="1"/>
  <c r="O229" i="27" a="1"/>
  <c r="J103" i="27" a="1"/>
  <c r="H103" i="27" a="1"/>
  <c r="P234" i="27" a="1"/>
  <c r="K69" i="27" a="1"/>
  <c r="H148" i="27" a="1"/>
  <c r="K78" i="27" a="1"/>
  <c r="Q122" i="27" a="1"/>
  <c r="K136" i="27" a="1"/>
  <c r="I121" i="27" a="1"/>
  <c r="L141" i="27" a="1"/>
  <c r="M67" i="27" a="1"/>
  <c r="F49" i="27" a="1"/>
  <c r="N208" i="27" a="1"/>
  <c r="I174" i="27" a="1"/>
  <c r="J198" i="27" a="1"/>
  <c r="P146" i="27" a="1"/>
  <c r="P165" i="27" a="1"/>
  <c r="K138" i="27" a="1"/>
  <c r="N56" i="27" a="1"/>
  <c r="K142" i="27" a="1"/>
  <c r="P139" i="27" a="1"/>
  <c r="S43" i="27" a="1"/>
  <c r="S118" i="27" a="1"/>
  <c r="I70" i="27" a="1"/>
  <c r="F234" i="27" a="1"/>
  <c r="L117" i="27" a="1"/>
  <c r="H200" i="27" a="1"/>
  <c r="S205" i="27" a="1"/>
  <c r="P100" i="27" a="1"/>
  <c r="O177" i="27" a="1"/>
  <c r="S91" i="27" a="1"/>
  <c r="N96" i="27" a="1"/>
  <c r="I47" i="27" a="1"/>
  <c r="G56" i="27" a="1"/>
  <c r="K232" i="27" a="1"/>
  <c r="J117" i="27" a="1"/>
  <c r="M108" i="27" a="1"/>
  <c r="L49" i="27" a="1"/>
  <c r="P46" i="27" a="1"/>
  <c r="Q87" i="27" a="1"/>
  <c r="K74" i="27" a="1"/>
  <c r="G54" i="27" a="1"/>
  <c r="O96" i="27" a="1"/>
  <c r="S195" i="27" a="1"/>
  <c r="L209" i="27" a="1"/>
  <c r="G45" i="27" a="1"/>
  <c r="O46" i="27" a="1"/>
  <c r="K199" i="27" a="1"/>
  <c r="O171" i="27" a="1"/>
  <c r="K115" i="27" a="1"/>
  <c r="H163" i="27" a="1"/>
  <c r="Q206" i="27" a="1"/>
  <c r="M96" i="27" a="1"/>
  <c r="Q47" i="27" a="1"/>
  <c r="J119" i="27" a="1"/>
  <c r="Q88" i="27" a="1"/>
  <c r="P105" i="27" a="1"/>
  <c r="S84" i="27" a="1"/>
  <c r="O116" i="27" a="1"/>
  <c r="G105" i="27" a="1"/>
  <c r="I233" i="27" a="1"/>
  <c r="G88" i="27" a="1"/>
  <c r="F52" i="27" a="1"/>
  <c r="H50" i="27" a="1"/>
  <c r="F60" i="27" a="1"/>
  <c r="I176" i="27" a="1"/>
  <c r="S208" i="27" a="1"/>
  <c r="N40" i="27" a="1"/>
  <c r="K66" i="27" a="1"/>
  <c r="M162" i="27" a="1"/>
  <c r="N147" i="27" a="1"/>
  <c r="P47" i="27" a="1"/>
  <c r="M206" i="27" a="1"/>
  <c r="M117" i="27" a="1"/>
  <c r="J166" i="27" a="1"/>
  <c r="Q69" i="27" a="1"/>
  <c r="J140" i="27" a="1"/>
  <c r="N110" i="27" a="1"/>
  <c r="I51" i="27" a="1"/>
  <c r="H66" i="27" a="1"/>
  <c r="Q85" i="27" a="1"/>
  <c r="F211" i="27" a="1"/>
  <c r="Q44" i="27" a="1"/>
  <c r="K148" i="27" a="1"/>
  <c r="M167" i="27" a="1"/>
  <c r="H137" i="27" a="1"/>
  <c r="P174" i="27" a="1"/>
  <c r="J84" i="27" a="1"/>
  <c r="L51" i="27" a="1"/>
  <c r="S60" i="27" a="1"/>
  <c r="K129" i="27" a="1"/>
  <c r="J94" i="27" a="1"/>
  <c r="N94" i="27" a="1"/>
  <c r="K84" i="27" a="1"/>
  <c r="P177" i="27" a="1"/>
  <c r="O65" i="27" a="1"/>
  <c r="K56" i="27" a="1"/>
  <c r="L41" i="27" a="1"/>
  <c r="F65" i="27" a="1"/>
  <c r="F204" i="27" a="1"/>
  <c r="L105" i="27" a="1"/>
  <c r="S129" i="27" a="1"/>
  <c r="G106" i="27" a="1"/>
  <c r="G162" i="27" a="1"/>
  <c r="G104" i="27" a="1"/>
  <c r="J251" i="27" a="1"/>
  <c r="P123" i="27" a="1"/>
  <c r="J70" i="27" a="1"/>
  <c r="G84" i="27" a="1"/>
  <c r="J99" i="27" a="1"/>
  <c r="F104" i="27" a="1"/>
  <c r="L193" i="27" a="1"/>
  <c r="O166" i="27" a="1"/>
  <c r="F61" i="27" a="1"/>
  <c r="P199" i="27" a="1"/>
  <c r="M42" i="27" a="1"/>
  <c r="N70" i="27" a="1"/>
  <c r="J50" i="27" a="1"/>
  <c r="N210" i="27" a="1"/>
  <c r="H230" i="27" a="1"/>
  <c r="S147" i="27" a="1"/>
  <c r="M54" i="27" a="1"/>
  <c r="Q73" i="27" a="1"/>
  <c r="G92" i="27" a="1"/>
  <c r="I210" i="27" a="1"/>
  <c r="M194" i="27" a="1"/>
  <c r="M48" i="27" a="1"/>
  <c r="M138" i="27" a="1"/>
  <c r="N88" i="27" a="1"/>
  <c r="O120" i="27" a="1"/>
  <c r="G63" i="27" a="1"/>
  <c r="Q61" i="27" a="1"/>
  <c r="N68" i="27" a="1"/>
  <c r="F69" i="27" a="1"/>
  <c r="G130" i="27" a="1"/>
  <c r="L97" i="27" a="1"/>
  <c r="L120" i="27" a="1"/>
  <c r="J167" i="27" a="1"/>
  <c r="M165" i="27" a="1"/>
  <c r="H52" i="27" a="1"/>
  <c r="Q133" i="27" a="1"/>
  <c r="N44" i="27" a="1"/>
  <c r="H105" i="27" a="1"/>
  <c r="P148" i="27" a="1"/>
  <c r="G81" i="27" a="1"/>
  <c r="H166" i="27" a="1"/>
  <c r="F48" i="27" a="1"/>
  <c r="O137" i="27" a="1"/>
  <c r="P115" i="27" a="1"/>
  <c r="F117" i="27" a="1"/>
  <c r="N98" i="27" a="1"/>
  <c r="O200" i="27" a="1"/>
  <c r="P72" i="27" a="1"/>
  <c r="J81" i="27" a="1"/>
  <c r="L200" i="27" a="1"/>
  <c r="P69" i="27" a="1"/>
  <c r="Q121" i="27" a="1"/>
  <c r="S47" i="27" a="1"/>
  <c r="G248" i="27" a="1"/>
  <c r="M56" i="27" a="1"/>
  <c r="J104" i="27" a="1"/>
  <c r="L248" i="27" a="1"/>
  <c r="S119" i="27" a="1"/>
  <c r="G83" i="27" a="1"/>
  <c r="I86" i="27" a="1"/>
  <c r="J56" i="27" a="1"/>
  <c r="H90" i="27" a="1"/>
  <c r="Q105" i="27" a="1"/>
  <c r="O108" i="27" a="1"/>
  <c r="H178" i="27" a="1"/>
  <c r="S63" i="27" a="1"/>
  <c r="K105" i="27" a="1"/>
  <c r="N234" i="27" a="1"/>
  <c r="I46" i="27" a="1"/>
  <c r="G171" i="27" a="1"/>
  <c r="Q211" i="27" a="1"/>
  <c r="N101" i="27" a="1"/>
  <c r="K177" i="27" a="1"/>
  <c r="G232" i="27" a="1"/>
  <c r="P232" i="27" a="1"/>
  <c r="O94" i="27" a="1"/>
  <c r="S102" i="27" a="1"/>
  <c r="Q128" i="27" a="1"/>
  <c r="Q124" i="27" a="1"/>
  <c r="G43" i="27" a="1"/>
  <c r="H114" i="27" a="1"/>
  <c r="H72" i="27" a="1"/>
  <c r="N114" i="27" a="1"/>
  <c r="O140" i="27" a="1"/>
  <c r="F76" i="27" a="1"/>
  <c r="K44" i="27" a="1"/>
  <c r="S196" i="27" a="1"/>
  <c r="G69" i="27" a="1"/>
  <c r="F51" i="27" a="1"/>
  <c r="P109" i="27" a="1"/>
  <c r="Q120" i="27" a="1"/>
  <c r="G138" i="27" a="1"/>
  <c r="H123" i="27" a="1"/>
  <c r="F86" i="27" a="1"/>
  <c r="K252" i="27" a="1"/>
  <c r="I65" i="27" a="1"/>
  <c r="L135" i="27" a="1"/>
  <c r="Q123" i="27" a="1"/>
  <c r="N115" i="27" a="1"/>
  <c r="L197" i="27" a="1"/>
  <c r="P70" i="27" a="1"/>
  <c r="F54" i="27" a="1"/>
  <c r="M87" i="27" a="1"/>
  <c r="H175" i="27" a="1"/>
  <c r="M142" i="27" a="1"/>
  <c r="H174" i="27" a="1"/>
  <c r="M74" i="27" a="1"/>
  <c r="I99" i="27" a="1"/>
  <c r="Q102" i="27" a="1"/>
  <c r="H122" i="27" a="1"/>
  <c r="H162" i="27" a="1"/>
  <c r="L168" i="27" a="1"/>
  <c r="P104" i="27" a="1"/>
  <c r="O80" i="27" a="1"/>
  <c r="L169" i="27" a="1"/>
  <c r="Q165" i="27" a="1"/>
  <c r="K49" i="27" a="1"/>
  <c r="P117" i="27" a="1"/>
  <c r="S121" i="27" a="1"/>
  <c r="G96" i="27" a="1"/>
  <c r="G74" i="27" a="1"/>
  <c r="J69" i="27" a="1"/>
  <c r="O69" i="27" a="1"/>
  <c r="Q72" i="27" a="1"/>
  <c r="L166" i="27" a="1"/>
  <c r="S66" i="27" a="1"/>
  <c r="J124" i="27" a="1"/>
  <c r="H80" i="27" a="1"/>
  <c r="M128" i="27" a="1"/>
  <c r="S58" i="27" a="1"/>
  <c r="K97" i="27" a="1"/>
  <c r="H96" i="27" a="1"/>
  <c r="O70" i="27" a="1"/>
  <c r="F95" i="27" a="1"/>
  <c r="K63" i="27" a="1"/>
  <c r="S120" i="27" a="1"/>
  <c r="F42" i="27" a="1"/>
  <c r="P64" i="27" a="1"/>
  <c r="S137" i="27" a="1"/>
  <c r="H82" i="27" a="1"/>
  <c r="L65" i="27" a="1"/>
  <c r="P84" i="27" a="1"/>
  <c r="S70" i="27" a="1"/>
  <c r="L114" i="27" a="1"/>
  <c r="O58" i="27" a="1"/>
  <c r="Q200" i="27" a="1"/>
  <c r="I211" i="27" a="1"/>
  <c r="O210" i="27" a="1"/>
  <c r="S204" i="27" a="1"/>
  <c r="I235" i="27" a="1"/>
  <c r="M94" i="27" a="1"/>
  <c r="S101" i="27" a="1"/>
  <c r="S178" i="27" a="1"/>
  <c r="N62" i="27" a="1"/>
  <c r="I249" i="27" a="1"/>
  <c r="Q126" i="27" a="1"/>
  <c r="H121" i="27" a="1"/>
  <c r="K137" i="27" a="1"/>
  <c r="M134" i="27" a="1"/>
  <c r="H86" i="27" a="1"/>
  <c r="I136" i="27" a="1"/>
  <c r="K73" i="27" a="1"/>
  <c r="I54" i="27" a="1"/>
  <c r="K60" i="27" a="1"/>
  <c r="H115" i="27" a="1"/>
  <c r="P143" i="27" a="1"/>
  <c r="P40" i="27" a="1"/>
  <c r="H74" i="27" a="1"/>
  <c r="O77" i="27" a="1"/>
  <c r="S100" i="27" a="1"/>
  <c r="F118" i="27" a="1"/>
  <c r="M121" i="27" a="1"/>
  <c r="F174" i="27" a="1"/>
  <c r="S133" i="27" a="1"/>
  <c r="O55" i="27" a="1"/>
  <c r="Q143" i="27" a="1"/>
  <c r="J100" i="27" a="1"/>
  <c r="S96" i="27" a="1"/>
  <c r="L78" i="27" a="1"/>
  <c r="M84" i="27" a="1"/>
  <c r="I232" i="27" a="1"/>
  <c r="H125" i="27" a="1"/>
  <c r="L81" i="27" a="1"/>
  <c r="N251" i="27" a="1"/>
  <c r="I135" i="27" a="1"/>
  <c r="M43" i="27" a="1"/>
  <c r="N206" i="27" a="1"/>
  <c r="H41" i="27" a="1"/>
  <c r="S116" i="27" a="1"/>
  <c r="M77" i="27" a="1"/>
  <c r="M106" i="27" a="1"/>
  <c r="G233" i="27" a="1"/>
  <c r="O41" i="27" a="1"/>
  <c r="K59" i="27" a="1"/>
  <c r="G122" i="27" a="1"/>
  <c r="F205" i="27" a="1"/>
  <c r="Q51" i="27" a="1"/>
  <c r="Q209" i="27" a="1"/>
  <c r="M60" i="27" a="1"/>
  <c r="I67" i="27" a="1"/>
  <c r="S110" i="27" a="1"/>
  <c r="Q55" i="27" a="1"/>
  <c r="N66" i="27" a="1"/>
  <c r="N78" i="27" a="1"/>
  <c r="N67" i="27" a="1"/>
  <c r="L77" i="27" a="1"/>
  <c r="J174" i="27" a="1"/>
  <c r="S169" i="27" a="1"/>
  <c r="H45" i="27" a="1"/>
  <c r="I82" i="27" a="1"/>
  <c r="I85" i="27" a="1"/>
  <c r="M58" i="27" a="1"/>
  <c r="Q97" i="27" a="1"/>
  <c r="I62" i="27" a="1"/>
  <c r="O248" i="27" a="1"/>
  <c r="Q45" i="27" a="1"/>
  <c r="P198" i="27" a="1"/>
  <c r="P166" i="27" a="1"/>
  <c r="H47" i="27" a="1"/>
  <c r="M232" i="27" a="1"/>
  <c r="G200" i="27" a="1"/>
  <c r="J68" i="27" a="1"/>
  <c r="P116" i="27" a="1"/>
  <c r="F100" i="27" a="1"/>
  <c r="P62" i="27" a="1"/>
  <c r="Q207" i="27" a="1"/>
  <c r="O176" i="27" a="1"/>
  <c r="J211" i="27" a="1"/>
  <c r="H106" i="27" a="1"/>
  <c r="S176" i="27" a="1"/>
  <c r="H196" i="27" a="1"/>
  <c r="F55" i="27" a="1"/>
  <c r="N252" i="27" a="1"/>
  <c r="S209" i="27" a="1"/>
  <c r="K108" i="27" a="1"/>
  <c r="N235" i="27" a="1"/>
  <c r="L134" i="27" a="1"/>
  <c r="F96" i="27" a="1"/>
  <c r="J55" i="27" a="1"/>
  <c r="G168" i="27" a="1"/>
  <c r="O50" i="27" a="1"/>
  <c r="O194" i="27" a="1"/>
  <c r="J227" i="27" a="1"/>
  <c r="S72" i="27" a="1"/>
  <c r="G208" i="27" a="1"/>
  <c r="J64" i="27" a="1"/>
  <c r="J108" i="27" a="1"/>
  <c r="O235" i="27" a="1"/>
  <c r="S123" i="27" a="1"/>
  <c r="S109" i="27" a="1"/>
  <c r="G197" i="27" a="1"/>
  <c r="K41" i="27" a="1"/>
  <c r="G174" i="27" a="1"/>
  <c r="Q54" i="27" a="1"/>
  <c r="P168" i="27" a="1"/>
  <c r="J72" i="27" a="1"/>
  <c r="M91" i="27" a="1"/>
  <c r="G207" i="27" a="1"/>
  <c r="N97" i="27" a="1"/>
  <c r="H227" i="27" a="1"/>
  <c r="G87" i="27" a="1"/>
  <c r="K208" i="27" a="1"/>
  <c r="L177" i="27" a="1"/>
  <c r="K92" i="27" a="1"/>
  <c r="L211" i="27" a="1"/>
  <c r="H130" i="27" a="1"/>
  <c r="H59" i="27" a="1"/>
  <c r="I105" i="27" a="1"/>
  <c r="O119" i="27" a="1"/>
  <c r="F194" i="27" a="1"/>
  <c r="H249" i="27" a="1"/>
  <c r="J230" i="27" a="1"/>
  <c r="O204" i="27" a="1"/>
  <c r="H119" i="27" a="1"/>
  <c r="K132" i="27" a="1"/>
  <c r="S86" i="27" a="1"/>
  <c r="F78" i="27" a="1"/>
  <c r="Q139" i="27" a="1"/>
  <c r="G44" i="27" a="1"/>
  <c r="F110" i="27" a="1"/>
  <c r="G124" i="27" a="1"/>
  <c r="G114" i="27" a="1"/>
  <c r="G40" i="27" a="1"/>
  <c r="O168" i="27" a="1"/>
  <c r="L88" i="27" a="1"/>
  <c r="S140" i="27" a="1"/>
  <c r="K167" i="27" a="1"/>
  <c r="I43" i="27" a="1"/>
  <c r="P96" i="27" a="1"/>
  <c r="O40" i="27" a="1"/>
  <c r="F83" i="27" a="1"/>
  <c r="N61" i="27" a="1"/>
  <c r="F193" i="27" a="1"/>
  <c r="S45" i="27" a="1"/>
  <c r="H147" i="27" a="1"/>
  <c r="G135" i="27" a="1"/>
  <c r="P128" i="27" a="1"/>
  <c r="S83" i="27" a="1"/>
  <c r="N146" i="27" a="1"/>
  <c r="F229" i="27" a="1"/>
  <c r="N102" i="27" a="1"/>
  <c r="G176" i="27" a="1"/>
  <c r="Q140" i="27" a="1"/>
  <c r="H92" i="27" a="1"/>
  <c r="L125" i="27" a="1"/>
  <c r="N106" i="27" a="1"/>
  <c r="K54" i="27" a="1"/>
  <c r="I83" i="27" a="1"/>
  <c r="S51" i="27" a="1"/>
  <c r="G126" i="27" a="1"/>
  <c r="G72" i="27" a="1"/>
  <c r="M81" i="27" a="1"/>
  <c r="K110" i="27" a="1"/>
  <c r="O66" i="27" a="1"/>
  <c r="K106" i="27" a="1"/>
  <c r="S73" i="27" a="1"/>
  <c r="G77" i="27" a="1"/>
  <c r="N123" i="27" a="1"/>
  <c r="G55" i="27" a="1"/>
  <c r="S125" i="27" a="1"/>
  <c r="S80" i="27" a="1"/>
  <c r="P167" i="27" a="1"/>
  <c r="P90" i="27" a="1"/>
  <c r="L204" i="27" a="1"/>
  <c r="H88" i="27" a="1"/>
  <c r="P87" i="27" a="1"/>
  <c r="J165" i="27" a="1"/>
  <c r="G144" i="27" a="1"/>
  <c r="S177" i="27" a="1"/>
  <c r="S56" i="27" a="1"/>
  <c r="N233" i="27" a="1"/>
  <c r="M88" i="27" a="1"/>
  <c r="K121" i="27" a="1"/>
  <c r="I61" i="27" a="1"/>
  <c r="N65" i="27" a="1"/>
  <c r="G229" i="27" a="1"/>
  <c r="M66" i="27" a="1"/>
  <c r="K95" i="27" a="1"/>
  <c r="H42" i="27" a="1"/>
  <c r="M251" i="27" a="1"/>
  <c r="I163" i="27" a="1"/>
  <c r="H60" i="27" a="1"/>
  <c r="Q68" i="27" a="1"/>
  <c r="K117" i="27" a="1"/>
  <c r="S69" i="27" a="1"/>
  <c r="N52" i="27" a="1"/>
  <c r="L84" i="27" a="1"/>
  <c r="K65" i="27" a="1"/>
  <c r="L198" i="27" a="1"/>
  <c r="H138" i="27" a="1"/>
  <c r="S168" i="27" a="1"/>
  <c r="Q63" i="27" a="1"/>
  <c r="K165" i="27" a="1"/>
  <c r="P49" i="27" a="1"/>
  <c r="L252" i="27" a="1"/>
  <c r="M90" i="27" a="1"/>
  <c r="F134" i="27" a="1"/>
  <c r="L119" i="27" a="1"/>
  <c r="Q119" i="27" a="1"/>
  <c r="N194" i="27" a="1"/>
  <c r="O67" i="27" a="1"/>
  <c r="L122" i="27" a="1"/>
  <c r="M105" i="27" a="1"/>
  <c r="L121" i="27" a="1"/>
  <c r="I166" i="27" a="1"/>
  <c r="Q66" i="27" a="1"/>
  <c r="F97" i="27" a="1"/>
  <c r="H165" i="27" a="1"/>
  <c r="M72" i="27" a="1"/>
  <c r="G139" i="27" a="1"/>
  <c r="G142" i="27" a="1"/>
  <c r="J169" i="27" a="1"/>
  <c r="P101" i="27" a="1"/>
  <c r="O68" i="27" a="1"/>
  <c r="S77" i="27" a="1"/>
  <c r="H204" i="27" a="1"/>
  <c r="S46" i="27" a="1"/>
  <c r="S105" i="27" a="1"/>
  <c r="K79" i="27" a="1"/>
  <c r="P91" i="27" a="1"/>
  <c r="P52" i="27" a="1"/>
  <c r="Q81" i="27" a="1"/>
  <c r="K55" i="27" a="1"/>
  <c r="P249" i="27" a="1"/>
  <c r="F251" i="27" a="1"/>
  <c r="J148" i="27" a="1"/>
  <c r="L101" i="27" a="1"/>
  <c r="L165" i="27" a="1"/>
  <c r="L229" i="27" a="1"/>
  <c r="I209" i="27" a="1"/>
  <c r="L103" i="27" a="1"/>
  <c r="J97" i="27" a="1"/>
  <c r="H120" i="27" a="1"/>
  <c r="O143" i="27" a="1"/>
  <c r="S85" i="27" a="1"/>
  <c r="O123" i="27" a="1"/>
  <c r="K87" i="27" a="1"/>
  <c r="F99" i="27" a="1"/>
  <c r="J65" i="27" a="1"/>
  <c r="O206" i="27" a="1"/>
  <c r="G121" i="27" a="1"/>
  <c r="M95" i="27" a="1"/>
  <c r="F73" i="27" a="1"/>
  <c r="J141" i="27" a="1"/>
  <c r="H139" i="27" a="1"/>
  <c r="Q132" i="27" a="1"/>
  <c r="P82" i="27" a="1"/>
  <c r="L178" i="27" a="1"/>
  <c r="P204" i="27" a="1"/>
  <c r="P163" i="27" a="1"/>
  <c r="M137" i="27" a="1"/>
  <c r="J168" i="27" a="1"/>
  <c r="L76" i="27" a="1"/>
  <c r="S50" i="27" a="1"/>
  <c r="I117" i="27" a="1"/>
  <c r="M168" i="27" a="1"/>
  <c r="H124" i="27" a="1"/>
  <c r="L85" i="27" a="1"/>
  <c r="I234" i="27" a="1"/>
  <c r="Q194" i="27" a="1"/>
  <c r="G70" i="27" a="1"/>
  <c r="L137" i="27" a="1"/>
  <c r="N124" i="27" a="1"/>
  <c r="H73" i="27" a="1"/>
  <c r="F233" i="27" a="1"/>
  <c r="H101" i="27" a="1"/>
  <c r="G64" i="27" a="1"/>
  <c r="G115" i="27" a="1"/>
  <c r="L147" i="27" a="1"/>
  <c r="P147" i="27" a="1"/>
  <c r="F115" i="27" a="1"/>
  <c r="G110" i="27" a="1"/>
  <c r="S143" i="27" a="1"/>
  <c r="N72" i="27" a="1"/>
  <c r="L109" i="27" a="1"/>
  <c r="H252" i="27" a="1"/>
  <c r="Q50" i="27" a="1"/>
  <c r="I129" i="27" a="1"/>
  <c r="N95" i="27" a="1"/>
  <c r="O125" i="27" a="1"/>
  <c r="O209" i="27" a="1"/>
  <c r="G59" i="27" a="1"/>
  <c r="N126" i="27" a="1"/>
  <c r="H51" i="27" a="1"/>
  <c r="I252" i="27" a="1"/>
  <c r="H134" i="27" a="1"/>
  <c r="M233" i="27" a="1"/>
  <c r="P206" i="27" a="1"/>
  <c r="Q162" i="27" a="1"/>
  <c r="P110" i="27" a="1"/>
  <c r="H198" i="27" a="1"/>
  <c r="N79" i="27" a="1"/>
  <c r="H144" i="27" a="1"/>
  <c r="K168" i="27" a="1"/>
  <c r="I169" i="27" a="1"/>
  <c r="J87" i="27" a="1"/>
  <c r="M177" i="27" a="1"/>
  <c r="Q79" i="27" a="1"/>
  <c r="G211" i="27" a="1"/>
  <c r="F130" i="27" a="1"/>
  <c r="H40" i="27" a="1"/>
  <c r="H76" i="27" a="1"/>
  <c r="J110" i="27" a="1"/>
  <c r="Q83" i="27" a="1"/>
  <c r="Q109" i="27" a="1"/>
  <c r="Q167" i="27" a="1"/>
  <c r="S114" i="27" a="1"/>
  <c r="J49" i="27" a="1"/>
  <c r="S194" i="27" a="1"/>
  <c r="Q233" i="27" a="1"/>
  <c r="K81" i="27" a="1"/>
  <c r="S90" i="27" a="1"/>
  <c r="F206" i="27" a="1"/>
  <c r="N134" i="27" a="1"/>
  <c r="K51" i="27" a="1"/>
  <c r="G119" i="27" a="1"/>
  <c r="N54" i="27" a="1"/>
  <c r="S142" i="27" a="1"/>
  <c r="F120" i="27" a="1"/>
  <c r="P94" i="27" a="1"/>
  <c r="Q95" i="27" a="1"/>
  <c r="P172" i="27" a="1"/>
  <c r="J248" i="27" a="1"/>
  <c r="K172" i="27" a="1"/>
  <c r="G98" i="27" a="1"/>
  <c r="Q198" i="27" a="1"/>
  <c r="N55" i="27" a="1"/>
  <c r="J235" i="27" a="1"/>
  <c r="H208" i="27" a="1"/>
  <c r="O45" i="27" a="1"/>
  <c r="N109" i="27" a="1"/>
  <c r="H110" i="27" a="1"/>
  <c r="P88" i="27" a="1"/>
  <c r="S106" i="27" a="1"/>
  <c r="I142" i="27" a="1"/>
  <c r="N80" i="27" a="1"/>
  <c r="N74" i="27" a="1"/>
  <c r="N108" i="27" a="1"/>
  <c r="P176" i="27" a="1"/>
  <c r="O193" i="27" a="1"/>
  <c r="H97" i="27" a="1"/>
  <c r="G41" i="27" a="1"/>
  <c r="S198" i="27" a="1"/>
  <c r="I134" i="27" a="1"/>
  <c r="K171" i="27" a="1"/>
  <c r="H94" i="27" a="1"/>
  <c r="G82" i="27" a="1"/>
  <c r="N64" i="27" a="1"/>
  <c r="J101" i="27" a="1"/>
  <c r="S171" i="27" a="1"/>
  <c r="O64" i="27" a="1"/>
  <c r="K70" i="27" a="1"/>
  <c r="O135" i="27" a="1"/>
  <c r="G140" i="27" a="1"/>
  <c r="F232" i="27" a="1"/>
  <c r="L60" i="27" a="1"/>
  <c r="G195" i="27" a="1"/>
  <c r="L91" i="27" a="1"/>
  <c r="F166" i="27" a="1"/>
  <c r="N195" i="27" a="1"/>
  <c r="O169" i="27" a="1"/>
  <c r="I148" i="27" a="1"/>
  <c r="S115" i="27" a="1"/>
  <c r="K61" i="27" a="1"/>
  <c r="N43" i="27" a="1"/>
  <c r="H100" i="27" a="1"/>
  <c r="S99" i="27" a="1"/>
  <c r="L56" i="27" a="1"/>
  <c r="H58" i="27" a="1"/>
  <c r="H104" i="27" a="1"/>
  <c r="I50" i="27" a="1"/>
  <c r="F198" i="27" a="1"/>
  <c r="L86" i="27" a="1"/>
  <c r="H126" i="27" a="1"/>
  <c r="H207" i="27" a="1"/>
  <c r="Q166" i="27" a="1"/>
  <c r="L68" i="27" a="1"/>
  <c r="L162" i="27" a="1"/>
  <c r="F123" i="27" a="1"/>
  <c r="K206" i="27" a="1"/>
  <c r="K47" i="27" a="1"/>
  <c r="H128" i="27" a="1"/>
  <c r="I14" i="22" l="1"/>
  <c r="K11" i="22"/>
  <c r="L11" i="22" s="1"/>
  <c r="K12" i="22"/>
  <c r="L12" i="22" s="1"/>
  <c r="K13" i="22"/>
  <c r="L13" i="22" s="1"/>
  <c r="J14" i="22"/>
  <c r="F12" i="22"/>
  <c r="G12" i="22" s="1"/>
  <c r="J21" i="4"/>
  <c r="J26" i="4"/>
  <c r="J90" i="4"/>
  <c r="H15" i="25"/>
  <c r="I15" i="25" s="1"/>
  <c r="L15" i="1"/>
  <c r="L51" i="1"/>
  <c r="AC5" i="1"/>
  <c r="M15" i="1"/>
  <c r="R15" i="1" s="1"/>
  <c r="L32" i="1"/>
  <c r="Z1" i="1"/>
  <c r="M10" i="1"/>
  <c r="M17" i="1"/>
  <c r="H8" i="21" s="1"/>
  <c r="L24" i="1"/>
  <c r="L29" i="1"/>
  <c r="M32" i="1"/>
  <c r="M36" i="1"/>
  <c r="M43" i="1"/>
  <c r="L44" i="1"/>
  <c r="M52" i="1"/>
  <c r="L67" i="1"/>
  <c r="L13" i="1"/>
  <c r="F7" i="26" s="1"/>
  <c r="L42" i="1"/>
  <c r="D13" i="22" s="1"/>
  <c r="U5" i="1"/>
  <c r="L17" i="1"/>
  <c r="M27" i="1"/>
  <c r="M42" i="1"/>
  <c r="M51" i="1"/>
  <c r="S1" i="1"/>
  <c r="AA1" i="1"/>
  <c r="L9" i="1"/>
  <c r="N8" i="15" s="1"/>
  <c r="L19" i="1"/>
  <c r="L26" i="1"/>
  <c r="N10" i="11" s="1"/>
  <c r="M44" i="1"/>
  <c r="W5" i="1"/>
  <c r="L12" i="1"/>
  <c r="F8" i="26" s="1"/>
  <c r="M24" i="1"/>
  <c r="M29" i="1"/>
  <c r="L37" i="1"/>
  <c r="L45" i="1"/>
  <c r="L53" i="1"/>
  <c r="M67" i="1"/>
  <c r="T1" i="1"/>
  <c r="AB1" i="1"/>
  <c r="M9" i="1"/>
  <c r="E20" i="22" s="1"/>
  <c r="M12" i="1"/>
  <c r="L14" i="1"/>
  <c r="F10" i="26" s="1"/>
  <c r="L16" i="1"/>
  <c r="N10" i="15" s="1"/>
  <c r="M19" i="1"/>
  <c r="R19" i="1" s="1"/>
  <c r="L21" i="1"/>
  <c r="H27" i="10" s="1"/>
  <c r="M26" i="1"/>
  <c r="L31" i="1"/>
  <c r="N31" i="1" s="1"/>
  <c r="M37" i="1"/>
  <c r="L38" i="1"/>
  <c r="M45" i="1"/>
  <c r="L46" i="1"/>
  <c r="M53" i="1"/>
  <c r="L64" i="1"/>
  <c r="L68" i="1"/>
  <c r="L20" i="1"/>
  <c r="D25" i="22" s="1"/>
  <c r="M41" i="1"/>
  <c r="M13" i="1"/>
  <c r="M16" i="1"/>
  <c r="E22" i="22" s="1"/>
  <c r="M21" i="1"/>
  <c r="I27" i="10" s="1"/>
  <c r="L28" i="1"/>
  <c r="M38" i="1"/>
  <c r="M46" i="1"/>
  <c r="L54" i="1"/>
  <c r="M64" i="1"/>
  <c r="L22" i="1"/>
  <c r="H42" i="10" s="1"/>
  <c r="L10" i="1"/>
  <c r="F11" i="26" s="1"/>
  <c r="M22" i="1"/>
  <c r="H10" i="13" s="1"/>
  <c r="L36" i="1"/>
  <c r="L43" i="1"/>
  <c r="L52" i="1"/>
  <c r="M66" i="1"/>
  <c r="M14" i="1"/>
  <c r="L23" i="1"/>
  <c r="M31" i="1"/>
  <c r="L39" i="1"/>
  <c r="L47" i="1"/>
  <c r="M68" i="1"/>
  <c r="L8" i="1"/>
  <c r="H7" i="10" s="1"/>
  <c r="L11" i="1"/>
  <c r="L18" i="1"/>
  <c r="M23" i="1"/>
  <c r="L25" i="1"/>
  <c r="N9" i="11" s="1"/>
  <c r="M28" i="1"/>
  <c r="N28" i="1" s="1"/>
  <c r="M39" i="1"/>
  <c r="L40" i="1"/>
  <c r="M47" i="1"/>
  <c r="L48" i="1"/>
  <c r="L50" i="1"/>
  <c r="M54" i="1"/>
  <c r="L65" i="1"/>
  <c r="L69" i="1"/>
  <c r="N69" i="1" s="1"/>
  <c r="Y13" i="10"/>
  <c r="E28" i="4"/>
  <c r="T5" i="1"/>
  <c r="M30" i="1"/>
  <c r="R30" i="1" s="1"/>
  <c r="L66" i="1"/>
  <c r="M20" i="1"/>
  <c r="S5" i="1"/>
  <c r="M8" i="1"/>
  <c r="N8" i="1" s="1"/>
  <c r="M11" i="1"/>
  <c r="R11" i="1" s="1"/>
  <c r="M18" i="1"/>
  <c r="H8" i="14" s="1"/>
  <c r="H18" i="14" s="1"/>
  <c r="M25" i="1"/>
  <c r="H9" i="11" s="1"/>
  <c r="L30" i="1"/>
  <c r="M40" i="1"/>
  <c r="M48" i="1"/>
  <c r="M50" i="1"/>
  <c r="M65" i="1"/>
  <c r="J19" i="4"/>
  <c r="G90" i="4"/>
  <c r="O15" i="17"/>
  <c r="O16" i="15"/>
  <c r="H24" i="4"/>
  <c r="H35" i="4" s="1"/>
  <c r="J35" i="4" s="1"/>
  <c r="O9" i="17"/>
  <c r="O24" i="1"/>
  <c r="O16" i="1"/>
  <c r="E10" i="15" s="1"/>
  <c r="O9" i="14"/>
  <c r="O10" i="21"/>
  <c r="O8" i="1"/>
  <c r="I19" i="22" s="1"/>
  <c r="O21" i="1"/>
  <c r="Q56" i="6" s="1"/>
  <c r="R56" i="6" s="1"/>
  <c r="O16" i="16"/>
  <c r="O10" i="17"/>
  <c r="AU22" i="1"/>
  <c r="D20" i="22"/>
  <c r="F20" i="22" s="1"/>
  <c r="G20" i="22" s="1"/>
  <c r="O12" i="17"/>
  <c r="D26" i="22"/>
  <c r="F8" i="22"/>
  <c r="G8" i="22" s="1"/>
  <c r="O12" i="11"/>
  <c r="O13" i="13"/>
  <c r="O15" i="13"/>
  <c r="O13" i="17"/>
  <c r="O12" i="1"/>
  <c r="K8" i="26" s="1"/>
  <c r="O17" i="1"/>
  <c r="P58" i="10" s="1"/>
  <c r="P60" i="10" s="1"/>
  <c r="O20" i="1"/>
  <c r="Q58" i="6" s="1"/>
  <c r="R58" i="6" s="1"/>
  <c r="O23" i="1"/>
  <c r="Q61" i="6" s="1"/>
  <c r="R61" i="6" s="1"/>
  <c r="O12" i="14"/>
  <c r="O14" i="16"/>
  <c r="O11" i="11"/>
  <c r="O16" i="14"/>
  <c r="O16" i="17"/>
  <c r="F58" i="3"/>
  <c r="F60" i="3" s="1"/>
  <c r="AU15" i="1"/>
  <c r="N13" i="1"/>
  <c r="K32" i="22"/>
  <c r="L32" i="22" s="1"/>
  <c r="F34" i="22"/>
  <c r="G34" i="22" s="1"/>
  <c r="H9" i="10"/>
  <c r="J20" i="10"/>
  <c r="T19" i="10" s="1"/>
  <c r="J38" i="10"/>
  <c r="F63" i="3"/>
  <c r="O12" i="13"/>
  <c r="O11" i="21"/>
  <c r="O13" i="1"/>
  <c r="K7" i="26" s="1"/>
  <c r="M7" i="26" s="1"/>
  <c r="N7" i="26" s="1"/>
  <c r="O19" i="1"/>
  <c r="N29" i="1"/>
  <c r="O13" i="14"/>
  <c r="O8" i="16"/>
  <c r="O14" i="17"/>
  <c r="J23" i="4"/>
  <c r="E10" i="11"/>
  <c r="N8" i="11"/>
  <c r="K28" i="22"/>
  <c r="L28" i="22" s="1"/>
  <c r="F30" i="22"/>
  <c r="G30" i="22" s="1"/>
  <c r="K36" i="22"/>
  <c r="L36" i="22" s="1"/>
  <c r="I21" i="10"/>
  <c r="J43" i="10"/>
  <c r="T43" i="10" s="1"/>
  <c r="O10" i="16"/>
  <c r="O11" i="17"/>
  <c r="G11" i="4"/>
  <c r="G13" i="4"/>
  <c r="G15" i="4"/>
  <c r="G18" i="4"/>
  <c r="G20" i="4"/>
  <c r="G22" i="4"/>
  <c r="AS33" i="1"/>
  <c r="AS57" i="1" s="1"/>
  <c r="AU10" i="1"/>
  <c r="AU9" i="1"/>
  <c r="I58" i="3"/>
  <c r="I60" i="3" s="1"/>
  <c r="E17" i="17"/>
  <c r="Q5" i="17" s="1"/>
  <c r="E14" i="10"/>
  <c r="F69" i="3"/>
  <c r="F64" i="3"/>
  <c r="O14" i="11"/>
  <c r="O17" i="15"/>
  <c r="J7" i="4"/>
  <c r="J9" i="4"/>
  <c r="J11" i="4"/>
  <c r="J13" i="4"/>
  <c r="J15" i="4"/>
  <c r="H28" i="4"/>
  <c r="H36" i="4" s="1"/>
  <c r="J36" i="4" s="1"/>
  <c r="I69" i="3"/>
  <c r="I63" i="3"/>
  <c r="N17" i="16"/>
  <c r="E16" i="4"/>
  <c r="E24" i="4"/>
  <c r="O13" i="11"/>
  <c r="O16" i="11"/>
  <c r="O16" i="13"/>
  <c r="O8" i="17"/>
  <c r="O13" i="21"/>
  <c r="O15" i="21"/>
  <c r="O11" i="1"/>
  <c r="K9" i="26" s="1"/>
  <c r="O14" i="1"/>
  <c r="K10" i="26" s="1"/>
  <c r="H24" i="10"/>
  <c r="O18" i="1"/>
  <c r="I24" i="22" s="1"/>
  <c r="Q26" i="1"/>
  <c r="M10" i="11" s="1"/>
  <c r="K29" i="22"/>
  <c r="L29" i="22" s="1"/>
  <c r="F31" i="22"/>
  <c r="G31" i="22" s="1"/>
  <c r="J48" i="10"/>
  <c r="I64" i="3"/>
  <c r="O14" i="14"/>
  <c r="O14" i="15"/>
  <c r="O18" i="15"/>
  <c r="H16" i="4"/>
  <c r="H34" i="4" s="1"/>
  <c r="J34" i="4" s="1"/>
  <c r="G26" i="4"/>
  <c r="E17" i="16"/>
  <c r="N59" i="10" s="1"/>
  <c r="N60" i="10" s="1"/>
  <c r="O12" i="16"/>
  <c r="N17" i="17"/>
  <c r="I9" i="22"/>
  <c r="E9" i="10"/>
  <c r="E42" i="10"/>
  <c r="I27" i="22"/>
  <c r="E10" i="13"/>
  <c r="Q5" i="16"/>
  <c r="E9" i="13"/>
  <c r="E11" i="15"/>
  <c r="N9" i="13"/>
  <c r="Q65" i="6"/>
  <c r="R65" i="6" s="1"/>
  <c r="O16" i="21"/>
  <c r="N24" i="1"/>
  <c r="K31" i="22"/>
  <c r="L31" i="22" s="1"/>
  <c r="F33" i="22"/>
  <c r="G33" i="22" s="1"/>
  <c r="K11" i="26"/>
  <c r="H21" i="10"/>
  <c r="J30" i="10"/>
  <c r="J32" i="10"/>
  <c r="J34" i="10"/>
  <c r="J36" i="10"/>
  <c r="J39" i="10"/>
  <c r="J49" i="10"/>
  <c r="F73" i="3"/>
  <c r="F76" i="3" s="1"/>
  <c r="H8" i="15"/>
  <c r="G6" i="4"/>
  <c r="G8" i="4"/>
  <c r="G10" i="4"/>
  <c r="G12" i="4"/>
  <c r="G14" i="4"/>
  <c r="J18" i="4"/>
  <c r="J20" i="4"/>
  <c r="J22" i="4"/>
  <c r="G27" i="4"/>
  <c r="F28" i="22"/>
  <c r="G28" i="22" s="1"/>
  <c r="I73" i="3"/>
  <c r="I76" i="3" s="1"/>
  <c r="N10" i="13"/>
  <c r="E8" i="14"/>
  <c r="E18" i="14" s="1"/>
  <c r="N8" i="21"/>
  <c r="F36" i="22"/>
  <c r="G36" i="22" s="1"/>
  <c r="R29" i="1"/>
  <c r="E27" i="10"/>
  <c r="F35" i="22"/>
  <c r="G35" i="22" s="1"/>
  <c r="E26" i="10"/>
  <c r="H28" i="10"/>
  <c r="J40" i="10"/>
  <c r="J50" i="10"/>
  <c r="E9" i="11"/>
  <c r="N8" i="14"/>
  <c r="N18" i="14" s="1"/>
  <c r="J6" i="4"/>
  <c r="J8" i="4"/>
  <c r="J10" i="4"/>
  <c r="J12" i="4"/>
  <c r="J14" i="4"/>
  <c r="G19" i="4"/>
  <c r="G21" i="4"/>
  <c r="G23" i="4"/>
  <c r="J27" i="4"/>
  <c r="D23" i="22"/>
  <c r="D21" i="22"/>
  <c r="I26" i="22"/>
  <c r="K30" i="22"/>
  <c r="L30" i="22" s="1"/>
  <c r="F32" i="22"/>
  <c r="G32" i="22" s="1"/>
  <c r="O15" i="11"/>
  <c r="O15" i="14"/>
  <c r="O17" i="14"/>
  <c r="P8" i="16"/>
  <c r="Q8" i="16" s="1"/>
  <c r="I8" i="16" s="1"/>
  <c r="O12" i="21"/>
  <c r="K34" i="22"/>
  <c r="L34" i="22" s="1"/>
  <c r="O9" i="1"/>
  <c r="N27" i="1"/>
  <c r="K33" i="22"/>
  <c r="L33" i="22" s="1"/>
  <c r="N32" i="1"/>
  <c r="K8" i="22"/>
  <c r="L8" i="22" s="1"/>
  <c r="D27" i="22"/>
  <c r="N14" i="1"/>
  <c r="D9" i="22"/>
  <c r="D22" i="22"/>
  <c r="F29" i="22"/>
  <c r="G29" i="22" s="1"/>
  <c r="K35" i="22"/>
  <c r="L35" i="22" s="1"/>
  <c r="J8" i="10"/>
  <c r="H23" i="10"/>
  <c r="J29" i="10"/>
  <c r="J31" i="10"/>
  <c r="J33" i="10"/>
  <c r="J35" i="10"/>
  <c r="J37" i="10"/>
  <c r="J41" i="10"/>
  <c r="J47" i="10"/>
  <c r="O14" i="13"/>
  <c r="O11" i="14"/>
  <c r="O9" i="21"/>
  <c r="G7" i="4"/>
  <c r="G9" i="4"/>
  <c r="O11" i="13"/>
  <c r="O10" i="14"/>
  <c r="O9" i="16"/>
  <c r="O11" i="16"/>
  <c r="O13" i="16"/>
  <c r="O15" i="16"/>
  <c r="O14" i="21"/>
  <c r="F27" i="10"/>
  <c r="R31" i="1"/>
  <c r="Q31" i="1"/>
  <c r="R17" i="1"/>
  <c r="F8" i="21"/>
  <c r="F17" i="21" s="1"/>
  <c r="Q28" i="1"/>
  <c r="R28" i="1"/>
  <c r="R22" i="1"/>
  <c r="F42" i="10"/>
  <c r="Q22" i="1"/>
  <c r="J27" i="22"/>
  <c r="F10" i="13"/>
  <c r="F9" i="10"/>
  <c r="J9" i="22"/>
  <c r="R32" i="1"/>
  <c r="Q32" i="1"/>
  <c r="Q19" i="1"/>
  <c r="F8" i="13"/>
  <c r="F21" i="10"/>
  <c r="H9" i="13"/>
  <c r="R20" i="1"/>
  <c r="N22" i="1"/>
  <c r="M42" i="10" s="1"/>
  <c r="S42" i="10" s="1"/>
  <c r="Q21" i="1"/>
  <c r="Q30" i="1"/>
  <c r="N21" i="1"/>
  <c r="M27" i="10" s="1"/>
  <c r="S27" i="10" s="1"/>
  <c r="R9" i="1"/>
  <c r="N17" i="1"/>
  <c r="P24" i="10" s="1"/>
  <c r="P51" i="10" s="1"/>
  <c r="E9" i="22"/>
  <c r="R47" i="6"/>
  <c r="J20" i="22"/>
  <c r="Q29" i="1"/>
  <c r="E26" i="22"/>
  <c r="R16" i="1"/>
  <c r="J26" i="22"/>
  <c r="R21" i="1"/>
  <c r="N9" i="1"/>
  <c r="Q21" i="10" s="1"/>
  <c r="S21" i="10" s="1"/>
  <c r="R24" i="1"/>
  <c r="Q9" i="1"/>
  <c r="I9" i="10"/>
  <c r="Q47" i="6"/>
  <c r="F28" i="4"/>
  <c r="Q36" i="4" s="1"/>
  <c r="R36" i="4" s="1"/>
  <c r="O15" i="15"/>
  <c r="O13" i="15"/>
  <c r="O12" i="15"/>
  <c r="Q18" i="1"/>
  <c r="F8" i="14"/>
  <c r="F18" i="14" s="1"/>
  <c r="E23" i="22"/>
  <c r="N25" i="1"/>
  <c r="K28" i="10" s="1"/>
  <c r="N26" i="1"/>
  <c r="K26" i="10" s="1"/>
  <c r="J25" i="22"/>
  <c r="F26" i="10"/>
  <c r="R23" i="1"/>
  <c r="J23" i="22"/>
  <c r="F8" i="11"/>
  <c r="F24" i="10"/>
  <c r="Q27" i="1"/>
  <c r="R27" i="1"/>
  <c r="Q24" i="1"/>
  <c r="H8" i="11"/>
  <c r="O8" i="11" s="1"/>
  <c r="P8" i="11" s="1"/>
  <c r="Q8" i="11" s="1"/>
  <c r="I8" i="11" s="1"/>
  <c r="N23" i="1"/>
  <c r="Q25" i="1"/>
  <c r="J24" i="22"/>
  <c r="I24" i="10"/>
  <c r="F10" i="11"/>
  <c r="F28" i="10"/>
  <c r="F23" i="10"/>
  <c r="J22" i="22"/>
  <c r="N16" i="1"/>
  <c r="Q23" i="10" s="1"/>
  <c r="S23" i="10" s="1"/>
  <c r="I23" i="10"/>
  <c r="F10" i="15"/>
  <c r="H10" i="15"/>
  <c r="O10" i="15" s="1"/>
  <c r="P10" i="15" s="1"/>
  <c r="Q10" i="15" s="1"/>
  <c r="I10" i="15" s="1"/>
  <c r="Q15" i="1"/>
  <c r="F25" i="10"/>
  <c r="R8" i="1"/>
  <c r="J19" i="22"/>
  <c r="F11" i="15"/>
  <c r="G14" i="10"/>
  <c r="F14" i="10"/>
  <c r="J73" i="3"/>
  <c r="J64" i="3"/>
  <c r="S29" i="10"/>
  <c r="L10" i="26"/>
  <c r="R14" i="1"/>
  <c r="L9" i="26"/>
  <c r="R12" i="1"/>
  <c r="L8" i="26"/>
  <c r="S31" i="10"/>
  <c r="S46" i="10"/>
  <c r="P33" i="1"/>
  <c r="P57" i="1" s="1"/>
  <c r="AE33" i="1"/>
  <c r="AE57" i="1" s="1"/>
  <c r="R13" i="1"/>
  <c r="J63" i="3"/>
  <c r="S36" i="10"/>
  <c r="S39" i="10"/>
  <c r="O51" i="10"/>
  <c r="S33" i="10"/>
  <c r="H58" i="3"/>
  <c r="H60" i="3" s="1"/>
  <c r="I16" i="4"/>
  <c r="I24" i="4"/>
  <c r="H44" i="4" s="1"/>
  <c r="J44" i="4" s="1"/>
  <c r="S41" i="10"/>
  <c r="S49" i="10"/>
  <c r="G58" i="3"/>
  <c r="G60" i="3" s="1"/>
  <c r="G63" i="3"/>
  <c r="S35" i="10"/>
  <c r="S38" i="10"/>
  <c r="J69" i="3"/>
  <c r="H17" i="16"/>
  <c r="S32" i="10"/>
  <c r="I28" i="4"/>
  <c r="H45" i="4" s="1"/>
  <c r="J45" i="4" s="1"/>
  <c r="S48" i="10"/>
  <c r="S34" i="10"/>
  <c r="S47" i="10"/>
  <c r="S50" i="10"/>
  <c r="F24" i="4"/>
  <c r="Q35" i="4" s="1"/>
  <c r="R35" i="4" s="1"/>
  <c r="F7" i="10"/>
  <c r="L11" i="26"/>
  <c r="G73" i="3"/>
  <c r="G76" i="3" s="1"/>
  <c r="J21" i="22"/>
  <c r="F22" i="10"/>
  <c r="F9" i="15"/>
  <c r="Q10" i="1"/>
  <c r="S30" i="10"/>
  <c r="S40" i="10"/>
  <c r="J7" i="22"/>
  <c r="N51" i="10"/>
  <c r="S37" i="10"/>
  <c r="K58" i="3"/>
  <c r="K60" i="3" s="1"/>
  <c r="G64" i="3"/>
  <c r="G17" i="4"/>
  <c r="G25" i="4"/>
  <c r="G69" i="3"/>
  <c r="F16" i="4"/>
  <c r="J58" i="3"/>
  <c r="J60" i="3" s="1"/>
  <c r="H17" i="21"/>
  <c r="J17" i="4"/>
  <c r="J25" i="4"/>
  <c r="H17" i="17"/>
  <c r="H16" i="25"/>
  <c r="I16" i="25" s="1"/>
  <c r="H14" i="25"/>
  <c r="I14" i="25" s="1"/>
  <c r="H17" i="25"/>
  <c r="I17" i="25" s="1"/>
  <c r="H13" i="25"/>
  <c r="I13" i="25" s="1"/>
  <c r="F19" i="25"/>
  <c r="H11" i="25"/>
  <c r="I11" i="25" s="1"/>
  <c r="G19" i="25"/>
  <c r="H12" i="25"/>
  <c r="I12" i="25" s="1"/>
  <c r="G33" i="25"/>
  <c r="H33" i="25" s="1"/>
  <c r="I33" i="25" s="1"/>
  <c r="H10" i="25"/>
  <c r="I10" i="25" s="1"/>
  <c r="H24" i="25"/>
  <c r="H67" i="3"/>
  <c r="S240" i="27"/>
  <c r="S247" i="27" s="1"/>
  <c r="S226" i="27"/>
  <c r="K66" i="3"/>
  <c r="H66" i="3"/>
  <c r="H75" i="3"/>
  <c r="J40" i="27"/>
  <c r="H46" i="27"/>
  <c r="Q48" i="27"/>
  <c r="N55" i="27"/>
  <c r="L62" i="27"/>
  <c r="Q68" i="27"/>
  <c r="O80" i="27"/>
  <c r="S86" i="27"/>
  <c r="H120" i="27"/>
  <c r="P210" i="27"/>
  <c r="L43" i="27"/>
  <c r="P40" i="27"/>
  <c r="J42" i="27"/>
  <c r="M43" i="27"/>
  <c r="G45" i="27"/>
  <c r="N46" i="27"/>
  <c r="P47" i="27"/>
  <c r="J49" i="27"/>
  <c r="Q50" i="27"/>
  <c r="F52" i="27"/>
  <c r="N54" i="27"/>
  <c r="G56" i="27"/>
  <c r="P58" i="27"/>
  <c r="S60" i="27"/>
  <c r="G63" i="27"/>
  <c r="J65" i="27"/>
  <c r="K69" i="27"/>
  <c r="K72" i="27"/>
  <c r="L81" i="27"/>
  <c r="J84" i="27"/>
  <c r="F88" i="27"/>
  <c r="P92" i="27"/>
  <c r="M97" i="27"/>
  <c r="O101" i="27"/>
  <c r="K106" i="27"/>
  <c r="O121" i="27"/>
  <c r="J129" i="27"/>
  <c r="F43" i="27"/>
  <c r="I47" i="27"/>
  <c r="F54" i="27"/>
  <c r="K62" i="27"/>
  <c r="O66" i="27"/>
  <c r="N86" i="27"/>
  <c r="Q110" i="27"/>
  <c r="K43" i="27"/>
  <c r="N47" i="27"/>
  <c r="G54" i="27"/>
  <c r="I58" i="27"/>
  <c r="P64" i="27"/>
  <c r="F74" i="27"/>
  <c r="L83" i="27"/>
  <c r="O100" i="27"/>
  <c r="K126" i="27"/>
  <c r="O40" i="27"/>
  <c r="F45" i="27"/>
  <c r="I46" i="27"/>
  <c r="O47" i="27"/>
  <c r="I49" i="27"/>
  <c r="S51" i="27"/>
  <c r="M54" i="27"/>
  <c r="O55" i="27"/>
  <c r="O58" i="27"/>
  <c r="Q60" i="27"/>
  <c r="F63" i="27"/>
  <c r="I65" i="27"/>
  <c r="I67" i="27"/>
  <c r="J69" i="27"/>
  <c r="J72" i="27"/>
  <c r="L78" i="27"/>
  <c r="I84" i="27"/>
  <c r="N87" i="27"/>
  <c r="L92" i="27"/>
  <c r="I97" i="27"/>
  <c r="K101" i="27"/>
  <c r="G115" i="27"/>
  <c r="H121" i="27"/>
  <c r="O128" i="27"/>
  <c r="I140" i="27"/>
  <c r="G162" i="27"/>
  <c r="Q40" i="27"/>
  <c r="K42" i="27"/>
  <c r="S43" i="27"/>
  <c r="O46" i="27"/>
  <c r="H48" i="27"/>
  <c r="K49" i="27"/>
  <c r="S50" i="27"/>
  <c r="L52" i="27"/>
  <c r="O54" i="27"/>
  <c r="H56" i="27"/>
  <c r="I59" i="27"/>
  <c r="J61" i="27"/>
  <c r="P67" i="27"/>
  <c r="P69" i="27"/>
  <c r="Q72" i="27"/>
  <c r="J76" i="27"/>
  <c r="H79" i="27"/>
  <c r="G82" i="27"/>
  <c r="Q84" i="27"/>
  <c r="N88" i="27"/>
  <c r="L94" i="27"/>
  <c r="J98" i="27"/>
  <c r="L102" i="27"/>
  <c r="I108" i="27"/>
  <c r="N116" i="27"/>
  <c r="O122" i="27"/>
  <c r="O130" i="27"/>
  <c r="I143" i="27"/>
  <c r="J166" i="27"/>
  <c r="J50" i="27"/>
  <c r="J60" i="27"/>
  <c r="Q70" i="27"/>
  <c r="I100" i="27"/>
  <c r="Q41" i="27"/>
  <c r="P66" i="27"/>
  <c r="F44" i="27"/>
  <c r="I56" i="27"/>
  <c r="K41" i="27"/>
  <c r="Q42" i="27"/>
  <c r="G44" i="27"/>
  <c r="M45" i="27"/>
  <c r="G47" i="27"/>
  <c r="J48" i="27"/>
  <c r="Q49" i="27"/>
  <c r="K51" i="27"/>
  <c r="M52" i="27"/>
  <c r="N56" i="27"/>
  <c r="P59" i="27"/>
  <c r="G64" i="27"/>
  <c r="I68" i="27"/>
  <c r="K73" i="27"/>
  <c r="G77" i="27"/>
  <c r="N90" i="27"/>
  <c r="J95" i="27"/>
  <c r="L109" i="27"/>
  <c r="L134" i="27"/>
  <c r="I40" i="27"/>
  <c r="G46" i="27"/>
  <c r="M51" i="27"/>
  <c r="M55" i="27"/>
  <c r="O64" i="27"/>
  <c r="O77" i="27"/>
  <c r="I96" i="27"/>
  <c r="N104" i="27"/>
  <c r="N119" i="27"/>
  <c r="S125" i="27"/>
  <c r="Q174" i="27"/>
  <c r="Q209" i="27"/>
  <c r="M44" i="27"/>
  <c r="K50" i="27"/>
  <c r="K60" i="27"/>
  <c r="S70" i="27"/>
  <c r="M96" i="27"/>
  <c r="S41" i="27"/>
  <c r="J41" i="27"/>
  <c r="L42" i="27"/>
  <c r="I48" i="27"/>
  <c r="P49" i="27"/>
  <c r="F51" i="27"/>
  <c r="G55" i="27"/>
  <c r="J59" i="27"/>
  <c r="K61" i="27"/>
  <c r="M63" i="27"/>
  <c r="P65" i="27"/>
  <c r="Q67" i="27"/>
  <c r="Q69" i="27"/>
  <c r="S72" i="27"/>
  <c r="J79" i="27"/>
  <c r="H82" i="27"/>
  <c r="H85" i="27"/>
  <c r="O94" i="27"/>
  <c r="M98" i="27"/>
  <c r="M108" i="27"/>
  <c r="M132" i="27"/>
  <c r="G144" i="27"/>
  <c r="Q166" i="27"/>
  <c r="S42" i="27"/>
  <c r="L44" i="27"/>
  <c r="N45" i="27"/>
  <c r="H47" i="27"/>
  <c r="P48" i="27"/>
  <c r="S49" i="27"/>
  <c r="L51" i="27"/>
  <c r="S52" i="27"/>
  <c r="H55" i="27"/>
  <c r="O56" i="27"/>
  <c r="S61" i="27"/>
  <c r="H64" i="27"/>
  <c r="J66" i="27"/>
  <c r="K68" i="27"/>
  <c r="K70" i="27"/>
  <c r="L73" i="27"/>
  <c r="H77" i="27"/>
  <c r="S79" i="27"/>
  <c r="S82" i="27"/>
  <c r="F86" i="27"/>
  <c r="O95" i="27"/>
  <c r="Q103" i="27"/>
  <c r="S109" i="27"/>
  <c r="O124" i="27"/>
  <c r="I135" i="27"/>
  <c r="G200" i="27"/>
  <c r="L126" i="27"/>
  <c r="Q59" i="27"/>
  <c r="L61" i="27"/>
  <c r="Q65" i="27"/>
  <c r="L68" i="27"/>
  <c r="F73" i="27"/>
  <c r="I77" i="27"/>
  <c r="K79" i="27"/>
  <c r="O83" i="27"/>
  <c r="S90" i="27"/>
  <c r="N96" i="27"/>
  <c r="L99" i="27"/>
  <c r="S103" i="27"/>
  <c r="J114" i="27"/>
  <c r="O118" i="27"/>
  <c r="J123" i="27"/>
  <c r="Q132" i="27"/>
  <c r="L141" i="27"/>
  <c r="K175" i="27"/>
  <c r="S40" i="27"/>
  <c r="M42" i="27"/>
  <c r="N44" i="27"/>
  <c r="O45" i="27"/>
  <c r="J47" i="27"/>
  <c r="S48" i="27"/>
  <c r="G51" i="27"/>
  <c r="H54" i="27"/>
  <c r="J56" i="27"/>
  <c r="Q58" i="27"/>
  <c r="M61" i="27"/>
  <c r="L67" i="27"/>
  <c r="L69" i="27"/>
  <c r="G73" i="27"/>
  <c r="Q74" i="27"/>
  <c r="G78" i="27"/>
  <c r="I80" i="27"/>
  <c r="K84" i="27"/>
  <c r="G87" i="27"/>
  <c r="G88" i="27"/>
  <c r="G90" i="27"/>
  <c r="F91" i="27"/>
  <c r="Q91" i="27"/>
  <c r="S92" i="27"/>
  <c r="Q94" i="27"/>
  <c r="O96" i="27"/>
  <c r="N98" i="27"/>
  <c r="N99" i="27"/>
  <c r="P100" i="27"/>
  <c r="S102" i="27"/>
  <c r="H105" i="27"/>
  <c r="P108" i="27"/>
  <c r="K114" i="27"/>
  <c r="P118" i="27"/>
  <c r="I120" i="27"/>
  <c r="F122" i="27"/>
  <c r="L123" i="27"/>
  <c r="S124" i="27"/>
  <c r="M129" i="27"/>
  <c r="F133" i="27"/>
  <c r="O135" i="27"/>
  <c r="M138" i="27"/>
  <c r="N141" i="27"/>
  <c r="N144" i="27"/>
  <c r="O148" i="27"/>
  <c r="L163" i="27"/>
  <c r="Q167" i="27"/>
  <c r="H172" i="27"/>
  <c r="L195" i="27"/>
  <c r="F206" i="27"/>
  <c r="N233" i="27"/>
  <c r="L40" i="27"/>
  <c r="F41" i="27"/>
  <c r="M41" i="27"/>
  <c r="N42" i="27"/>
  <c r="G43" i="27"/>
  <c r="O43" i="27"/>
  <c r="I44" i="27"/>
  <c r="O44" i="27"/>
  <c r="I45" i="27"/>
  <c r="P45" i="27"/>
  <c r="Q46" i="27"/>
  <c r="K47" i="27"/>
  <c r="S47" i="27"/>
  <c r="L48" i="27"/>
  <c r="F49" i="27"/>
  <c r="L49" i="27"/>
  <c r="M50" i="27"/>
  <c r="H51" i="27"/>
  <c r="H52" i="27"/>
  <c r="O52" i="27"/>
  <c r="I54" i="27"/>
  <c r="P54" i="27"/>
  <c r="J55" i="27"/>
  <c r="Q55" i="27"/>
  <c r="S56" i="27"/>
  <c r="L58" i="27"/>
  <c r="S58" i="27"/>
  <c r="L59" i="27"/>
  <c r="F60" i="27"/>
  <c r="N60" i="27"/>
  <c r="G61" i="27"/>
  <c r="N61" i="27"/>
  <c r="H62" i="27"/>
  <c r="O62" i="27"/>
  <c r="I63" i="27"/>
  <c r="P63" i="27"/>
  <c r="K64" i="27"/>
  <c r="S64" i="27"/>
  <c r="L65" i="27"/>
  <c r="F66" i="27"/>
  <c r="L66" i="27"/>
  <c r="F67" i="27"/>
  <c r="M67" i="27"/>
  <c r="M68" i="27"/>
  <c r="F69" i="27"/>
  <c r="M69" i="27"/>
  <c r="N70" i="27"/>
  <c r="H72" i="27"/>
  <c r="O73" i="27"/>
  <c r="J74" i="27"/>
  <c r="Q78" i="27"/>
  <c r="L79" i="27"/>
  <c r="J80" i="27"/>
  <c r="N81" i="27"/>
  <c r="L82" i="27"/>
  <c r="G83" i="27"/>
  <c r="Q83" i="27"/>
  <c r="N84" i="27"/>
  <c r="J85" i="27"/>
  <c r="H87" i="27"/>
  <c r="H88" i="27"/>
  <c r="S91" i="27"/>
  <c r="F94" i="27"/>
  <c r="S94" i="27"/>
  <c r="Q95" i="27"/>
  <c r="O97" i="27"/>
  <c r="O98" i="27"/>
  <c r="O99" i="27"/>
  <c r="G103" i="27"/>
  <c r="G104" i="27"/>
  <c r="I105" i="27"/>
  <c r="N106" i="27"/>
  <c r="S108" i="27"/>
  <c r="G110" i="27"/>
  <c r="L114" i="27"/>
  <c r="P115" i="27"/>
  <c r="J117" i="27"/>
  <c r="G122" i="27"/>
  <c r="M123" i="27"/>
  <c r="F125" i="27"/>
  <c r="N126" i="27"/>
  <c r="G133" i="27"/>
  <c r="N138" i="27"/>
  <c r="O141" i="27"/>
  <c r="P144" i="27"/>
  <c r="G168" i="27"/>
  <c r="I172" i="27"/>
  <c r="O176" i="27"/>
  <c r="G207" i="27"/>
  <c r="J58" i="27"/>
  <c r="F61" i="27"/>
  <c r="N63" i="27"/>
  <c r="Q66" i="27"/>
  <c r="S68" i="27"/>
  <c r="L72" i="27"/>
  <c r="F78" i="27"/>
  <c r="P80" i="27"/>
  <c r="G86" i="27"/>
  <c r="P91" i="27"/>
  <c r="M106" i="27"/>
  <c r="G52" i="27"/>
  <c r="P55" i="27"/>
  <c r="M60" i="27"/>
  <c r="N62" i="27"/>
  <c r="S65" i="27"/>
  <c r="G72" i="27"/>
  <c r="P95" i="27"/>
  <c r="F40" i="27"/>
  <c r="N41" i="27"/>
  <c r="P44" i="27"/>
  <c r="K46" i="27"/>
  <c r="M48" i="27"/>
  <c r="M49" i="27"/>
  <c r="N50" i="27"/>
  <c r="O51" i="27"/>
  <c r="I52" i="27"/>
  <c r="P52" i="27"/>
  <c r="J54" i="27"/>
  <c r="Q54" i="27"/>
  <c r="S55" i="27"/>
  <c r="K56" i="27"/>
  <c r="F58" i="27"/>
  <c r="M58" i="27"/>
  <c r="M59" i="27"/>
  <c r="G60" i="27"/>
  <c r="H61" i="27"/>
  <c r="O61" i="27"/>
  <c r="I62" i="27"/>
  <c r="P62" i="27"/>
  <c r="J63" i="27"/>
  <c r="Q63" i="27"/>
  <c r="L64" i="27"/>
  <c r="F65" i="27"/>
  <c r="M65" i="27"/>
  <c r="M66" i="27"/>
  <c r="G67" i="27"/>
  <c r="G68" i="27"/>
  <c r="N68" i="27"/>
  <c r="G69" i="27"/>
  <c r="N69" i="27"/>
  <c r="H70" i="27"/>
  <c r="N72" i="27"/>
  <c r="H73" i="27"/>
  <c r="P73" i="27"/>
  <c r="K74" i="27"/>
  <c r="O76" i="27"/>
  <c r="M77" i="27"/>
  <c r="H78" i="27"/>
  <c r="S78" i="27"/>
  <c r="O79" i="27"/>
  <c r="G81" i="27"/>
  <c r="O81" i="27"/>
  <c r="I83" i="27"/>
  <c r="S83" i="27"/>
  <c r="O84" i="27"/>
  <c r="L86" i="27"/>
  <c r="L87" i="27"/>
  <c r="L88" i="27"/>
  <c r="L90" i="27"/>
  <c r="J91" i="27"/>
  <c r="J92" i="27"/>
  <c r="H95" i="27"/>
  <c r="G96" i="27"/>
  <c r="F97" i="27"/>
  <c r="G98" i="27"/>
  <c r="F99" i="27"/>
  <c r="F100" i="27"/>
  <c r="H101" i="27"/>
  <c r="J102" i="27"/>
  <c r="J103" i="27"/>
  <c r="F108" i="27"/>
  <c r="I109" i="27"/>
  <c r="M110" i="27"/>
  <c r="Q114" i="27"/>
  <c r="J116" i="27"/>
  <c r="Q117" i="27"/>
  <c r="J119" i="27"/>
  <c r="S120" i="27"/>
  <c r="M122" i="27"/>
  <c r="F124" i="27"/>
  <c r="M125" i="27"/>
  <c r="H128" i="27"/>
  <c r="M136" i="27"/>
  <c r="H165" i="27"/>
  <c r="M168" i="27"/>
  <c r="I177" i="27"/>
  <c r="P196" i="27"/>
  <c r="H207" i="27"/>
  <c r="O227" i="27"/>
  <c r="P56" i="27"/>
  <c r="L60" i="27"/>
  <c r="M62" i="27"/>
  <c r="K65" i="27"/>
  <c r="S67" i="27"/>
  <c r="L70" i="27"/>
  <c r="M76" i="27"/>
  <c r="M78" i="27"/>
  <c r="M81" i="27"/>
  <c r="I85" i="27"/>
  <c r="F90" i="27"/>
  <c r="P94" i="27"/>
  <c r="P101" i="27"/>
  <c r="G105" i="27"/>
  <c r="F110" i="27"/>
  <c r="I117" i="27"/>
  <c r="Q124" i="27"/>
  <c r="K138" i="27"/>
  <c r="F167" i="27"/>
  <c r="M233" i="27"/>
  <c r="K40" i="27"/>
  <c r="F42" i="27"/>
  <c r="H44" i="27"/>
  <c r="J46" i="27"/>
  <c r="Q47" i="27"/>
  <c r="F50" i="27"/>
  <c r="N51" i="27"/>
  <c r="I55" i="27"/>
  <c r="K58" i="27"/>
  <c r="G62" i="27"/>
  <c r="Q64" i="27"/>
  <c r="S66" i="27"/>
  <c r="F68" i="27"/>
  <c r="M72" i="27"/>
  <c r="M73" i="27"/>
  <c r="N76" i="27"/>
  <c r="P78" i="27"/>
  <c r="P83" i="27"/>
  <c r="H86" i="27"/>
  <c r="F104" i="27"/>
  <c r="M40" i="27"/>
  <c r="G42" i="27"/>
  <c r="P43" i="27"/>
  <c r="Q45" i="27"/>
  <c r="S46" i="27"/>
  <c r="G49" i="27"/>
  <c r="G50" i="27"/>
  <c r="I51" i="27"/>
  <c r="F59" i="27"/>
  <c r="G40" i="27"/>
  <c r="H41" i="27"/>
  <c r="O41" i="27"/>
  <c r="H42" i="27"/>
  <c r="O42" i="27"/>
  <c r="I43" i="27"/>
  <c r="Q43" i="27"/>
  <c r="J44" i="27"/>
  <c r="Q44" i="27"/>
  <c r="K45" i="27"/>
  <c r="S45" i="27"/>
  <c r="L46" i="27"/>
  <c r="M47" i="27"/>
  <c r="F48" i="27"/>
  <c r="N48" i="27"/>
  <c r="H49" i="27"/>
  <c r="N49" i="27"/>
  <c r="H50" i="27"/>
  <c r="O50" i="27"/>
  <c r="P51" i="27"/>
  <c r="J52" i="27"/>
  <c r="Q52" i="27"/>
  <c r="K54" i="27"/>
  <c r="S54" i="27"/>
  <c r="K55" i="27"/>
  <c r="L56" i="27"/>
  <c r="G58" i="27"/>
  <c r="G59" i="27"/>
  <c r="N59" i="27"/>
  <c r="H60" i="27"/>
  <c r="O60" i="27"/>
  <c r="I61" i="27"/>
  <c r="P61" i="27"/>
  <c r="Q62" i="27"/>
  <c r="K63" i="27"/>
  <c r="S63" i="27"/>
  <c r="M64" i="27"/>
  <c r="G65" i="27"/>
  <c r="H66" i="27"/>
  <c r="N66" i="27"/>
  <c r="H67" i="27"/>
  <c r="N67" i="27"/>
  <c r="H68" i="27"/>
  <c r="O68" i="27"/>
  <c r="O69" i="27"/>
  <c r="I70" i="27"/>
  <c r="O70" i="27"/>
  <c r="I72" i="27"/>
  <c r="O72" i="27"/>
  <c r="Q73" i="27"/>
  <c r="H76" i="27"/>
  <c r="P76" i="27"/>
  <c r="J78" i="27"/>
  <c r="F79" i="27"/>
  <c r="P79" i="27"/>
  <c r="K80" i="27"/>
  <c r="H81" i="27"/>
  <c r="M82" i="27"/>
  <c r="J83" i="27"/>
  <c r="P84" i="27"/>
  <c r="N85" i="27"/>
  <c r="M87" i="27"/>
  <c r="K91" i="27"/>
  <c r="K92" i="27"/>
  <c r="J94" i="27"/>
  <c r="G97" i="27"/>
  <c r="H98" i="27"/>
  <c r="G99" i="27"/>
  <c r="I101" i="27"/>
  <c r="K103" i="27"/>
  <c r="L104" i="27"/>
  <c r="P105" i="27"/>
  <c r="G108" i="27"/>
  <c r="N110" i="27"/>
  <c r="S114" i="27"/>
  <c r="K116" i="27"/>
  <c r="S117" i="27"/>
  <c r="L119" i="27"/>
  <c r="G121" i="27"/>
  <c r="G124" i="27"/>
  <c r="K128" i="27"/>
  <c r="N130" i="27"/>
  <c r="F137" i="27"/>
  <c r="G143" i="27"/>
  <c r="G147" i="27"/>
  <c r="I165" i="27"/>
  <c r="N168" i="27"/>
  <c r="L177" i="27"/>
  <c r="S196" i="27"/>
  <c r="L207" i="27"/>
  <c r="F248" i="27"/>
  <c r="K59" i="27"/>
  <c r="F62" i="27"/>
  <c r="J64" i="27"/>
  <c r="J67" i="27"/>
  <c r="S69" i="27"/>
  <c r="P74" i="27"/>
  <c r="G80" i="27"/>
  <c r="F83" i="27"/>
  <c r="F87" i="27"/>
  <c r="Q92" i="27"/>
  <c r="N97" i="27"/>
  <c r="Q102" i="27"/>
  <c r="N108" i="27"/>
  <c r="N115" i="27"/>
  <c r="P121" i="27"/>
  <c r="K129" i="27"/>
  <c r="M148" i="27"/>
  <c r="H204" i="27"/>
  <c r="L41" i="27"/>
  <c r="N43" i="27"/>
  <c r="H45" i="27"/>
  <c r="P46" i="27"/>
  <c r="K48" i="27"/>
  <c r="L50" i="27"/>
  <c r="N52" i="27"/>
  <c r="Q56" i="27"/>
  <c r="S59" i="27"/>
  <c r="H63" i="27"/>
  <c r="K66" i="27"/>
  <c r="F70" i="27"/>
  <c r="H74" i="27"/>
  <c r="Q101" i="27"/>
  <c r="G41" i="27"/>
  <c r="H43" i="27"/>
  <c r="J45" i="27"/>
  <c r="L47" i="27"/>
  <c r="H40" i="27"/>
  <c r="N40" i="27"/>
  <c r="I41" i="27"/>
  <c r="P41" i="27"/>
  <c r="I42" i="27"/>
  <c r="P42" i="27"/>
  <c r="J43" i="27"/>
  <c r="K44" i="27"/>
  <c r="S44" i="27"/>
  <c r="L45" i="27"/>
  <c r="F46" i="27"/>
  <c r="M46" i="27"/>
  <c r="F47" i="27"/>
  <c r="G48" i="27"/>
  <c r="O48" i="27"/>
  <c r="O49" i="27"/>
  <c r="I50" i="27"/>
  <c r="P50" i="27"/>
  <c r="J51" i="27"/>
  <c r="Q51" i="27"/>
  <c r="K52" i="27"/>
  <c r="L54" i="27"/>
  <c r="F55" i="27"/>
  <c r="L55" i="27"/>
  <c r="F56" i="27"/>
  <c r="M56" i="27"/>
  <c r="H58" i="27"/>
  <c r="N58" i="27"/>
  <c r="H59" i="27"/>
  <c r="O59" i="27"/>
  <c r="I60" i="27"/>
  <c r="P60" i="27"/>
  <c r="Q61" i="27"/>
  <c r="J62" i="27"/>
  <c r="S62" i="27"/>
  <c r="L63" i="27"/>
  <c r="F64" i="27"/>
  <c r="N64" i="27"/>
  <c r="O65" i="27"/>
  <c r="I66" i="27"/>
  <c r="O67" i="27"/>
  <c r="I69" i="27"/>
  <c r="J70" i="27"/>
  <c r="P70" i="27"/>
  <c r="P72" i="27"/>
  <c r="I73" i="27"/>
  <c r="S73" i="27"/>
  <c r="L74" i="27"/>
  <c r="I76" i="27"/>
  <c r="N77" i="27"/>
  <c r="K78" i="27"/>
  <c r="Q79" i="27"/>
  <c r="I81" i="27"/>
  <c r="F82" i="27"/>
  <c r="N82" i="27"/>
  <c r="K83" i="27"/>
  <c r="G84" i="27"/>
  <c r="O85" i="27"/>
  <c r="M86" i="27"/>
  <c r="M88" i="27"/>
  <c r="M90" i="27"/>
  <c r="L91" i="27"/>
  <c r="K94" i="27"/>
  <c r="I95" i="27"/>
  <c r="H96" i="27"/>
  <c r="H97" i="27"/>
  <c r="I98" i="27"/>
  <c r="H99" i="27"/>
  <c r="H100" i="27"/>
  <c r="J101" i="27"/>
  <c r="K102" i="27"/>
  <c r="L103" i="27"/>
  <c r="M104" i="27"/>
  <c r="H108" i="27"/>
  <c r="K109" i="27"/>
  <c r="F115" i="27"/>
  <c r="G118" i="27"/>
  <c r="N122" i="27"/>
  <c r="H124" i="27"/>
  <c r="P125" i="27"/>
  <c r="N128" i="27"/>
  <c r="K134" i="27"/>
  <c r="G137" i="27"/>
  <c r="F140" i="27"/>
  <c r="H143" i="27"/>
  <c r="I147" i="27"/>
  <c r="I166" i="27"/>
  <c r="N169" i="27"/>
  <c r="P199" i="27"/>
  <c r="G228" i="27"/>
  <c r="G248" i="27"/>
  <c r="N73" i="27"/>
  <c r="G74" i="27"/>
  <c r="M74" i="27"/>
  <c r="S74" i="27"/>
  <c r="K76" i="27"/>
  <c r="Q76" i="27"/>
  <c r="J77" i="27"/>
  <c r="P77" i="27"/>
  <c r="N78" i="27"/>
  <c r="G79" i="27"/>
  <c r="M79" i="27"/>
  <c r="F80" i="27"/>
  <c r="L80" i="27"/>
  <c r="Q80" i="27"/>
  <c r="J81" i="27"/>
  <c r="P81" i="27"/>
  <c r="I82" i="27"/>
  <c r="O82" i="27"/>
  <c r="M83" i="27"/>
  <c r="F84" i="27"/>
  <c r="L84" i="27"/>
  <c r="S84" i="27"/>
  <c r="K85" i="27"/>
  <c r="P85" i="27"/>
  <c r="I86" i="27"/>
  <c r="I87" i="27"/>
  <c r="O87" i="27"/>
  <c r="I88" i="27"/>
  <c r="O88" i="27"/>
  <c r="H90" i="27"/>
  <c r="O90" i="27"/>
  <c r="G91" i="27"/>
  <c r="M91" i="27"/>
  <c r="F92" i="27"/>
  <c r="M92" i="27"/>
  <c r="K95" i="27"/>
  <c r="J96" i="27"/>
  <c r="P96" i="27"/>
  <c r="J97" i="27"/>
  <c r="P97" i="27"/>
  <c r="P98" i="27"/>
  <c r="I99" i="27"/>
  <c r="P99" i="27"/>
  <c r="J100" i="27"/>
  <c r="Q100" i="27"/>
  <c r="S101" i="27"/>
  <c r="M103" i="27"/>
  <c r="O104" i="27"/>
  <c r="K105" i="27"/>
  <c r="F106" i="27"/>
  <c r="O106" i="27"/>
  <c r="J108" i="27"/>
  <c r="F109" i="27"/>
  <c r="M109" i="27"/>
  <c r="I110" i="27"/>
  <c r="S110" i="27"/>
  <c r="M114" i="27"/>
  <c r="Q115" i="27"/>
  <c r="P116" i="27"/>
  <c r="K117" i="27"/>
  <c r="I118" i="27"/>
  <c r="S118" i="27"/>
  <c r="O119" i="27"/>
  <c r="M120" i="27"/>
  <c r="I121" i="27"/>
  <c r="H122" i="27"/>
  <c r="G125" i="27"/>
  <c r="F126" i="27"/>
  <c r="P128" i="27"/>
  <c r="Q129" i="27"/>
  <c r="P130" i="27"/>
  <c r="Q135" i="27"/>
  <c r="I137" i="27"/>
  <c r="J140" i="27"/>
  <c r="Q144" i="27"/>
  <c r="K147" i="27"/>
  <c r="Q148" i="27"/>
  <c r="O162" i="27"/>
  <c r="L165" i="27"/>
  <c r="G167" i="27"/>
  <c r="O168" i="27"/>
  <c r="S172" i="27"/>
  <c r="N175" i="27"/>
  <c r="N177" i="27"/>
  <c r="H197" i="27"/>
  <c r="I204" i="27"/>
  <c r="K208" i="27"/>
  <c r="K229" i="27"/>
  <c r="H248" i="27"/>
  <c r="N74" i="27"/>
  <c r="F76" i="27"/>
  <c r="L76" i="27"/>
  <c r="S76" i="27"/>
  <c r="K77" i="27"/>
  <c r="Q77" i="27"/>
  <c r="I78" i="27"/>
  <c r="O78" i="27"/>
  <c r="N79" i="27"/>
  <c r="M80" i="27"/>
  <c r="S80" i="27"/>
  <c r="K81" i="27"/>
  <c r="Q81" i="27"/>
  <c r="J82" i="27"/>
  <c r="P82" i="27"/>
  <c r="H83" i="27"/>
  <c r="N83" i="27"/>
  <c r="M84" i="27"/>
  <c r="L85" i="27"/>
  <c r="Q85" i="27"/>
  <c r="J86" i="27"/>
  <c r="O86" i="27"/>
  <c r="J87" i="27"/>
  <c r="P87" i="27"/>
  <c r="P88" i="27"/>
  <c r="I90" i="27"/>
  <c r="P90" i="27"/>
  <c r="H91" i="27"/>
  <c r="N91" i="27"/>
  <c r="G92" i="27"/>
  <c r="G94" i="27"/>
  <c r="M94" i="27"/>
  <c r="F95" i="27"/>
  <c r="L95" i="27"/>
  <c r="S95" i="27"/>
  <c r="K96" i="27"/>
  <c r="Q96" i="27"/>
  <c r="K97" i="27"/>
  <c r="Q97" i="27"/>
  <c r="K98" i="27"/>
  <c r="Q98" i="27"/>
  <c r="Q99" i="27"/>
  <c r="K100" i="27"/>
  <c r="S100" i="27"/>
  <c r="L101" i="27"/>
  <c r="G102" i="27"/>
  <c r="N102" i="27"/>
  <c r="H103" i="27"/>
  <c r="N103" i="27"/>
  <c r="H104" i="27"/>
  <c r="P104" i="27"/>
  <c r="M105" i="27"/>
  <c r="G106" i="27"/>
  <c r="P106" i="27"/>
  <c r="G109" i="27"/>
  <c r="N109" i="27"/>
  <c r="J110" i="27"/>
  <c r="N114" i="27"/>
  <c r="J115" i="27"/>
  <c r="S115" i="27"/>
  <c r="Q116" i="27"/>
  <c r="N117" i="27"/>
  <c r="J118" i="27"/>
  <c r="G119" i="27"/>
  <c r="N120" i="27"/>
  <c r="K121" i="27"/>
  <c r="N123" i="27"/>
  <c r="L124" i="27"/>
  <c r="J125" i="27"/>
  <c r="S126" i="27"/>
  <c r="G130" i="27"/>
  <c r="M133" i="27"/>
  <c r="S134" i="27"/>
  <c r="J136" i="27"/>
  <c r="O137" i="27"/>
  <c r="J139" i="27"/>
  <c r="P140" i="27"/>
  <c r="I142" i="27"/>
  <c r="Q162" i="27"/>
  <c r="P168" i="27"/>
  <c r="K171" i="27"/>
  <c r="H174" i="27"/>
  <c r="I178" i="27"/>
  <c r="F194" i="27"/>
  <c r="N204" i="27"/>
  <c r="M208" i="27"/>
  <c r="L229" i="27"/>
  <c r="F251" i="27"/>
  <c r="F85" i="27"/>
  <c r="K86" i="27"/>
  <c r="P86" i="27"/>
  <c r="Q87" i="27"/>
  <c r="J88" i="27"/>
  <c r="Q88" i="27"/>
  <c r="J90" i="27"/>
  <c r="H92" i="27"/>
  <c r="N92" i="27"/>
  <c r="H94" i="27"/>
  <c r="N94" i="27"/>
  <c r="G95" i="27"/>
  <c r="M95" i="27"/>
  <c r="F96" i="27"/>
  <c r="L96" i="27"/>
  <c r="S96" i="27"/>
  <c r="S97" i="27"/>
  <c r="L98" i="27"/>
  <c r="J99" i="27"/>
  <c r="L100" i="27"/>
  <c r="N101" i="27"/>
  <c r="H102" i="27"/>
  <c r="O102" i="27"/>
  <c r="I103" i="27"/>
  <c r="O103" i="27"/>
  <c r="Q104" i="27"/>
  <c r="N105" i="27"/>
  <c r="H106" i="27"/>
  <c r="Q106" i="27"/>
  <c r="L108" i="27"/>
  <c r="K110" i="27"/>
  <c r="F114" i="27"/>
  <c r="O114" i="27"/>
  <c r="K115" i="27"/>
  <c r="H116" i="27"/>
  <c r="S116" i="27"/>
  <c r="H119" i="27"/>
  <c r="S119" i="27"/>
  <c r="M121" i="27"/>
  <c r="I122" i="27"/>
  <c r="F123" i="27"/>
  <c r="K125" i="27"/>
  <c r="G126" i="27"/>
  <c r="G128" i="27"/>
  <c r="G129" i="27"/>
  <c r="H130" i="27"/>
  <c r="J132" i="27"/>
  <c r="N133" i="27"/>
  <c r="F135" i="27"/>
  <c r="S137" i="27"/>
  <c r="K139" i="27"/>
  <c r="K142" i="27"/>
  <c r="Q143" i="27"/>
  <c r="M146" i="27"/>
  <c r="Q147" i="27"/>
  <c r="O167" i="27"/>
  <c r="S171" i="27"/>
  <c r="N174" i="27"/>
  <c r="K194" i="27"/>
  <c r="K198" i="27"/>
  <c r="N205" i="27"/>
  <c r="Q229" i="27"/>
  <c r="F235" i="27"/>
  <c r="G251" i="27"/>
  <c r="O63" i="27"/>
  <c r="I64" i="27"/>
  <c r="H65" i="27"/>
  <c r="N65" i="27"/>
  <c r="G66" i="27"/>
  <c r="K67" i="27"/>
  <c r="J68" i="27"/>
  <c r="P68" i="27"/>
  <c r="H69" i="27"/>
  <c r="G70" i="27"/>
  <c r="M70" i="27"/>
  <c r="F72" i="27"/>
  <c r="J73" i="27"/>
  <c r="I74" i="27"/>
  <c r="O74" i="27"/>
  <c r="G76" i="27"/>
  <c r="F77" i="27"/>
  <c r="L77" i="27"/>
  <c r="S77" i="27"/>
  <c r="I79" i="27"/>
  <c r="H80" i="27"/>
  <c r="N80" i="27"/>
  <c r="F81" i="27"/>
  <c r="S81" i="27"/>
  <c r="K82" i="27"/>
  <c r="Q82" i="27"/>
  <c r="H84" i="27"/>
  <c r="G85" i="27"/>
  <c r="M85" i="27"/>
  <c r="S85" i="27"/>
  <c r="Q86" i="27"/>
  <c r="K87" i="27"/>
  <c r="S87" i="27"/>
  <c r="K88" i="27"/>
  <c r="S88" i="27"/>
  <c r="K90" i="27"/>
  <c r="Q90" i="27"/>
  <c r="I91" i="27"/>
  <c r="O91" i="27"/>
  <c r="I92" i="27"/>
  <c r="O92" i="27"/>
  <c r="I94" i="27"/>
  <c r="N95" i="27"/>
  <c r="L97" i="27"/>
  <c r="F98" i="27"/>
  <c r="S98" i="27"/>
  <c r="K99" i="27"/>
  <c r="S99" i="27"/>
  <c r="M100" i="27"/>
  <c r="G101" i="27"/>
  <c r="I102" i="27"/>
  <c r="P102" i="27"/>
  <c r="P103" i="27"/>
  <c r="I104" i="27"/>
  <c r="F105" i="27"/>
  <c r="O105" i="27"/>
  <c r="I106" i="27"/>
  <c r="H109" i="27"/>
  <c r="Q109" i="27"/>
  <c r="L110" i="27"/>
  <c r="G114" i="27"/>
  <c r="L115" i="27"/>
  <c r="I116" i="27"/>
  <c r="P117" i="27"/>
  <c r="M118" i="27"/>
  <c r="I119" i="27"/>
  <c r="G120" i="27"/>
  <c r="O120" i="27"/>
  <c r="N121" i="27"/>
  <c r="K122" i="27"/>
  <c r="G123" i="27"/>
  <c r="S123" i="27"/>
  <c r="M124" i="27"/>
  <c r="L125" i="27"/>
  <c r="I129" i="27"/>
  <c r="I130" i="27"/>
  <c r="K132" i="27"/>
  <c r="P133" i="27"/>
  <c r="G135" i="27"/>
  <c r="F138" i="27"/>
  <c r="L139" i="27"/>
  <c r="S140" i="27"/>
  <c r="L142" i="27"/>
  <c r="F144" i="27"/>
  <c r="N146" i="27"/>
  <c r="S147" i="27"/>
  <c r="F162" i="27"/>
  <c r="K163" i="27"/>
  <c r="G166" i="27"/>
  <c r="K169" i="27"/>
  <c r="L176" i="27"/>
  <c r="O178" i="27"/>
  <c r="K195" i="27"/>
  <c r="N209" i="27"/>
  <c r="H232" i="27"/>
  <c r="J235" i="27"/>
  <c r="O177" i="27"/>
  <c r="G193" i="27"/>
  <c r="F196" i="27"/>
  <c r="L197" i="27"/>
  <c r="J200" i="27"/>
  <c r="P204" i="27"/>
  <c r="I206" i="27"/>
  <c r="P207" i="27"/>
  <c r="S208" i="27"/>
  <c r="I211" i="27"/>
  <c r="L228" i="27"/>
  <c r="I230" i="27"/>
  <c r="I234" i="27"/>
  <c r="N235" i="27"/>
  <c r="M251" i="27"/>
  <c r="M115" i="27"/>
  <c r="F116" i="27"/>
  <c r="L116" i="27"/>
  <c r="F117" i="27"/>
  <c r="L117" i="27"/>
  <c r="K118" i="27"/>
  <c r="Q118" i="27"/>
  <c r="K119" i="27"/>
  <c r="P119" i="27"/>
  <c r="J120" i="27"/>
  <c r="P120" i="27"/>
  <c r="J121" i="27"/>
  <c r="Q121" i="27"/>
  <c r="P122" i="27"/>
  <c r="H123" i="27"/>
  <c r="O123" i="27"/>
  <c r="I124" i="27"/>
  <c r="N124" i="27"/>
  <c r="H125" i="27"/>
  <c r="N125" i="27"/>
  <c r="H126" i="27"/>
  <c r="O126" i="27"/>
  <c r="I128" i="27"/>
  <c r="Q128" i="27"/>
  <c r="N129" i="27"/>
  <c r="J130" i="27"/>
  <c r="Q130" i="27"/>
  <c r="N132" i="27"/>
  <c r="H133" i="27"/>
  <c r="S133" i="27"/>
  <c r="N134" i="27"/>
  <c r="J135" i="27"/>
  <c r="S135" i="27"/>
  <c r="N136" i="27"/>
  <c r="K137" i="27"/>
  <c r="Q138" i="27"/>
  <c r="N139" i="27"/>
  <c r="K140" i="27"/>
  <c r="H141" i="27"/>
  <c r="Q141" i="27"/>
  <c r="O142" i="27"/>
  <c r="K143" i="27"/>
  <c r="H144" i="27"/>
  <c r="G146" i="27"/>
  <c r="G148" i="27"/>
  <c r="S148" i="27"/>
  <c r="I162" i="27"/>
  <c r="S162" i="27"/>
  <c r="N163" i="27"/>
  <c r="L166" i="27"/>
  <c r="K172" i="27"/>
  <c r="S174" i="27"/>
  <c r="O175" i="27"/>
  <c r="P177" i="27"/>
  <c r="P178" i="27"/>
  <c r="I193" i="27"/>
  <c r="O194" i="27"/>
  <c r="H196" i="27"/>
  <c r="M197" i="27"/>
  <c r="S198" i="27"/>
  <c r="K200" i="27"/>
  <c r="S204" i="27"/>
  <c r="K206" i="27"/>
  <c r="H210" i="27"/>
  <c r="M228" i="27"/>
  <c r="J230" i="27"/>
  <c r="Q232" i="27"/>
  <c r="F249" i="27"/>
  <c r="F252" i="27"/>
  <c r="M99" i="27"/>
  <c r="G100" i="27"/>
  <c r="N100" i="27"/>
  <c r="F101" i="27"/>
  <c r="M101" i="27"/>
  <c r="F102" i="27"/>
  <c r="M102" i="27"/>
  <c r="F103" i="27"/>
  <c r="J104" i="27"/>
  <c r="J105" i="27"/>
  <c r="Q105" i="27"/>
  <c r="J106" i="27"/>
  <c r="O108" i="27"/>
  <c r="O109" i="27"/>
  <c r="H110" i="27"/>
  <c r="O110" i="27"/>
  <c r="H114" i="27"/>
  <c r="H115" i="27"/>
  <c r="G116" i="27"/>
  <c r="M116" i="27"/>
  <c r="G117" i="27"/>
  <c r="M117" i="27"/>
  <c r="F118" i="27"/>
  <c r="L118" i="27"/>
  <c r="Q119" i="27"/>
  <c r="K120" i="27"/>
  <c r="Q120" i="27"/>
  <c r="S121" i="27"/>
  <c r="J122" i="27"/>
  <c r="Q122" i="27"/>
  <c r="I123" i="27"/>
  <c r="P123" i="27"/>
  <c r="J124" i="27"/>
  <c r="I125" i="27"/>
  <c r="O125" i="27"/>
  <c r="I126" i="27"/>
  <c r="P126" i="27"/>
  <c r="J128" i="27"/>
  <c r="O129" i="27"/>
  <c r="K130" i="27"/>
  <c r="G132" i="27"/>
  <c r="F134" i="27"/>
  <c r="O134" i="27"/>
  <c r="K135" i="27"/>
  <c r="G136" i="27"/>
  <c r="O136" i="27"/>
  <c r="H138" i="27"/>
  <c r="S138" i="27"/>
  <c r="P139" i="27"/>
  <c r="I141" i="27"/>
  <c r="S141" i="27"/>
  <c r="M143" i="27"/>
  <c r="J144" i="27"/>
  <c r="H146" i="27"/>
  <c r="P146" i="27"/>
  <c r="L147" i="27"/>
  <c r="J148" i="27"/>
  <c r="O165" i="27"/>
  <c r="J167" i="27"/>
  <c r="G169" i="27"/>
  <c r="S169" i="27"/>
  <c r="O171" i="27"/>
  <c r="L172" i="27"/>
  <c r="I174" i="27"/>
  <c r="S175" i="27"/>
  <c r="S176" i="27"/>
  <c r="S177" i="27"/>
  <c r="J193" i="27"/>
  <c r="I196" i="27"/>
  <c r="N197" i="27"/>
  <c r="F199" i="27"/>
  <c r="L200" i="27"/>
  <c r="L206" i="27"/>
  <c r="Q207" i="27"/>
  <c r="F209" i="27"/>
  <c r="I210" i="27"/>
  <c r="L211" i="27"/>
  <c r="K230" i="27"/>
  <c r="J234" i="27"/>
  <c r="O235" i="27"/>
  <c r="G249" i="27"/>
  <c r="H132" i="27"/>
  <c r="O132" i="27"/>
  <c r="I133" i="27"/>
  <c r="L135" i="27"/>
  <c r="H136" i="27"/>
  <c r="P136" i="27"/>
  <c r="L137" i="27"/>
  <c r="J138" i="27"/>
  <c r="Q139" i="27"/>
  <c r="M140" i="27"/>
  <c r="G142" i="27"/>
  <c r="Q142" i="27"/>
  <c r="N143" i="27"/>
  <c r="K144" i="27"/>
  <c r="N147" i="27"/>
  <c r="K148" i="27"/>
  <c r="G163" i="27"/>
  <c r="Q163" i="27"/>
  <c r="N166" i="27"/>
  <c r="P171" i="27"/>
  <c r="N172" i="27"/>
  <c r="K174" i="27"/>
  <c r="H175" i="27"/>
  <c r="G176" i="27"/>
  <c r="H177" i="27"/>
  <c r="M193" i="27"/>
  <c r="F195" i="27"/>
  <c r="L196" i="27"/>
  <c r="K199" i="27"/>
  <c r="P200" i="27"/>
  <c r="I205" i="27"/>
  <c r="O206" i="27"/>
  <c r="H208" i="27"/>
  <c r="J209" i="27"/>
  <c r="L210" i="27"/>
  <c r="H227" i="27"/>
  <c r="N234" i="27"/>
  <c r="H249" i="27"/>
  <c r="G252" i="27"/>
  <c r="K104" i="27"/>
  <c r="S104" i="27"/>
  <c r="L105" i="27"/>
  <c r="S105" i="27"/>
  <c r="L106" i="27"/>
  <c r="S106" i="27"/>
  <c r="K108" i="27"/>
  <c r="Q108" i="27"/>
  <c r="J109" i="27"/>
  <c r="P109" i="27"/>
  <c r="P110" i="27"/>
  <c r="I114" i="27"/>
  <c r="P114" i="27"/>
  <c r="I115" i="27"/>
  <c r="O115" i="27"/>
  <c r="O116" i="27"/>
  <c r="H117" i="27"/>
  <c r="O117" i="27"/>
  <c r="H118" i="27"/>
  <c r="N118" i="27"/>
  <c r="F119" i="27"/>
  <c r="M119" i="27"/>
  <c r="F120" i="27"/>
  <c r="L120" i="27"/>
  <c r="F121" i="27"/>
  <c r="L121" i="27"/>
  <c r="L122" i="27"/>
  <c r="S122" i="27"/>
  <c r="K123" i="27"/>
  <c r="Q123" i="27"/>
  <c r="K124" i="27"/>
  <c r="P124" i="27"/>
  <c r="Q125" i="27"/>
  <c r="J126" i="27"/>
  <c r="Q126" i="27"/>
  <c r="H129" i="27"/>
  <c r="P129" i="27"/>
  <c r="I132" i="27"/>
  <c r="P132" i="27"/>
  <c r="L133" i="27"/>
  <c r="H134" i="27"/>
  <c r="Q134" i="27"/>
  <c r="M135" i="27"/>
  <c r="N137" i="27"/>
  <c r="G139" i="27"/>
  <c r="O140" i="27"/>
  <c r="K141" i="27"/>
  <c r="H142" i="27"/>
  <c r="S142" i="27"/>
  <c r="O143" i="27"/>
  <c r="M144" i="27"/>
  <c r="J146" i="27"/>
  <c r="F147" i="27"/>
  <c r="O147" i="27"/>
  <c r="L162" i="27"/>
  <c r="H163" i="27"/>
  <c r="F165" i="27"/>
  <c r="F166" i="27"/>
  <c r="P166" i="27"/>
  <c r="N167" i="27"/>
  <c r="K168" i="27"/>
  <c r="H169" i="27"/>
  <c r="H171" i="27"/>
  <c r="O172" i="27"/>
  <c r="H176" i="27"/>
  <c r="H178" i="27"/>
  <c r="S193" i="27"/>
  <c r="J195" i="27"/>
  <c r="H198" i="27"/>
  <c r="G204" i="27"/>
  <c r="F207" i="27"/>
  <c r="J208" i="27"/>
  <c r="S211" i="27"/>
  <c r="N227" i="27"/>
  <c r="J229" i="27"/>
  <c r="M249" i="27"/>
  <c r="M252" i="27"/>
  <c r="O133" i="27"/>
  <c r="G134" i="27"/>
  <c r="M134" i="27"/>
  <c r="P135" i="27"/>
  <c r="I136" i="27"/>
  <c r="H137" i="27"/>
  <c r="M137" i="27"/>
  <c r="G138" i="27"/>
  <c r="L138" i="27"/>
  <c r="F139" i="27"/>
  <c r="M139" i="27"/>
  <c r="S139" i="27"/>
  <c r="L140" i="27"/>
  <c r="Q140" i="27"/>
  <c r="J141" i="27"/>
  <c r="P141" i="27"/>
  <c r="J142" i="27"/>
  <c r="P142" i="27"/>
  <c r="J143" i="27"/>
  <c r="P143" i="27"/>
  <c r="I144" i="27"/>
  <c r="O144" i="27"/>
  <c r="I146" i="27"/>
  <c r="O146" i="27"/>
  <c r="H147" i="27"/>
  <c r="M147" i="27"/>
  <c r="F148" i="27"/>
  <c r="L148" i="27"/>
  <c r="H162" i="27"/>
  <c r="N162" i="27"/>
  <c r="F163" i="27"/>
  <c r="G165" i="27"/>
  <c r="N165" i="27"/>
  <c r="H166" i="27"/>
  <c r="I167" i="27"/>
  <c r="I168" i="27"/>
  <c r="I169" i="27"/>
  <c r="P169" i="27"/>
  <c r="J171" i="27"/>
  <c r="Q172" i="27"/>
  <c r="J174" i="27"/>
  <c r="P174" i="27"/>
  <c r="J175" i="27"/>
  <c r="J176" i="27"/>
  <c r="Q176" i="27"/>
  <c r="J178" i="27"/>
  <c r="K193" i="27"/>
  <c r="G194" i="27"/>
  <c r="S194" i="27"/>
  <c r="M195" i="27"/>
  <c r="J196" i="27"/>
  <c r="G197" i="27"/>
  <c r="L198" i="27"/>
  <c r="H199" i="27"/>
  <c r="Q199" i="27"/>
  <c r="O200" i="27"/>
  <c r="J204" i="27"/>
  <c r="G205" i="27"/>
  <c r="P205" i="27"/>
  <c r="K207" i="27"/>
  <c r="S207" i="27"/>
  <c r="H209" i="27"/>
  <c r="O209" i="27"/>
  <c r="K210" i="27"/>
  <c r="Q210" i="27"/>
  <c r="M211" i="27"/>
  <c r="G227" i="27"/>
  <c r="F228" i="27"/>
  <c r="Q228" i="27"/>
  <c r="P229" i="27"/>
  <c r="N230" i="27"/>
  <c r="M234" i="27"/>
  <c r="I235" i="27"/>
  <c r="I248" i="27"/>
  <c r="H251" i="27"/>
  <c r="H252" i="27"/>
  <c r="Q175" i="27"/>
  <c r="K176" i="27"/>
  <c r="K177" i="27"/>
  <c r="K178" i="27"/>
  <c r="S178" i="27"/>
  <c r="L193" i="27"/>
  <c r="I194" i="27"/>
  <c r="P195" i="27"/>
  <c r="K196" i="27"/>
  <c r="P197" i="27"/>
  <c r="M198" i="27"/>
  <c r="J199" i="27"/>
  <c r="S199" i="27"/>
  <c r="K204" i="27"/>
  <c r="H205" i="27"/>
  <c r="S205" i="27"/>
  <c r="M206" i="27"/>
  <c r="F208" i="27"/>
  <c r="N208" i="27"/>
  <c r="P209" i="27"/>
  <c r="F211" i="27"/>
  <c r="N211" i="27"/>
  <c r="O230" i="27"/>
  <c r="L232" i="27"/>
  <c r="H233" i="27"/>
  <c r="Q233" i="27"/>
  <c r="M248" i="27"/>
  <c r="M242" i="27" s="1"/>
  <c r="L251" i="27"/>
  <c r="L252" i="27"/>
  <c r="L128" i="27"/>
  <c r="S128" i="27"/>
  <c r="L129" i="27"/>
  <c r="S129" i="27"/>
  <c r="L130" i="27"/>
  <c r="S130" i="27"/>
  <c r="L132" i="27"/>
  <c r="S132" i="27"/>
  <c r="J133" i="27"/>
  <c r="Q133" i="27"/>
  <c r="I134" i="27"/>
  <c r="F136" i="27"/>
  <c r="K136" i="27"/>
  <c r="Q136" i="27"/>
  <c r="P137" i="27"/>
  <c r="O138" i="27"/>
  <c r="H139" i="27"/>
  <c r="O139" i="27"/>
  <c r="G140" i="27"/>
  <c r="F141" i="27"/>
  <c r="F142" i="27"/>
  <c r="M142" i="27"/>
  <c r="L143" i="27"/>
  <c r="L144" i="27"/>
  <c r="S144" i="27"/>
  <c r="K146" i="27"/>
  <c r="Q146" i="27"/>
  <c r="J147" i="27"/>
  <c r="H148" i="27"/>
  <c r="J162" i="27"/>
  <c r="O163" i="27"/>
  <c r="J165" i="27"/>
  <c r="K166" i="27"/>
  <c r="L167" i="27"/>
  <c r="S167" i="27"/>
  <c r="S168" i="27"/>
  <c r="L169" i="27"/>
  <c r="F171" i="27"/>
  <c r="M171" i="27"/>
  <c r="F172" i="27"/>
  <c r="F175" i="27"/>
  <c r="L175" i="27"/>
  <c r="F176" i="27"/>
  <c r="M176" i="27"/>
  <c r="F177" i="27"/>
  <c r="M177" i="27"/>
  <c r="F178" i="27"/>
  <c r="F193" i="27"/>
  <c r="N193" i="27"/>
  <c r="L194" i="27"/>
  <c r="H195" i="27"/>
  <c r="Q195" i="27"/>
  <c r="N196" i="27"/>
  <c r="I197" i="27"/>
  <c r="F198" i="27"/>
  <c r="L199" i="27"/>
  <c r="J205" i="27"/>
  <c r="G206" i="27"/>
  <c r="Q206" i="27"/>
  <c r="I208" i="27"/>
  <c r="F210" i="27"/>
  <c r="H211" i="27"/>
  <c r="J227" i="27"/>
  <c r="H228" i="27"/>
  <c r="F229" i="27"/>
  <c r="P230" i="27"/>
  <c r="M232" i="27"/>
  <c r="I233" i="27"/>
  <c r="N248" i="27"/>
  <c r="N249" i="27"/>
  <c r="N251" i="27"/>
  <c r="N252" i="27"/>
  <c r="M126" i="27"/>
  <c r="F128" i="27"/>
  <c r="M128" i="27"/>
  <c r="F129" i="27"/>
  <c r="F130" i="27"/>
  <c r="M130" i="27"/>
  <c r="F132" i="27"/>
  <c r="K133" i="27"/>
  <c r="J134" i="27"/>
  <c r="P134" i="27"/>
  <c r="H135" i="27"/>
  <c r="N135" i="27"/>
  <c r="L136" i="27"/>
  <c r="S136" i="27"/>
  <c r="J137" i="27"/>
  <c r="Q137" i="27"/>
  <c r="I138" i="27"/>
  <c r="P138" i="27"/>
  <c r="I139" i="27"/>
  <c r="H140" i="27"/>
  <c r="N140" i="27"/>
  <c r="G141" i="27"/>
  <c r="M141" i="27"/>
  <c r="N142" i="27"/>
  <c r="F143" i="27"/>
  <c r="S143" i="27"/>
  <c r="F146" i="27"/>
  <c r="L146" i="27"/>
  <c r="S146" i="27"/>
  <c r="P147" i="27"/>
  <c r="I148" i="27"/>
  <c r="P148" i="27"/>
  <c r="K162" i="27"/>
  <c r="P162" i="27"/>
  <c r="I163" i="27"/>
  <c r="P163" i="27"/>
  <c r="K165" i="27"/>
  <c r="Q165" i="27"/>
  <c r="S166" i="27"/>
  <c r="F168" i="27"/>
  <c r="L168" i="27"/>
  <c r="F169" i="27"/>
  <c r="M169" i="27"/>
  <c r="G172" i="27"/>
  <c r="M172" i="27"/>
  <c r="G174" i="27"/>
  <c r="M174" i="27"/>
  <c r="M175" i="27"/>
  <c r="G177" i="27"/>
  <c r="M178" i="27"/>
  <c r="O193" i="27"/>
  <c r="M194" i="27"/>
  <c r="O196" i="27"/>
  <c r="G198" i="27"/>
  <c r="Q198" i="27"/>
  <c r="I200" i="27"/>
  <c r="S200" i="27"/>
  <c r="O204" i="27"/>
  <c r="M205" i="27"/>
  <c r="H206" i="27"/>
  <c r="S206" i="27"/>
  <c r="N207" i="27"/>
  <c r="K209" i="27"/>
  <c r="G210" i="27"/>
  <c r="Q211" i="27"/>
  <c r="M227" i="27"/>
  <c r="K228" i="27"/>
  <c r="G232" i="27"/>
  <c r="P232" i="27"/>
  <c r="L233" i="27"/>
  <c r="H234" i="27"/>
  <c r="O248" i="27"/>
  <c r="O249" i="27"/>
  <c r="O251" i="27"/>
  <c r="M163" i="27"/>
  <c r="S163" i="27"/>
  <c r="P165" i="27"/>
  <c r="M166" i="27"/>
  <c r="K167" i="27"/>
  <c r="P167" i="27"/>
  <c r="H168" i="27"/>
  <c r="Q168" i="27"/>
  <c r="J169" i="27"/>
  <c r="O169" i="27"/>
  <c r="G171" i="27"/>
  <c r="L171" i="27"/>
  <c r="Q171" i="27"/>
  <c r="F174" i="27"/>
  <c r="O174" i="27"/>
  <c r="G175" i="27"/>
  <c r="P175" i="27"/>
  <c r="I176" i="27"/>
  <c r="N176" i="27"/>
  <c r="J177" i="27"/>
  <c r="G178" i="27"/>
  <c r="L178" i="27"/>
  <c r="Q178" i="27"/>
  <c r="H193" i="27"/>
  <c r="H194" i="27"/>
  <c r="N194" i="27"/>
  <c r="G195" i="27"/>
  <c r="S195" i="27"/>
  <c r="Q196" i="27"/>
  <c r="J197" i="27"/>
  <c r="O197" i="27"/>
  <c r="I198" i="27"/>
  <c r="N198" i="27"/>
  <c r="G199" i="27"/>
  <c r="M199" i="27"/>
  <c r="F200" i="27"/>
  <c r="Q200" i="27"/>
  <c r="Q204" i="27"/>
  <c r="O205" i="27"/>
  <c r="N206" i="27"/>
  <c r="M207" i="27"/>
  <c r="O208" i="27"/>
  <c r="G209" i="27"/>
  <c r="L209" i="27"/>
  <c r="M210" i="27"/>
  <c r="S210" i="27"/>
  <c r="J211" i="27"/>
  <c r="O211" i="27"/>
  <c r="I227" i="27"/>
  <c r="P227" i="27"/>
  <c r="I228" i="27"/>
  <c r="N228" i="27"/>
  <c r="G229" i="27"/>
  <c r="M229" i="27"/>
  <c r="I232" i="27"/>
  <c r="J233" i="27"/>
  <c r="F234" i="27"/>
  <c r="O234" i="27"/>
  <c r="K235" i="27"/>
  <c r="P235" i="27"/>
  <c r="P248" i="27"/>
  <c r="I249" i="27"/>
  <c r="P249" i="27"/>
  <c r="I251" i="27"/>
  <c r="I252" i="27"/>
  <c r="O252" i="27"/>
  <c r="Q227" i="27"/>
  <c r="H229" i="27"/>
  <c r="F230" i="27"/>
  <c r="L230" i="27"/>
  <c r="Q230" i="27"/>
  <c r="N232" i="27"/>
  <c r="F233" i="27"/>
  <c r="O233" i="27"/>
  <c r="K234" i="27"/>
  <c r="G235" i="27"/>
  <c r="L235" i="27"/>
  <c r="J248" i="27"/>
  <c r="Q248" i="27"/>
  <c r="J249" i="27"/>
  <c r="J251" i="27"/>
  <c r="P251" i="27"/>
  <c r="J252" i="27"/>
  <c r="P252" i="27"/>
  <c r="P193" i="27"/>
  <c r="P194" i="27"/>
  <c r="N195" i="27"/>
  <c r="G196" i="27"/>
  <c r="F197" i="27"/>
  <c r="K197" i="27"/>
  <c r="Q197" i="27"/>
  <c r="J198" i="27"/>
  <c r="O198" i="27"/>
  <c r="N199" i="27"/>
  <c r="M200" i="27"/>
  <c r="F204" i="27"/>
  <c r="L204" i="27"/>
  <c r="K205" i="27"/>
  <c r="Q205" i="27"/>
  <c r="P206" i="27"/>
  <c r="I207" i="27"/>
  <c r="O207" i="27"/>
  <c r="P208" i="27"/>
  <c r="M209" i="27"/>
  <c r="N210" i="27"/>
  <c r="K211" i="27"/>
  <c r="P211" i="27"/>
  <c r="K227" i="27"/>
  <c r="J228" i="27"/>
  <c r="O228" i="27"/>
  <c r="N229" i="27"/>
  <c r="G230" i="27"/>
  <c r="J232" i="27"/>
  <c r="O232" i="27"/>
  <c r="K233" i="27"/>
  <c r="G234" i="27"/>
  <c r="P234" i="27"/>
  <c r="H235" i="27"/>
  <c r="Q235" i="27"/>
  <c r="K248" i="27"/>
  <c r="K249" i="27"/>
  <c r="Q249" i="27"/>
  <c r="K251" i="27"/>
  <c r="Q251" i="27"/>
  <c r="Q252" i="27"/>
  <c r="N148" i="27"/>
  <c r="M162" i="27"/>
  <c r="J163" i="27"/>
  <c r="M165" i="27"/>
  <c r="S165" i="27"/>
  <c r="O166" i="27"/>
  <c r="H167" i="27"/>
  <c r="M167" i="27"/>
  <c r="J168" i="27"/>
  <c r="Q169" i="27"/>
  <c r="I171" i="27"/>
  <c r="N171" i="27"/>
  <c r="J172" i="27"/>
  <c r="P172" i="27"/>
  <c r="L174" i="27"/>
  <c r="I175" i="27"/>
  <c r="P176" i="27"/>
  <c r="Q177" i="27"/>
  <c r="N178" i="27"/>
  <c r="Q193" i="27"/>
  <c r="J194" i="27"/>
  <c r="Q194" i="27"/>
  <c r="I195" i="27"/>
  <c r="O195" i="27"/>
  <c r="M196" i="27"/>
  <c r="S197" i="27"/>
  <c r="P198" i="27"/>
  <c r="I199" i="27"/>
  <c r="O199" i="27"/>
  <c r="H200" i="27"/>
  <c r="N200" i="27"/>
  <c r="M204" i="27"/>
  <c r="F205" i="27"/>
  <c r="L205" i="27"/>
  <c r="J206" i="27"/>
  <c r="J207" i="27"/>
  <c r="G208" i="27"/>
  <c r="L208" i="27"/>
  <c r="Q208" i="27"/>
  <c r="I209" i="27"/>
  <c r="S209" i="27"/>
  <c r="J210" i="27"/>
  <c r="O210" i="27"/>
  <c r="G211" i="27"/>
  <c r="F227" i="27"/>
  <c r="L227" i="27"/>
  <c r="P228" i="27"/>
  <c r="I229" i="27"/>
  <c r="O229" i="27"/>
  <c r="H230" i="27"/>
  <c r="M230" i="27"/>
  <c r="F232" i="27"/>
  <c r="K232" i="27"/>
  <c r="G233" i="27"/>
  <c r="P233" i="27"/>
  <c r="L234" i="27"/>
  <c r="Q234" i="27"/>
  <c r="M235" i="27"/>
  <c r="L248" i="27"/>
  <c r="L249" i="27"/>
  <c r="K252" i="27"/>
  <c r="K67" i="3"/>
  <c r="H65" i="3"/>
  <c r="H68" i="3"/>
  <c r="K68" i="3"/>
  <c r="H74" i="3"/>
  <c r="K75" i="3"/>
  <c r="K74" i="3"/>
  <c r="K65" i="3"/>
  <c r="S230" i="27" a="1"/>
  <c r="S251" i="27" a="1"/>
  <c r="S233" i="27" a="1"/>
  <c r="S232" i="27" a="1"/>
  <c r="S252" i="27" a="1"/>
  <c r="S228" i="27" a="1"/>
  <c r="S248" i="27" a="1"/>
  <c r="S249" i="27" a="1"/>
  <c r="S234" i="27" a="1"/>
  <c r="S229" i="27" a="1"/>
  <c r="S227" i="27" a="1"/>
  <c r="S235" i="27" a="1"/>
  <c r="N18" i="1" l="1"/>
  <c r="L28" i="10" s="1"/>
  <c r="L51" i="10" s="1"/>
  <c r="R18" i="1"/>
  <c r="J28" i="4"/>
  <c r="J27" i="10"/>
  <c r="K26" i="22"/>
  <c r="L26" i="22" s="1"/>
  <c r="N17" i="11"/>
  <c r="K27" i="22"/>
  <c r="L27" i="22" s="1"/>
  <c r="K14" i="22"/>
  <c r="L14" i="22" s="1"/>
  <c r="T29" i="10"/>
  <c r="K24" i="22"/>
  <c r="L24" i="22" s="1"/>
  <c r="O10" i="13"/>
  <c r="P10" i="13" s="1"/>
  <c r="Q10" i="13" s="1"/>
  <c r="I10" i="13" s="1"/>
  <c r="M10" i="26"/>
  <c r="N10" i="26" s="1"/>
  <c r="O8" i="15"/>
  <c r="P8" i="15" s="1"/>
  <c r="Q8" i="15" s="1"/>
  <c r="I8" i="15" s="1"/>
  <c r="F22" i="22"/>
  <c r="G22" i="22" s="1"/>
  <c r="O9" i="11"/>
  <c r="P9" i="11" s="1"/>
  <c r="Q9" i="11" s="1"/>
  <c r="I9" i="11" s="1"/>
  <c r="J9" i="10"/>
  <c r="T32" i="10"/>
  <c r="K9" i="22"/>
  <c r="L9" i="22" s="1"/>
  <c r="H11" i="15"/>
  <c r="H8" i="13"/>
  <c r="I25" i="10"/>
  <c r="N11" i="1"/>
  <c r="M33" i="1"/>
  <c r="E25" i="22"/>
  <c r="N15" i="1"/>
  <c r="N19" i="1"/>
  <c r="E19" i="22"/>
  <c r="AB36" i="25"/>
  <c r="AB26" i="25"/>
  <c r="AB35" i="25"/>
  <c r="AB30" i="25"/>
  <c r="AB21" i="25"/>
  <c r="AB18" i="25"/>
  <c r="AB31" i="25"/>
  <c r="AB42" i="25"/>
  <c r="AB34" i="25"/>
  <c r="AB41" i="25"/>
  <c r="AB33" i="25"/>
  <c r="AB29" i="25"/>
  <c r="AB27" i="25"/>
  <c r="AB25" i="25"/>
  <c r="AB23" i="25"/>
  <c r="AB40" i="25"/>
  <c r="AB20" i="25"/>
  <c r="AB28" i="25"/>
  <c r="AB39" i="25"/>
  <c r="AB32" i="25"/>
  <c r="AB37" i="25"/>
  <c r="AB19" i="25"/>
  <c r="AB38" i="25"/>
  <c r="AB22" i="25"/>
  <c r="AB24" i="25"/>
  <c r="AB17" i="25"/>
  <c r="O220" i="27"/>
  <c r="R66" i="1"/>
  <c r="N66" i="1"/>
  <c r="N46" i="1"/>
  <c r="R46" i="1"/>
  <c r="E13" i="22"/>
  <c r="F13" i="22" s="1"/>
  <c r="G13" i="22" s="1"/>
  <c r="R42" i="1"/>
  <c r="N42" i="1"/>
  <c r="H10" i="11"/>
  <c r="O10" i="11" s="1"/>
  <c r="P10" i="11" s="1"/>
  <c r="Q10" i="11" s="1"/>
  <c r="I10" i="11" s="1"/>
  <c r="F23" i="22"/>
  <c r="G23" i="22" s="1"/>
  <c r="H25" i="10"/>
  <c r="N30" i="1"/>
  <c r="H22" i="10"/>
  <c r="N68" i="1"/>
  <c r="R68" i="1"/>
  <c r="N38" i="1"/>
  <c r="R38" i="1"/>
  <c r="R67" i="1"/>
  <c r="N67" i="1"/>
  <c r="R44" i="1"/>
  <c r="N44" i="1"/>
  <c r="R43" i="1"/>
  <c r="N43" i="1"/>
  <c r="H26" i="10"/>
  <c r="N47" i="1"/>
  <c r="R47" i="1"/>
  <c r="I28" i="10"/>
  <c r="J28" i="10" s="1"/>
  <c r="F9" i="26"/>
  <c r="F12" i="26" s="1"/>
  <c r="I42" i="10"/>
  <c r="J42" i="10" s="1"/>
  <c r="T42" i="10" s="1"/>
  <c r="D24" i="22"/>
  <c r="Y15" i="10"/>
  <c r="Y17" i="10" s="1"/>
  <c r="N39" i="1"/>
  <c r="R39" i="1"/>
  <c r="L55" i="1"/>
  <c r="D11" i="22"/>
  <c r="D14" i="22" s="1"/>
  <c r="N53" i="1"/>
  <c r="R53" i="1"/>
  <c r="R36" i="1"/>
  <c r="E11" i="22"/>
  <c r="M55" i="1"/>
  <c r="N36" i="1"/>
  <c r="N12" i="1"/>
  <c r="N9" i="15"/>
  <c r="N65" i="1"/>
  <c r="R65" i="1"/>
  <c r="H9" i="15"/>
  <c r="E27" i="22"/>
  <c r="F27" i="22" s="1"/>
  <c r="G27" i="22" s="1"/>
  <c r="N11" i="15"/>
  <c r="D19" i="22"/>
  <c r="N8" i="13"/>
  <c r="R50" i="1"/>
  <c r="N50" i="1"/>
  <c r="N45" i="1"/>
  <c r="R45" i="1"/>
  <c r="R52" i="1"/>
  <c r="N52" i="1"/>
  <c r="L33" i="1"/>
  <c r="R25" i="1"/>
  <c r="R26" i="1"/>
  <c r="D7" i="22"/>
  <c r="I7" i="10"/>
  <c r="I10" i="10" s="1"/>
  <c r="I15" i="10" s="1"/>
  <c r="I22" i="10"/>
  <c r="J23" i="10"/>
  <c r="T23" i="10" s="1"/>
  <c r="I26" i="10"/>
  <c r="J26" i="10" s="1"/>
  <c r="N20" i="1"/>
  <c r="N48" i="1"/>
  <c r="R48" i="1"/>
  <c r="N54" i="1"/>
  <c r="R54" i="1"/>
  <c r="R51" i="1"/>
  <c r="N51" i="1"/>
  <c r="N10" i="1"/>
  <c r="R10" i="1"/>
  <c r="R33" i="1" s="1"/>
  <c r="E7" i="22"/>
  <c r="F7" i="22" s="1"/>
  <c r="G7" i="22" s="1"/>
  <c r="E21" i="22"/>
  <c r="F21" i="22" s="1"/>
  <c r="G21" i="22" s="1"/>
  <c r="E24" i="22"/>
  <c r="N40" i="1"/>
  <c r="R40" i="1"/>
  <c r="N64" i="1"/>
  <c r="R64" i="1"/>
  <c r="R41" i="1"/>
  <c r="N41" i="1"/>
  <c r="N37" i="1"/>
  <c r="R37" i="1"/>
  <c r="J39" i="4"/>
  <c r="M9" i="26"/>
  <c r="N9" i="26" s="1"/>
  <c r="I22" i="22"/>
  <c r="Q11" i="1"/>
  <c r="E23" i="10"/>
  <c r="Q16" i="1"/>
  <c r="Q12" i="1"/>
  <c r="M8" i="26"/>
  <c r="N8" i="26" s="1"/>
  <c r="E22" i="10"/>
  <c r="T37" i="10"/>
  <c r="T27" i="10"/>
  <c r="E8" i="11"/>
  <c r="E17" i="11" s="1"/>
  <c r="E25" i="10"/>
  <c r="Q55" i="6"/>
  <c r="J24" i="10"/>
  <c r="M58" i="10"/>
  <c r="Q23" i="1"/>
  <c r="Q8" i="1"/>
  <c r="J16" i="4"/>
  <c r="K58" i="10"/>
  <c r="O9" i="13"/>
  <c r="P9" i="13" s="1"/>
  <c r="Q9" i="13" s="1"/>
  <c r="I9" i="13" s="1"/>
  <c r="T40" i="10"/>
  <c r="M26" i="10"/>
  <c r="M51" i="10" s="1"/>
  <c r="G10" i="11"/>
  <c r="T34" i="10"/>
  <c r="H10" i="10"/>
  <c r="H15" i="10" s="1"/>
  <c r="Q17" i="1"/>
  <c r="M11" i="26"/>
  <c r="N11" i="26" s="1"/>
  <c r="Q25" i="10"/>
  <c r="S25" i="10" s="1"/>
  <c r="T50" i="10"/>
  <c r="T38" i="10"/>
  <c r="I23" i="22"/>
  <c r="K23" i="22" s="1"/>
  <c r="L23" i="22" s="1"/>
  <c r="E24" i="10"/>
  <c r="E8" i="21"/>
  <c r="E17" i="21" s="1"/>
  <c r="Q5" i="21" s="1"/>
  <c r="T49" i="10"/>
  <c r="F80" i="3"/>
  <c r="T47" i="10"/>
  <c r="T35" i="10"/>
  <c r="T33" i="10"/>
  <c r="Q13" i="1"/>
  <c r="M9" i="15" s="1"/>
  <c r="L58" i="10"/>
  <c r="Q20" i="1"/>
  <c r="G26" i="10" s="1"/>
  <c r="K12" i="26"/>
  <c r="T48" i="10"/>
  <c r="F26" i="22"/>
  <c r="G26" i="22" s="1"/>
  <c r="E7" i="10"/>
  <c r="E10" i="10" s="1"/>
  <c r="E15" i="10" s="1"/>
  <c r="G25" i="10"/>
  <c r="E28" i="10"/>
  <c r="O17" i="17"/>
  <c r="T30" i="10"/>
  <c r="O17" i="16"/>
  <c r="Q14" i="1"/>
  <c r="E9" i="15"/>
  <c r="E8" i="13"/>
  <c r="E17" i="13" s="1"/>
  <c r="Q5" i="13" s="1"/>
  <c r="H64" i="3"/>
  <c r="H69" i="3"/>
  <c r="F70" i="3"/>
  <c r="F81" i="3" s="1"/>
  <c r="H63" i="3"/>
  <c r="T20" i="10"/>
  <c r="I25" i="22"/>
  <c r="K25" i="22" s="1"/>
  <c r="L25" i="22" s="1"/>
  <c r="G16" i="4"/>
  <c r="I70" i="3"/>
  <c r="I79" i="3" s="1"/>
  <c r="K24" i="10"/>
  <c r="S24" i="10" s="1"/>
  <c r="S28" i="10"/>
  <c r="G24" i="4"/>
  <c r="K69" i="3"/>
  <c r="K64" i="3"/>
  <c r="H30" i="4"/>
  <c r="H49" i="4" s="1"/>
  <c r="E30" i="4"/>
  <c r="E32" i="4" s="1"/>
  <c r="T39" i="10"/>
  <c r="T41" i="10"/>
  <c r="J21" i="10"/>
  <c r="T21" i="10" s="1"/>
  <c r="Q67" i="6"/>
  <c r="R67" i="6" s="1"/>
  <c r="I21" i="22"/>
  <c r="K21" i="22" s="1"/>
  <c r="L21" i="22" s="1"/>
  <c r="K22" i="22"/>
  <c r="L22" i="22" s="1"/>
  <c r="G28" i="4"/>
  <c r="M11" i="15"/>
  <c r="I80" i="3"/>
  <c r="K73" i="3"/>
  <c r="K76" i="3" s="1"/>
  <c r="K80" i="3" s="1"/>
  <c r="J24" i="4"/>
  <c r="J30" i="4" s="1"/>
  <c r="O18" i="14"/>
  <c r="K19" i="22"/>
  <c r="L19" i="22" s="1"/>
  <c r="R55" i="6"/>
  <c r="R88" i="6" s="1"/>
  <c r="Q88" i="6"/>
  <c r="Q5" i="14"/>
  <c r="L59" i="10"/>
  <c r="I20" i="22"/>
  <c r="O33" i="1"/>
  <c r="O57" i="1" s="1"/>
  <c r="I7" i="22"/>
  <c r="I10" i="22" s="1"/>
  <c r="I15" i="22" s="1"/>
  <c r="E8" i="15"/>
  <c r="E21" i="10"/>
  <c r="N17" i="21"/>
  <c r="O17" i="21" s="1"/>
  <c r="P8" i="21"/>
  <c r="Q8" i="21" s="1"/>
  <c r="I8" i="21" s="1"/>
  <c r="T36" i="10"/>
  <c r="F25" i="22"/>
  <c r="G25" i="22" s="1"/>
  <c r="O8" i="14"/>
  <c r="P8" i="14" s="1"/>
  <c r="Q8" i="14" s="1"/>
  <c r="I8" i="14" s="1"/>
  <c r="Q58" i="10"/>
  <c r="T31" i="10"/>
  <c r="N17" i="13"/>
  <c r="G11" i="15"/>
  <c r="F9" i="22"/>
  <c r="G9" i="22" s="1"/>
  <c r="D10" i="22"/>
  <c r="O8" i="21"/>
  <c r="F17" i="13"/>
  <c r="F10" i="10"/>
  <c r="F15" i="10" s="1"/>
  <c r="M8" i="21"/>
  <c r="M17" i="21" s="1"/>
  <c r="G8" i="21"/>
  <c r="G17" i="21" s="1"/>
  <c r="M10" i="13"/>
  <c r="G42" i="10"/>
  <c r="G10" i="13"/>
  <c r="G9" i="10"/>
  <c r="G8" i="15"/>
  <c r="M8" i="15"/>
  <c r="G21" i="10"/>
  <c r="G9" i="13"/>
  <c r="G27" i="10"/>
  <c r="M9" i="13"/>
  <c r="F17" i="11"/>
  <c r="M8" i="14"/>
  <c r="M18" i="14" s="1"/>
  <c r="G8" i="14"/>
  <c r="G18" i="14" s="1"/>
  <c r="G9" i="11"/>
  <c r="G28" i="10"/>
  <c r="M9" i="11"/>
  <c r="M17" i="11" s="1"/>
  <c r="M8" i="11"/>
  <c r="G8" i="11"/>
  <c r="G24" i="10"/>
  <c r="F19" i="15"/>
  <c r="J76" i="3"/>
  <c r="J80" i="3" s="1"/>
  <c r="J70" i="3"/>
  <c r="J79" i="3" s="1"/>
  <c r="F51" i="10"/>
  <c r="M10" i="15"/>
  <c r="G10" i="15"/>
  <c r="G23" i="10"/>
  <c r="K63" i="3"/>
  <c r="H73" i="3"/>
  <c r="H76" i="3" s="1"/>
  <c r="H80" i="3" s="1"/>
  <c r="G80" i="3"/>
  <c r="J40" i="4"/>
  <c r="H43" i="4"/>
  <c r="J43" i="4" s="1"/>
  <c r="J51" i="4" s="1"/>
  <c r="G70" i="3"/>
  <c r="G79" i="3" s="1"/>
  <c r="I30" i="4"/>
  <c r="I48" i="4" s="1"/>
  <c r="G22" i="10"/>
  <c r="G9" i="15"/>
  <c r="Q33" i="1"/>
  <c r="Q57" i="1" s="1"/>
  <c r="J37" i="22"/>
  <c r="J10" i="22"/>
  <c r="Q34" i="4"/>
  <c r="R34" i="4" s="1"/>
  <c r="R37" i="4" s="1"/>
  <c r="F30" i="4"/>
  <c r="L12" i="26"/>
  <c r="H19" i="25"/>
  <c r="I19" i="25" s="1"/>
  <c r="S16" i="27"/>
  <c r="J242" i="27"/>
  <c r="O242" i="27"/>
  <c r="J19" i="27"/>
  <c r="J220" i="27"/>
  <c r="O241" i="27"/>
  <c r="N18" i="27"/>
  <c r="M188" i="27"/>
  <c r="G16" i="27"/>
  <c r="M156" i="27"/>
  <c r="I220" i="27"/>
  <c r="K7" i="27"/>
  <c r="O16" i="27"/>
  <c r="Q241" i="27"/>
  <c r="F242" i="27"/>
  <c r="S18" i="27"/>
  <c r="N242" i="27"/>
  <c r="N156" i="27"/>
  <c r="S156" i="27"/>
  <c r="Q19" i="27"/>
  <c r="H220" i="27"/>
  <c r="K5" i="27"/>
  <c r="J5" i="27"/>
  <c r="K220" i="27"/>
  <c r="F221" i="27"/>
  <c r="L16" i="27"/>
  <c r="I19" i="27"/>
  <c r="Q187" i="27"/>
  <c r="J241" i="27"/>
  <c r="F16" i="27"/>
  <c r="H187" i="27"/>
  <c r="M221" i="27"/>
  <c r="P156" i="27"/>
  <c r="F19" i="27"/>
  <c r="K16" i="27"/>
  <c r="S19" i="27"/>
  <c r="S230" i="27"/>
  <c r="S227" i="27"/>
  <c r="S232" i="27"/>
  <c r="S229" i="27"/>
  <c r="S228" i="27"/>
  <c r="S235" i="27"/>
  <c r="S234" i="27"/>
  <c r="S233" i="27"/>
  <c r="S252" i="27"/>
  <c r="S251" i="27"/>
  <c r="S249" i="27"/>
  <c r="S248" i="27"/>
  <c r="G157" i="27"/>
  <c r="G188" i="27"/>
  <c r="H16" i="27"/>
  <c r="Q220" i="27"/>
  <c r="G187" i="27"/>
  <c r="F188" i="27"/>
  <c r="N220" i="27"/>
  <c r="I241" i="27"/>
  <c r="P221" i="27"/>
  <c r="G220" i="27"/>
  <c r="K187" i="27"/>
  <c r="I16" i="27"/>
  <c r="P18" i="27"/>
  <c r="H221" i="27"/>
  <c r="O18" i="27"/>
  <c r="H188" i="27"/>
  <c r="L18" i="27"/>
  <c r="Q15" i="27"/>
  <c r="L188" i="27"/>
  <c r="P220" i="27"/>
  <c r="I15" i="27"/>
  <c r="Q242" i="27"/>
  <c r="Q243" i="27" s="1"/>
  <c r="I221" i="27"/>
  <c r="O187" i="27"/>
  <c r="M19" i="27"/>
  <c r="M220" i="27"/>
  <c r="Q16" i="27"/>
  <c r="L220" i="27"/>
  <c r="J16" i="27"/>
  <c r="J22" i="27" s="1"/>
  <c r="I18" i="27"/>
  <c r="J187" i="27"/>
  <c r="G241" i="27"/>
  <c r="F18" i="27"/>
  <c r="F241" i="27"/>
  <c r="H242" i="27"/>
  <c r="M5" i="27"/>
  <c r="O4" i="27"/>
  <c r="J7" i="27"/>
  <c r="M187" i="27"/>
  <c r="M18" i="27"/>
  <c r="I7" i="27"/>
  <c r="L221" i="27"/>
  <c r="K241" i="27"/>
  <c r="P187" i="27"/>
  <c r="P242" i="27"/>
  <c r="K156" i="27"/>
  <c r="N187" i="27"/>
  <c r="L19" i="27"/>
  <c r="H241" i="27"/>
  <c r="N221" i="27"/>
  <c r="H15" i="27"/>
  <c r="P188" i="27"/>
  <c r="P189" i="27" s="1"/>
  <c r="M16" i="27"/>
  <c r="G242" i="27"/>
  <c r="F5" i="27"/>
  <c r="J18" i="27"/>
  <c r="I5" i="27"/>
  <c r="J4" i="27"/>
  <c r="G156" i="27"/>
  <c r="G8" i="27"/>
  <c r="F156" i="27"/>
  <c r="L7" i="27"/>
  <c r="K221" i="27"/>
  <c r="Q188" i="27"/>
  <c r="F157" i="27"/>
  <c r="F187" i="27"/>
  <c r="S15" i="27"/>
  <c r="K188" i="27"/>
  <c r="L187" i="27"/>
  <c r="I242" i="27"/>
  <c r="G221" i="27"/>
  <c r="G15" i="27"/>
  <c r="H18" i="27"/>
  <c r="S188" i="27"/>
  <c r="N16" i="27"/>
  <c r="K15" i="27"/>
  <c r="G18" i="27"/>
  <c r="N188" i="27"/>
  <c r="K19" i="27"/>
  <c r="Q8" i="27"/>
  <c r="F4" i="27"/>
  <c r="O7" i="27"/>
  <c r="O188" i="27"/>
  <c r="S187" i="27"/>
  <c r="O15" i="27"/>
  <c r="H4" i="27"/>
  <c r="F220" i="27"/>
  <c r="N157" i="27"/>
  <c r="Q221" i="27"/>
  <c r="M157" i="27"/>
  <c r="M158" i="27" s="1"/>
  <c r="W9" i="26" s="1"/>
  <c r="W15" i="26" s="1"/>
  <c r="F15" i="27"/>
  <c r="N241" i="27"/>
  <c r="J221" i="27"/>
  <c r="L15" i="27"/>
  <c r="L241" i="27"/>
  <c r="I157" i="27"/>
  <c r="G19" i="27"/>
  <c r="I188" i="27"/>
  <c r="Q4" i="27"/>
  <c r="N19" i="27"/>
  <c r="I4" i="27"/>
  <c r="I26" i="27" s="1"/>
  <c r="M7" i="27"/>
  <c r="H19" i="27"/>
  <c r="Q18" i="27"/>
  <c r="J8" i="27"/>
  <c r="K18" i="27"/>
  <c r="S7" i="27"/>
  <c r="M15" i="27"/>
  <c r="O19" i="27"/>
  <c r="N8" i="27"/>
  <c r="I187" i="27"/>
  <c r="M241" i="27"/>
  <c r="M243" i="27" s="1"/>
  <c r="W10" i="26" s="1"/>
  <c r="W16" i="26" s="1"/>
  <c r="J15" i="27"/>
  <c r="Q156" i="27"/>
  <c r="F8" i="27"/>
  <c r="L242" i="27"/>
  <c r="K242" i="27"/>
  <c r="P241" i="27"/>
  <c r="J188" i="27"/>
  <c r="J157" i="27"/>
  <c r="H157" i="27"/>
  <c r="P15" i="27"/>
  <c r="P16" i="27"/>
  <c r="S157" i="27"/>
  <c r="N15" i="27"/>
  <c r="P5" i="27"/>
  <c r="L4" i="27"/>
  <c r="P19" i="27"/>
  <c r="K4" i="27"/>
  <c r="K8" i="27"/>
  <c r="O221" i="27"/>
  <c r="O222" i="27" s="1"/>
  <c r="Q5" i="27"/>
  <c r="S4" i="27"/>
  <c r="O156" i="27"/>
  <c r="H5" i="27"/>
  <c r="H7" i="27"/>
  <c r="L157" i="27"/>
  <c r="J156" i="27"/>
  <c r="L156" i="27"/>
  <c r="N4" i="27"/>
  <c r="I8" i="27"/>
  <c r="H8" i="27"/>
  <c r="N5" i="27"/>
  <c r="M8" i="27"/>
  <c r="P7" i="27"/>
  <c r="N7" i="27"/>
  <c r="O157" i="27"/>
  <c r="I156" i="27"/>
  <c r="M4" i="27"/>
  <c r="F7" i="27"/>
  <c r="S5" i="27"/>
  <c r="H156" i="27"/>
  <c r="G7" i="27"/>
  <c r="L5" i="27"/>
  <c r="Q7" i="27"/>
  <c r="S8" i="27"/>
  <c r="P157" i="27"/>
  <c r="O5" i="27"/>
  <c r="K157" i="27"/>
  <c r="L8" i="27"/>
  <c r="L30" i="27" s="1"/>
  <c r="Q157" i="27"/>
  <c r="O8" i="27"/>
  <c r="G4" i="27"/>
  <c r="P8" i="27"/>
  <c r="P4" i="27"/>
  <c r="G5" i="27"/>
  <c r="M57" i="1" l="1"/>
  <c r="I46" i="10" s="1"/>
  <c r="J46" i="10" s="1"/>
  <c r="T46" i="10" s="1"/>
  <c r="E10" i="22"/>
  <c r="H17" i="11"/>
  <c r="O17" i="11" s="1"/>
  <c r="H51" i="10"/>
  <c r="J25" i="10"/>
  <c r="N19" i="15"/>
  <c r="J22" i="10"/>
  <c r="T22" i="10" s="1"/>
  <c r="D15" i="22"/>
  <c r="O9" i="15"/>
  <c r="P9" i="15" s="1"/>
  <c r="Q9" i="15" s="1"/>
  <c r="I9" i="15" s="1"/>
  <c r="D37" i="22"/>
  <c r="F19" i="22"/>
  <c r="G19" i="22" s="1"/>
  <c r="J7" i="10"/>
  <c r="J10" i="10" s="1"/>
  <c r="J15" i="10" s="1"/>
  <c r="F24" i="22"/>
  <c r="G24" i="22" s="1"/>
  <c r="K7" i="22"/>
  <c r="L7" i="22" s="1"/>
  <c r="O11" i="15"/>
  <c r="P11" i="15" s="1"/>
  <c r="Q11" i="15" s="1"/>
  <c r="I11" i="15" s="1"/>
  <c r="O8" i="13"/>
  <c r="P8" i="13" s="1"/>
  <c r="Q8" i="13" s="1"/>
  <c r="I8" i="13" s="1"/>
  <c r="T28" i="10"/>
  <c r="H17" i="13"/>
  <c r="O17" i="13" s="1"/>
  <c r="T24" i="10"/>
  <c r="N33" i="1"/>
  <c r="M29" i="27"/>
  <c r="M22" i="27"/>
  <c r="F29" i="27"/>
  <c r="P158" i="27"/>
  <c r="S29" i="27"/>
  <c r="O189" i="27"/>
  <c r="J222" i="27"/>
  <c r="T7" i="26" s="1"/>
  <c r="T13" i="26" s="1"/>
  <c r="J30" i="27"/>
  <c r="N158" i="27"/>
  <c r="Q158" i="27"/>
  <c r="I27" i="27"/>
  <c r="G243" i="27"/>
  <c r="Q10" i="26" s="1"/>
  <c r="Q16" i="26" s="1"/>
  <c r="S22" i="27"/>
  <c r="R57" i="1"/>
  <c r="R55" i="1"/>
  <c r="Q51" i="10"/>
  <c r="H19" i="15"/>
  <c r="L57" i="1"/>
  <c r="N55" i="1"/>
  <c r="E37" i="22"/>
  <c r="F11" i="22"/>
  <c r="G11" i="22" s="1"/>
  <c r="E14" i="22"/>
  <c r="F14" i="22" s="1"/>
  <c r="G14" i="22" s="1"/>
  <c r="M12" i="26"/>
  <c r="N12" i="26" s="1"/>
  <c r="P29" i="27"/>
  <c r="I21" i="27"/>
  <c r="O243" i="27"/>
  <c r="E51" i="10"/>
  <c r="E59" i="10" s="1"/>
  <c r="E19" i="15"/>
  <c r="Q5" i="15" s="1"/>
  <c r="Z7" i="10"/>
  <c r="Z8" i="10" s="1"/>
  <c r="Z9" i="10" s="1"/>
  <c r="T25" i="10"/>
  <c r="S26" i="10"/>
  <c r="T26" i="10" s="1"/>
  <c r="K51" i="10"/>
  <c r="G7" i="10"/>
  <c r="G10" i="10" s="1"/>
  <c r="G15" i="10" s="1"/>
  <c r="G8" i="13"/>
  <c r="G17" i="13" s="1"/>
  <c r="M8" i="13"/>
  <c r="I37" i="22"/>
  <c r="K37" i="22" s="1"/>
  <c r="L37" i="22" s="1"/>
  <c r="G30" i="4"/>
  <c r="M59" i="10"/>
  <c r="M60" i="10" s="1"/>
  <c r="Y7" i="10"/>
  <c r="Y8" i="10" s="1"/>
  <c r="Y9" i="10" s="1"/>
  <c r="L60" i="10"/>
  <c r="H32" i="4"/>
  <c r="H70" i="3"/>
  <c r="H79" i="3" s="1"/>
  <c r="F79" i="3"/>
  <c r="K70" i="3"/>
  <c r="K79" i="3" s="1"/>
  <c r="I81" i="3"/>
  <c r="M17" i="13"/>
  <c r="H48" i="4"/>
  <c r="E48" i="4"/>
  <c r="K20" i="22"/>
  <c r="L20" i="22" s="1"/>
  <c r="K59" i="10"/>
  <c r="K60" i="10" s="1"/>
  <c r="Q5" i="11"/>
  <c r="J58" i="10"/>
  <c r="G17" i="11"/>
  <c r="G19" i="15"/>
  <c r="G51" i="10"/>
  <c r="J81" i="3"/>
  <c r="M19" i="15"/>
  <c r="G81" i="3"/>
  <c r="I32" i="4"/>
  <c r="F32" i="4"/>
  <c r="F48" i="4"/>
  <c r="F10" i="22"/>
  <c r="G10" i="22" s="1"/>
  <c r="J15" i="22"/>
  <c r="K15" i="22" s="1"/>
  <c r="L15" i="22" s="1"/>
  <c r="K10" i="22"/>
  <c r="L10" i="22" s="1"/>
  <c r="J32" i="4"/>
  <c r="N189" i="27"/>
  <c r="N29" i="27"/>
  <c r="L189" i="27"/>
  <c r="V8" i="26" s="1"/>
  <c r="V14" i="26" s="1"/>
  <c r="L158" i="27"/>
  <c r="V9" i="26" s="1"/>
  <c r="V15" i="26" s="1"/>
  <c r="O158" i="27"/>
  <c r="Q189" i="27"/>
  <c r="M189" i="27"/>
  <c r="W8" i="26" s="1"/>
  <c r="W14" i="26" s="1"/>
  <c r="K11" i="27"/>
  <c r="P21" i="27"/>
  <c r="F189" i="27"/>
  <c r="P8" i="26" s="1"/>
  <c r="P14" i="26" s="1"/>
  <c r="I189" i="27"/>
  <c r="S8" i="26" s="1"/>
  <c r="S14" i="26" s="1"/>
  <c r="J27" i="27"/>
  <c r="M21" i="27"/>
  <c r="S21" i="27"/>
  <c r="M222" i="27"/>
  <c r="W7" i="26" s="1"/>
  <c r="W13" i="26" s="1"/>
  <c r="N21" i="27"/>
  <c r="F222" i="27"/>
  <c r="P7" i="26" s="1"/>
  <c r="P13" i="26" s="1"/>
  <c r="O21" i="27"/>
  <c r="N243" i="27"/>
  <c r="J243" i="27"/>
  <c r="T10" i="26" s="1"/>
  <c r="T16" i="26" s="1"/>
  <c r="F21" i="27"/>
  <c r="Q22" i="27"/>
  <c r="G22" i="27"/>
  <c r="N222" i="27"/>
  <c r="F243" i="27"/>
  <c r="P10" i="26" s="1"/>
  <c r="P16" i="26" s="1"/>
  <c r="S30" i="27"/>
  <c r="Q21" i="27"/>
  <c r="J26" i="27"/>
  <c r="F27" i="27"/>
  <c r="I222" i="27"/>
  <c r="S7" i="26" s="1"/>
  <c r="S13" i="26" s="1"/>
  <c r="S158" i="27"/>
  <c r="G9" i="26" s="1"/>
  <c r="H9" i="26" s="1"/>
  <c r="I9" i="26" s="1"/>
  <c r="P222" i="27"/>
  <c r="H222" i="27"/>
  <c r="R7" i="26" s="1"/>
  <c r="R13" i="26" s="1"/>
  <c r="K22" i="27"/>
  <c r="Q30" i="27"/>
  <c r="K29" i="27"/>
  <c r="F22" i="27"/>
  <c r="J11" i="27"/>
  <c r="J33" i="27" s="1"/>
  <c r="L22" i="27"/>
  <c r="K243" i="27"/>
  <c r="U10" i="26" s="1"/>
  <c r="U16" i="26" s="1"/>
  <c r="L21" i="27"/>
  <c r="H26" i="27"/>
  <c r="L29" i="27"/>
  <c r="H158" i="27"/>
  <c r="R9" i="26" s="1"/>
  <c r="R15" i="26" s="1"/>
  <c r="P22" i="27"/>
  <c r="O22" i="27"/>
  <c r="J10" i="27"/>
  <c r="I30" i="27"/>
  <c r="I22" i="27"/>
  <c r="I158" i="27"/>
  <c r="S9" i="26" s="1"/>
  <c r="S15" i="26" s="1"/>
  <c r="H243" i="27"/>
  <c r="R10" i="26" s="1"/>
  <c r="R16" i="26" s="1"/>
  <c r="K27" i="27"/>
  <c r="G222" i="27"/>
  <c r="Q7" i="26" s="1"/>
  <c r="Q13" i="26" s="1"/>
  <c r="H30" i="27"/>
  <c r="F30" i="27"/>
  <c r="Q29" i="27"/>
  <c r="K10" i="27"/>
  <c r="Q26" i="27"/>
  <c r="J189" i="27"/>
  <c r="T8" i="26" s="1"/>
  <c r="T14" i="26" s="1"/>
  <c r="K158" i="27"/>
  <c r="U9" i="26" s="1"/>
  <c r="U15" i="26" s="1"/>
  <c r="M27" i="27"/>
  <c r="K26" i="27"/>
  <c r="O29" i="27"/>
  <c r="F158" i="27"/>
  <c r="P9" i="26" s="1"/>
  <c r="P15" i="26" s="1"/>
  <c r="I11" i="27"/>
  <c r="O26" i="27"/>
  <c r="N30" i="27"/>
  <c r="G21" i="27"/>
  <c r="J29" i="27"/>
  <c r="G158" i="27"/>
  <c r="Q9" i="26" s="1"/>
  <c r="Q15" i="26" s="1"/>
  <c r="K222" i="27"/>
  <c r="U7" i="26" s="1"/>
  <c r="U13" i="26" s="1"/>
  <c r="H189" i="27"/>
  <c r="R8" i="26" s="1"/>
  <c r="R14" i="26" s="1"/>
  <c r="S242" i="27"/>
  <c r="I243" i="27"/>
  <c r="S10" i="26" s="1"/>
  <c r="S16" i="26" s="1"/>
  <c r="G189" i="27"/>
  <c r="Q8" i="26" s="1"/>
  <c r="Q14" i="26" s="1"/>
  <c r="K30" i="27"/>
  <c r="L10" i="27"/>
  <c r="J21" i="27"/>
  <c r="K21" i="27"/>
  <c r="K189" i="27"/>
  <c r="U8" i="26" s="1"/>
  <c r="U14" i="26" s="1"/>
  <c r="P243" i="27"/>
  <c r="O30" i="27"/>
  <c r="G29" i="27"/>
  <c r="F11" i="27"/>
  <c r="J158" i="27"/>
  <c r="T9" i="26" s="1"/>
  <c r="T15" i="26" s="1"/>
  <c r="Q222" i="27"/>
  <c r="N22" i="27"/>
  <c r="G30" i="27"/>
  <c r="S220" i="27"/>
  <c r="I10" i="27"/>
  <c r="I29" i="27"/>
  <c r="L26" i="27"/>
  <c r="S189" i="27"/>
  <c r="G8" i="26" s="1"/>
  <c r="H8" i="26" s="1"/>
  <c r="I8" i="26" s="1"/>
  <c r="H21" i="27"/>
  <c r="S241" i="27"/>
  <c r="S221" i="27"/>
  <c r="P30" i="27"/>
  <c r="P27" i="27"/>
  <c r="H22" i="27"/>
  <c r="L243" i="27"/>
  <c r="V10" i="26" s="1"/>
  <c r="V16" i="26" s="1"/>
  <c r="F26" i="27"/>
  <c r="L222" i="27"/>
  <c r="V7" i="26" s="1"/>
  <c r="V13" i="26" s="1"/>
  <c r="O10" i="27"/>
  <c r="F10" i="27"/>
  <c r="P26" i="27"/>
  <c r="P10" i="27"/>
  <c r="H29" i="27"/>
  <c r="H10" i="27"/>
  <c r="G11" i="27"/>
  <c r="G27" i="27"/>
  <c r="M30" i="27"/>
  <c r="M11" i="27"/>
  <c r="P11" i="27"/>
  <c r="H27" i="27"/>
  <c r="H11" i="27"/>
  <c r="N11" i="27"/>
  <c r="N27" i="27"/>
  <c r="M26" i="27"/>
  <c r="M10" i="27"/>
  <c r="G10" i="27"/>
  <c r="G26" i="27"/>
  <c r="O11" i="27"/>
  <c r="O27" i="27"/>
  <c r="N26" i="27"/>
  <c r="N10" i="27"/>
  <c r="S10" i="27"/>
  <c r="S26" i="27"/>
  <c r="Q10" i="27"/>
  <c r="L27" i="27"/>
  <c r="L11" i="27"/>
  <c r="S11" i="27"/>
  <c r="S27" i="27"/>
  <c r="Q11" i="27"/>
  <c r="Q27" i="27"/>
  <c r="I51" i="10" l="1"/>
  <c r="G32" i="4"/>
  <c r="N57" i="1"/>
  <c r="S33" i="27"/>
  <c r="I33" i="27"/>
  <c r="I23" i="27"/>
  <c r="O19" i="15"/>
  <c r="Q59" i="10"/>
  <c r="Q60" i="10" s="1"/>
  <c r="E15" i="22"/>
  <c r="F15" i="22" s="1"/>
  <c r="G15" i="22" s="1"/>
  <c r="E53" i="10"/>
  <c r="J51" i="10"/>
  <c r="F37" i="22"/>
  <c r="G37" i="22" s="1"/>
  <c r="M23" i="27"/>
  <c r="M33" i="27"/>
  <c r="F23" i="27"/>
  <c r="K23" i="27"/>
  <c r="G33" i="27"/>
  <c r="S23" i="27"/>
  <c r="N33" i="27"/>
  <c r="K33" i="27"/>
  <c r="Q33" i="27"/>
  <c r="J59" i="10"/>
  <c r="J60" i="10" s="1"/>
  <c r="H81" i="3"/>
  <c r="K81" i="3"/>
  <c r="J12" i="27"/>
  <c r="N23" i="27"/>
  <c r="K12" i="27"/>
  <c r="P23" i="27"/>
  <c r="G23" i="27"/>
  <c r="Q23" i="27"/>
  <c r="O23" i="27"/>
  <c r="H33" i="27"/>
  <c r="P33" i="27"/>
  <c r="L33" i="27"/>
  <c r="O33" i="27"/>
  <c r="F33" i="27"/>
  <c r="L23" i="27"/>
  <c r="S243" i="27"/>
  <c r="G10" i="26" s="1"/>
  <c r="H10" i="26" s="1"/>
  <c r="I10" i="26" s="1"/>
  <c r="H23" i="27"/>
  <c r="O32" i="27"/>
  <c r="O12" i="27"/>
  <c r="S222" i="27"/>
  <c r="G7" i="26" s="1"/>
  <c r="I12" i="27"/>
  <c r="I34" i="27" s="1"/>
  <c r="S11" i="26" s="1"/>
  <c r="S17" i="26" s="1"/>
  <c r="I32" i="27"/>
  <c r="J23" i="27"/>
  <c r="J32" i="27"/>
  <c r="K32" i="27"/>
  <c r="L32" i="27"/>
  <c r="L12" i="27"/>
  <c r="P12" i="27"/>
  <c r="P32" i="27"/>
  <c r="Q32" i="27"/>
  <c r="Q12" i="27"/>
  <c r="S32" i="27"/>
  <c r="S12" i="27"/>
  <c r="M32" i="27"/>
  <c r="M12" i="27"/>
  <c r="F32" i="27"/>
  <c r="F12" i="27"/>
  <c r="H12" i="27"/>
  <c r="H32" i="27"/>
  <c r="G32" i="27"/>
  <c r="G12" i="27"/>
  <c r="N12" i="27"/>
  <c r="N32" i="27"/>
  <c r="M34" i="27" l="1"/>
  <c r="W11" i="26" s="1"/>
  <c r="W17" i="26" s="1"/>
  <c r="F34" i="27"/>
  <c r="P11" i="26" s="1"/>
  <c r="P17" i="26" s="1"/>
  <c r="K34" i="27"/>
  <c r="U11" i="26" s="1"/>
  <c r="U17" i="26" s="1"/>
  <c r="S34" i="27"/>
  <c r="G11" i="26" s="1"/>
  <c r="H11" i="26" s="1"/>
  <c r="I11" i="26" s="1"/>
  <c r="Q34" i="27"/>
  <c r="J34" i="27"/>
  <c r="T11" i="26" s="1"/>
  <c r="T17" i="26" s="1"/>
  <c r="L34" i="27"/>
  <c r="V11" i="26" s="1"/>
  <c r="V17" i="26" s="1"/>
  <c r="O34" i="27"/>
  <c r="N34" i="27"/>
  <c r="P34" i="27"/>
  <c r="G34" i="27"/>
  <c r="Q11" i="26" s="1"/>
  <c r="Q17" i="26" s="1"/>
  <c r="H34" i="27"/>
  <c r="R11" i="26" s="1"/>
  <c r="R17" i="26" s="1"/>
  <c r="H7" i="26"/>
  <c r="I7" i="26" s="1"/>
  <c r="G12" i="26" l="1"/>
  <c r="H12" i="26" s="1"/>
  <c r="I12"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 Zeng (Northern Sydney LHD)</author>
  </authors>
  <commentList>
    <comment ref="X9" authorId="0" shapeId="0" xr:uid="{B6C0C0FA-E242-4AF3-8633-1D321E6608D1}">
      <text>
        <r>
          <rPr>
            <sz val="9"/>
            <color indexed="81"/>
            <rFont val="Tahoma"/>
            <family val="2"/>
          </rPr>
          <t>Nov23 actual saving, saving reported by HS is 1mth behind</t>
        </r>
      </text>
    </comment>
    <comment ref="AD9" authorId="0" shapeId="0" xr:uid="{0D1AD010-4057-49D0-AB7F-04D93FEF6974}">
      <text>
        <r>
          <rPr>
            <sz val="9"/>
            <color indexed="81"/>
            <rFont val="Tahoma"/>
            <family val="2"/>
          </rPr>
          <t>May and June saving reported in Jun24 due to HS saving is reported 1 mth behind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E27246C-86B1-480B-8D04-85D8A32380F9}" keepAlive="1" name="Query - view_25 EIP Leave" description="Connection to the 'view_25 EIP Leave' query in the workbook." type="5" refreshedVersion="8" background="1">
    <dbPr connection="Provider=Microsoft.Mashup.OleDb.1;Data Source=$Workbook$;Location=&quot;view_25 EIP Leave&quot;;Extended Properties=&quot;&quot;" command="SELECT * FROM [view_25 EIP Leav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<sst xmlns="http://schemas.openxmlformats.org/spreadsheetml/2006/main" count="2798" uniqueCount="610">
  <si>
    <t>NSLHD FY22/23 Efficiency Improvement Plans (EIPs) Results</t>
  </si>
  <si>
    <t>Enter rounded whole number only in the months cells - these FRAP figures need to reconcile with KEY (RPM)</t>
  </si>
  <si>
    <t>EIPs Submitted to PMO</t>
  </si>
  <si>
    <t>Target</t>
  </si>
  <si>
    <t>YTD</t>
  </si>
  <si>
    <t>Full Year</t>
  </si>
  <si>
    <t>RPM No.</t>
  </si>
  <si>
    <t>Roadmap Name - FRAP</t>
  </si>
  <si>
    <t>Roadmap Name - RPM</t>
  </si>
  <si>
    <t>MA Reporting</t>
  </si>
  <si>
    <t>Entity</t>
  </si>
  <si>
    <t>Type</t>
  </si>
  <si>
    <t>Status</t>
  </si>
  <si>
    <t>Sponsor</t>
  </si>
  <si>
    <t>Owner</t>
  </si>
  <si>
    <t>Actual</t>
  </si>
  <si>
    <t>Var</t>
  </si>
  <si>
    <t>Forecast</t>
  </si>
  <si>
    <t>Total</t>
  </si>
  <si>
    <t>Full Year Target 
(based on Oct report)</t>
  </si>
  <si>
    <t>3.1.9.21.1</t>
  </si>
  <si>
    <t>Excess Leave Management</t>
  </si>
  <si>
    <t>NSLHD District Wide Excess Leave Reduction 2023-24</t>
  </si>
  <si>
    <t>Carol Zeng</t>
  </si>
  <si>
    <t>Corp/LHD</t>
  </si>
  <si>
    <t>Expense</t>
  </si>
  <si>
    <t>Uploaded in RPM</t>
  </si>
  <si>
    <t>Jacquie Ferguson</t>
  </si>
  <si>
    <t>Pula Williscroft</t>
  </si>
  <si>
    <t>3.1.9.21.2</t>
  </si>
  <si>
    <t>HeathShare Accelerated Contract Savings</t>
  </si>
  <si>
    <t>NSLHD HSS Saving Leadeship FY2023-24</t>
  </si>
  <si>
    <t>Anthony Schembri</t>
  </si>
  <si>
    <t>3.1.9.21.3</t>
  </si>
  <si>
    <t>Whole of Government Saving</t>
  </si>
  <si>
    <t>NSLHD Reduction in Travel in Costs FY2023-24</t>
  </si>
  <si>
    <t>Agerio Cellacay</t>
  </si>
  <si>
    <t>3.1.9.21.4</t>
  </si>
  <si>
    <t>NSLHD Reduction in Contractor in Costs FY2023-24</t>
  </si>
  <si>
    <t>Nathan Johnson</t>
  </si>
  <si>
    <t>Contract Savings</t>
  </si>
  <si>
    <t>3.1.9.21.5</t>
  </si>
  <si>
    <t>NSLHD Reduction in Consultant in Costs FY2023-24</t>
  </si>
  <si>
    <t>RMR Reduction</t>
  </si>
  <si>
    <t>3.1.9.21.6</t>
  </si>
  <si>
    <t>NSLHD Reduction in Advertising in Costs FY2023-24</t>
  </si>
  <si>
    <t>Mohan Tholu</t>
  </si>
  <si>
    <t>Overtime Reduction</t>
  </si>
  <si>
    <t>3.1.9.21.7</t>
  </si>
  <si>
    <t>NSLHD Reduction in Legal in Costs FY2023-24</t>
  </si>
  <si>
    <t>Sam Wang</t>
  </si>
  <si>
    <t>Clinical Products &amp; Waste cost reduction</t>
  </si>
  <si>
    <t>3.1.9.21.8</t>
  </si>
  <si>
    <t>NSLHD District Wide Excess ADO Reduction 2023-24</t>
  </si>
  <si>
    <t>Nursing workforce efficiencies</t>
  </si>
  <si>
    <t>3.1.9.1.1</t>
  </si>
  <si>
    <t>NSLHD ICT Contracts Savings FY2023-24</t>
  </si>
  <si>
    <t>Sheryn Ho</t>
  </si>
  <si>
    <t>Ann Mirapuri</t>
  </si>
  <si>
    <t>Revenue Improvement Strategies</t>
  </si>
  <si>
    <t>3.1.9.3.1</t>
  </si>
  <si>
    <t>NSLHD PaCH Use of RFA to reduce RMR expense FY2023-24</t>
  </si>
  <si>
    <t>Nicole Gao</t>
  </si>
  <si>
    <t>PACH</t>
  </si>
  <si>
    <t>Kim Field</t>
  </si>
  <si>
    <t>3.1.9.8.1</t>
  </si>
  <si>
    <t>NSLHD HKH Overtime Reduction FY2023-24</t>
  </si>
  <si>
    <t>Eleanor Morris</t>
  </si>
  <si>
    <t>HKH</t>
  </si>
  <si>
    <t>Simon Hill</t>
  </si>
  <si>
    <t>3.1.9.15.1</t>
  </si>
  <si>
    <t>NSLHD Ryde Goods and Services Reduction 2023-24</t>
  </si>
  <si>
    <t>Jackie Young</t>
  </si>
  <si>
    <t>Ryde</t>
  </si>
  <si>
    <t>Jennifer McConnell</t>
  </si>
  <si>
    <t>3.1.9.15.2</t>
  </si>
  <si>
    <t>NSLHD Ryde Anaesthesia Drug substitution 2023-24</t>
  </si>
  <si>
    <t>3.1.9.15.3</t>
  </si>
  <si>
    <t>NSLHD Ryde Hospital Nursing ovetime Reduction 2023-24</t>
  </si>
  <si>
    <t>3.1.9.15.4</t>
  </si>
  <si>
    <t>NSLHD Ryde Revenue EIP 2023-24</t>
  </si>
  <si>
    <t>Revenue</t>
  </si>
  <si>
    <t>3.1.9.13.1</t>
  </si>
  <si>
    <t>NSLHD RFA and Fundraising FY2023-24</t>
  </si>
  <si>
    <t>Claire Leahey</t>
  </si>
  <si>
    <t>RNSH</t>
  </si>
  <si>
    <t>Heather Gough</t>
  </si>
  <si>
    <t>3.1.9.13.2</t>
  </si>
  <si>
    <t>NSLHD Radiopharmaceuticals savings and Total Body PET Maintenance FY2023-24</t>
  </si>
  <si>
    <t>Catherine Pianella</t>
  </si>
  <si>
    <t>Nathan Emanuel</t>
  </si>
  <si>
    <t>3.1.9.13.3</t>
  </si>
  <si>
    <t>NSLHD RNSH Overtime Reduction FY 2023-24</t>
  </si>
  <si>
    <t>Tracey Gray</t>
  </si>
  <si>
    <t>3.1.9.13.4</t>
  </si>
  <si>
    <t>NSLHD Medical gases oxygen bottles savings FY 2023-24</t>
  </si>
  <si>
    <t>Natasha Hendy</t>
  </si>
  <si>
    <t>EIPs in Draft/Under Review / On-hold</t>
  </si>
  <si>
    <t>TBA</t>
  </si>
  <si>
    <t>RNSH Medical Imaging revenue compensables FY2023-24</t>
  </si>
  <si>
    <t>RNSH RNSH Surgical Gowns FY2023-24</t>
  </si>
  <si>
    <t>RNSH Christmas shutdown of RNS Ward 8D FY 2023-24</t>
  </si>
  <si>
    <t>Roadmaps - Deleted</t>
  </si>
  <si>
    <t>Deleted</t>
  </si>
  <si>
    <t>NSLHD Efficiency Improvement Plan (EIPs) Results</t>
  </si>
  <si>
    <t>NSLHD EIP Savings Summary</t>
  </si>
  <si>
    <t>Savings Type</t>
  </si>
  <si>
    <t>Target YTD ($'000)</t>
  </si>
  <si>
    <t>Achieved YTD ($'000)</t>
  </si>
  <si>
    <t>Variance YTD ($'000)</t>
  </si>
  <si>
    <t>Full Year Target ($'000)</t>
  </si>
  <si>
    <t>FY Forecast ($'000)</t>
  </si>
  <si>
    <t>FY Forecast Var ($'000)</t>
  </si>
  <si>
    <t>Productivity</t>
  </si>
  <si>
    <t>Sub-Total - Roadmaps Submitted to PMO</t>
  </si>
  <si>
    <t>Sub-Total - Roadmaps Under Review / Draft</t>
  </si>
  <si>
    <t>Grand-Total</t>
  </si>
  <si>
    <t>NSLHD EIP Savings Detail</t>
  </si>
  <si>
    <t>Efficiency Improvement Plan Name</t>
  </si>
  <si>
    <t>Grand Total</t>
  </si>
  <si>
    <t>NOTE: Items marked with an * denote those still under review/draft</t>
  </si>
  <si>
    <t>Target:</t>
  </si>
  <si>
    <t>FN02</t>
  </si>
  <si>
    <t>Current:</t>
  </si>
  <si>
    <t>FN17</t>
  </si>
  <si>
    <t>NSLHD Excess Annual Leave Savings Summary</t>
  </si>
  <si>
    <t>Facility</t>
  </si>
  <si>
    <t>Target*
(Days)</t>
  </si>
  <si>
    <t>Current Position 
(Days)</t>
  </si>
  <si>
    <t>Variance 
(Days)</t>
  </si>
  <si>
    <t>JA4415 NSLHD Royal North Shore</t>
  </si>
  <si>
    <t>NSLHD Royal North Shore</t>
  </si>
  <si>
    <t>Excess Leave</t>
  </si>
  <si>
    <t>JA4405 NSLHD Hornsby</t>
  </si>
  <si>
    <t>NSLHD Hornsby</t>
  </si>
  <si>
    <t>JA4419 NSLHD Ryde</t>
  </si>
  <si>
    <t>NSLHD Ryde</t>
  </si>
  <si>
    <t>JA4411 NSLHD Mona Vale</t>
  </si>
  <si>
    <t>NSLHD Mona Vale</t>
  </si>
  <si>
    <t>For Graphs</t>
  </si>
  <si>
    <t>JA4439 NSLHD Mental Health Drug &amp; Alcohol</t>
  </si>
  <si>
    <t>NSLHD Mental Health Drug &amp; Alcohol</t>
  </si>
  <si>
    <t>JA4443 NSLHD Primary And Community Care</t>
  </si>
  <si>
    <t>NSLHD Primary And Community Care</t>
  </si>
  <si>
    <t>JA4441 NSLHD Population Health</t>
  </si>
  <si>
    <t>NSLHD Population Health</t>
  </si>
  <si>
    <t>ADO</t>
  </si>
  <si>
    <t>AL</t>
  </si>
  <si>
    <t>AL Target</t>
  </si>
  <si>
    <t>JA4433 NSLHD Research</t>
  </si>
  <si>
    <t>NSLHD Research</t>
  </si>
  <si>
    <t>FN01</t>
  </si>
  <si>
    <t>JA4401 NSLHD Reporting Entity</t>
  </si>
  <si>
    <t>NSLHD Reporting Entity</t>
  </si>
  <si>
    <t>FN03</t>
  </si>
  <si>
    <t>*Target is based on a 12% reduction for RNSH, 50% for the Reporting Entity, and 10% for all others.</t>
  </si>
  <si>
    <t>FN04</t>
  </si>
  <si>
    <t>FN05</t>
  </si>
  <si>
    <t>NSLHD Excess ADO Savings Summary</t>
  </si>
  <si>
    <t>FN06</t>
  </si>
  <si>
    <t>Target**
(Days)</t>
  </si>
  <si>
    <t>FN07</t>
  </si>
  <si>
    <t>Excess ADOs</t>
  </si>
  <si>
    <t>FN08</t>
  </si>
  <si>
    <t>FN09</t>
  </si>
  <si>
    <t>FN10</t>
  </si>
  <si>
    <t>FN11</t>
  </si>
  <si>
    <t>FN12</t>
  </si>
  <si>
    <t>FN13</t>
  </si>
  <si>
    <t>FN14</t>
  </si>
  <si>
    <t>FN15</t>
  </si>
  <si>
    <t>FN16</t>
  </si>
  <si>
    <t>**The target is to reach 0 excess ADO days.</t>
  </si>
  <si>
    <t>FN18</t>
  </si>
  <si>
    <t>FN19</t>
  </si>
  <si>
    <t>FN20</t>
  </si>
  <si>
    <t>FN21</t>
  </si>
  <si>
    <t>FN22</t>
  </si>
  <si>
    <t>FN23</t>
  </si>
  <si>
    <t>FN24</t>
  </si>
  <si>
    <t>FN25</t>
  </si>
  <si>
    <t>FN26</t>
  </si>
  <si>
    <t>NSLHD Whole of Government Saving (WoGS) Results</t>
  </si>
  <si>
    <t>Monthly savings</t>
  </si>
  <si>
    <t>Jul</t>
  </si>
  <si>
    <t>Aug</t>
  </si>
  <si>
    <t>Sep</t>
  </si>
  <si>
    <t>Oct</t>
  </si>
  <si>
    <t>Nov</t>
  </si>
  <si>
    <t>Dec</t>
  </si>
  <si>
    <t>Jan</t>
  </si>
  <si>
    <t>Feb</t>
  </si>
  <si>
    <t>Mar</t>
  </si>
  <si>
    <t>Apr</t>
  </si>
  <si>
    <t>May</t>
  </si>
  <si>
    <t>Jun</t>
  </si>
  <si>
    <t>Advertising Costs</t>
  </si>
  <si>
    <t>WoG Expense</t>
  </si>
  <si>
    <t>Consultant Costs</t>
  </si>
  <si>
    <t>Contractor Costs</t>
  </si>
  <si>
    <t>Legal Costs</t>
  </si>
  <si>
    <t>Travel Costs</t>
  </si>
  <si>
    <t>Summary - NSLHD 2023/24 Expense and Revenue Strategies</t>
  </si>
  <si>
    <t>Full Year Plan ($'000)</t>
  </si>
  <si>
    <t>Target YTD</t>
  </si>
  <si>
    <t>Achieved YTD</t>
  </si>
  <si>
    <t>Pointer</t>
  </si>
  <si>
    <t>% indicator</t>
  </si>
  <si>
    <t>Arrow</t>
  </si>
  <si>
    <t>Blank</t>
  </si>
  <si>
    <t>Total (must be 100)</t>
  </si>
  <si>
    <t>Strategy (Submitted to PMO)</t>
  </si>
  <si>
    <t>sumcheck</t>
  </si>
  <si>
    <t>MV</t>
  </si>
  <si>
    <t>MHDA</t>
  </si>
  <si>
    <t>Expense Saving Strategies</t>
  </si>
  <si>
    <t>Do not write in cells with this colour</t>
  </si>
  <si>
    <t>Productivity Efficiency Strategies</t>
  </si>
  <si>
    <t>NSLHD Total - Roadmaps Submitted to PMO</t>
  </si>
  <si>
    <t>Check</t>
  </si>
  <si>
    <t xml:space="preserve"> ($'1000)</t>
  </si>
  <si>
    <r>
      <rPr>
        <b/>
        <u/>
        <sz val="11"/>
        <rFont val="Calibri"/>
        <family val="2"/>
      </rPr>
      <t>Commentary  Instructions</t>
    </r>
    <r>
      <rPr>
        <sz val="10"/>
        <rFont val="Calibri"/>
        <family val="2"/>
        <scheme val="minor"/>
      </rPr>
      <t xml:space="preserve">
- What is driving of YTD result (key drivers of favourable or unfavourable)?
- If  YTD result is unfavourable, the actions that are being taken to achive target.
- If the result is favourable why is it favourable?
- Full year forecast, If full year forecast is inconsistent with YTD result why?</t>
    </r>
  </si>
  <si>
    <t>Commentary - Oct</t>
  </si>
  <si>
    <t>Commentary - Nov</t>
  </si>
  <si>
    <t>Commentary - Dec</t>
  </si>
  <si>
    <t>Commentary - Jan</t>
  </si>
  <si>
    <t>Commentary - February</t>
  </si>
  <si>
    <t>Commentary - March</t>
  </si>
  <si>
    <t>Commentary - April</t>
  </si>
  <si>
    <t>Commentary - May</t>
  </si>
  <si>
    <t>Commentary - June</t>
  </si>
  <si>
    <t>Commentary - September</t>
  </si>
  <si>
    <t>Commentary - August</t>
  </si>
  <si>
    <t>Commentary of Full Year Performance</t>
  </si>
  <si>
    <t>Commentary of YTD Performance and Full year Forecast</t>
  </si>
  <si>
    <t>NSLHD HealthShare Accelerated Savings 2020-21</t>
  </si>
  <si>
    <t>HealthShare (HSS) has negotiated price reduction for State-wide contracts and estimated saving for NSLHD. However NSLHD has local contracts for certain products hence the actual savings reported will be different what is reported by HSS. NSLHD will re-calculate saving monthly based on local prices and reports actuals. Initial forecast is on target for full year as of Nov20.</t>
  </si>
  <si>
    <t>HealthShare (HSS) has negotiated price reduction for State-wide contracts and estimated saving for NSLHD. However NSLHD has local contracts for certain products hence the actual savings reported will be different what is reported by HSS. NSLHD will re-calculate saving monthly based on local prices and reports actuals. Initial forecast is on target for full year as of Dec20.</t>
  </si>
  <si>
    <t>HealthShare (HSS) has negotiated price reduction for State-wide contracts and estimated saving for NSLHD. However NSLHD has local contracts for certain products hence the actual savings reported will be different what is reported by HSS. NSLHD will re-calculate saving monthly based on local prices and reports actuals. Initial forecast is on target for full year as of Jan21.</t>
  </si>
  <si>
    <t>Serene Ong</t>
  </si>
  <si>
    <t>NSLHD Non Emergency PATU Expenditure Reduction 2020-21</t>
  </si>
  <si>
    <t>As of end of November, PATU is forecasted to overachieve it's target as a result of strong uptake of cab usage among dialysis patients and significant savings from using alternative commerical flight providers.</t>
  </si>
  <si>
    <t>As of end of Dec, PATU is forecasted to overachieve it's target as a result of strong uptake of cab usage among dialysis patients and significant savings from using alternative commerical flight providers.</t>
  </si>
  <si>
    <t>NSLHD ICT Contract Savings 2020-21</t>
  </si>
  <si>
    <t xml:space="preserve">Nil variations as savings are not yet realised
</t>
  </si>
  <si>
    <t>NSLHD ICT Mobile Device &amp; Data Savings 2020-21</t>
  </si>
  <si>
    <t xml:space="preserve">YTD favourability arising from:
- Managing excessive data and voice usage (to recommended plans)
- Savings resulting from closing / merger of Telstra accounts
</t>
  </si>
  <si>
    <t>NSLHD Corporate and Workforece Reduction (VR) Roadmap 2020-21</t>
  </si>
  <si>
    <t xml:space="preserve"> YTD Corporate Overhead FTE reduction is identified to have saving of $326k. This is to recognise the full year impact of the savings for the VR initiative performed last FY (FY19-20). Full year forecast is expected to be on target of $457k. </t>
  </si>
  <si>
    <t>Aidan Murphy</t>
  </si>
  <si>
    <t>HKH Rehab Closedown 2020-21</t>
  </si>
  <si>
    <t xml:space="preserve">As of November, roadmap is expected to be on target for Christmas &amp; New Years period closure as per submitted reduced activity plan.  </t>
  </si>
  <si>
    <t>Chris Seagar</t>
  </si>
  <si>
    <t>MV Reduction In Ambulance Transfers 2020-21</t>
  </si>
  <si>
    <t>First financial milestone to be reported at end of December, roadmap is anticipated to meet forecast</t>
  </si>
  <si>
    <t>First financial milestone to be reported at end of December, roadmap is anticipated to be below target ($35K from target of $73K) as delayed commencement due to challenges engaging NSW ambulance</t>
  </si>
  <si>
    <t>Prabith Kuttipully</t>
  </si>
  <si>
    <t>RNSH Medical Imaging High Cost Consumables &amp; Premium Labour Reduction 2020-21</t>
  </si>
  <si>
    <t>This Roadmap will commence in Dec 2020.  Full year forecast of $180k is expected to be achieved.</t>
  </si>
  <si>
    <t>Paddy Smith</t>
  </si>
  <si>
    <t>RNSH Corporate Admin (PSIU) Efficiencies 2020-21</t>
  </si>
  <si>
    <t>As of November, five month Roadmap is 8% ahead of target. It is expected to exceed full year Forecast.</t>
  </si>
  <si>
    <t>RNSH RMR Potential Savings 2020-21</t>
  </si>
  <si>
    <t>This Roadmap will commence in February 2021.  Full year Forecast of $500k is expected to be achieved.</t>
  </si>
  <si>
    <t>Ryde Expense Reduction</t>
  </si>
  <si>
    <t>YTD fav and on target - activities to reduce costs commenced earlier and weighted for higher recoveries in sterilisation than planned</t>
  </si>
  <si>
    <t>Ryde Use of RFA to reduce RMR</t>
  </si>
  <si>
    <t>RM&amp;R identified to be funded by RFAs</t>
  </si>
  <si>
    <t>NSLHD Non Medical Gas Cost Saving (HKH and RNSH)</t>
  </si>
  <si>
    <t>YTD Dec20 saving has been identified as $180k for HKH and RNSH.  Full year forecast is to be $180k, which is $2k below target.</t>
  </si>
  <si>
    <t>Motor Vehicle Fleet Savings</t>
  </si>
  <si>
    <t>YTD Dec20 saving has been identified as.  Full year forecast is to be $180k, which is $2k below target.</t>
  </si>
  <si>
    <t>Total LHD</t>
  </si>
  <si>
    <t>Roadmaps by Facility</t>
  </si>
  <si>
    <t xml:space="preserve"> </t>
  </si>
  <si>
    <t>Roadmaps by Type</t>
  </si>
  <si>
    <t>Select</t>
  </si>
  <si>
    <t>Roadmap (Submitted to PMO)</t>
  </si>
  <si>
    <t>Lead</t>
  </si>
  <si>
    <t>Comments/Status update</t>
  </si>
  <si>
    <t>Previous Commentary</t>
  </si>
  <si>
    <t>FY Forecast Variance</t>
  </si>
  <si>
    <t>YTD Target ($'000)</t>
  </si>
  <si>
    <t>%</t>
  </si>
  <si>
    <t>Colour Formatting</t>
  </si>
  <si>
    <t>Royal North Shore Hospital</t>
  </si>
  <si>
    <t>This EIP involves two initiatives being RMR expenditure savings through the use of the Total Body PET which has reduced maintenance charges and uses less radiopharmaceuticals and the use of RFA's to fund RMR related purchases negating the need to use General fund.  We continue to see consistent reduced expenditure on a monthly basis compared to LY for the total body PET and it is on track to achieve the FY Forecast for this initiative.  An extract from the SP&amp;T reporting reflecting all expenditure on non-recurrent RMR items for RNS shows that this EIP has already exceed the initial FY forecast savings.  January in particular saw $143K used from No2 Accounts to pay for the refurbishment of the Cardiac Rehab Gym. The FY forecast for this initiative has been increased by $217k.</t>
  </si>
  <si>
    <t>This EIP has three strategies focused on increasing private conversions through booked admission, improving billing for inpatient specialist consultation and improving Medicare ineligible billings. These strategies are expected to achieve above the full year target due to higher private conversions and increase in bedday activity compare to prior year.</t>
  </si>
  <si>
    <t>Primary &amp; Community Health</t>
  </si>
  <si>
    <t>This EIP involves savings that are based on the return of staffing levels in nursing to year on year trend in FY24 using a number of Strategies.  The EIP involves looking at FY23 Nursing Overtime at RNS and adjusting this for the 4% award increase and then comparing it to FY24 actual expenditure on this category.  YTD Jan savings achieved are $375K which indicates a monthly average of $54K - based on this we have revised the Full Year forecast to align with this run rate. Nursing Vacancy rates in January were at the highest point so far this financial year.</t>
  </si>
  <si>
    <t xml:space="preserve">There are four initiatives reported under this EIP looking at cost reduction in medical and surgical supplies and prostheses. The division is investigating additional initiatives for implementation throughout the year. </t>
  </si>
  <si>
    <t>Ryde Hospital</t>
  </si>
  <si>
    <t>This EIP identifies the savings being made at RNS from a reduction in number of oxygen bottles held which reduces then reduces the rental expenses.  YTD January has reflected savings of $14K and the EIP is on track to achieve the FY forecast savings.</t>
  </si>
  <si>
    <t xml:space="preserve">This EIP has been achieved by consolidating roles and reducing FTE. EIP has been completed and achieved the full year target. </t>
  </si>
  <si>
    <t>James Stormon</t>
  </si>
  <si>
    <t>Mona Vale Hospital</t>
  </si>
  <si>
    <t>This comprises three initiatives focusing on delivering savings from staff restructure, discontinuing non-clinical service and consumables savings. The EIP is on target to achieve the full year savings.</t>
  </si>
  <si>
    <t>Andrea Taylor</t>
  </si>
  <si>
    <t>Mental Health Drug &amp; Alcohol</t>
  </si>
  <si>
    <t>Medical workforce strategies comprises reducing VMO payments and JMO overtime. The JMO Overtime reduction EIP is not meeting the target.</t>
  </si>
  <si>
    <t>Corporate &amp; LHD Services</t>
  </si>
  <si>
    <t>Green</t>
  </si>
  <si>
    <t>Amber</t>
  </si>
  <si>
    <t>JMO workforce efficiencies</t>
  </si>
  <si>
    <t>Kevin Luong</t>
  </si>
  <si>
    <t>DELETED</t>
  </si>
  <si>
    <t>As a result of significant number of JMOs have resigned overtime requirement and ADOs paid at overtime rate has increased. To minimise this impact letters were sent to all JMOs and HoDs to encourage use of ADOs with follow up calls to the 4 February leavers and improved reporting to provide increased visibility of ADOs balances. Full year forecast is $486k UF.</t>
  </si>
  <si>
    <t>Lee Gregory</t>
  </si>
  <si>
    <t>Hornsby &amp; Ku-ring-gai Health Service</t>
  </si>
  <si>
    <t>Red</t>
  </si>
  <si>
    <t>Suggamedex EIP completed due to new generic option made available.  EIP achieved $37k vs target $39k
Agency and P&amp;S cost savings achieved to date $84k, agency medical remains in place and therefore shortfall to target YTD $27k</t>
  </si>
  <si>
    <t>Backlog of ED SSU certificates remain uncompleted and therefore lower revenue recognition due to insuffient support for the PLO.</t>
  </si>
  <si>
    <t>Overtime use improved in Jan 24 vs Jan 23 however acute bed above plan has impacted target savings</t>
  </si>
  <si>
    <t>High quarter 4 spend has meant facility is unable to provide more savings for FY23</t>
  </si>
  <si>
    <t>PHI conversion YTD at 68.3% +6.8% above same time last year.  Initiative commenced to generate further uplift in planned activity</t>
  </si>
  <si>
    <t>This roadmap will reallocate ward clerks within RNSH PSIU which will result in reduced FTE. Expected to achieve full year Target.</t>
  </si>
  <si>
    <t>This roadmap focuses on clinical items where price reductions have been negotiated in FY20. Roadmap is $4K UF for November YTD. Roadmap is expected to be on target for full year.</t>
  </si>
  <si>
    <t>Deb Willcox</t>
  </si>
  <si>
    <t>Previous Month Commentary</t>
  </si>
  <si>
    <t>Alison Zecchin</t>
  </si>
  <si>
    <t>Forecast remains to achieve full year target for overtime reduction. However noting challenges in February 2024. The savings is based on the return of staffling levels to more normal levels in FY24. Previous vacancies led to higher use of overtime.
Increase in nursing overtime in February resulting in reduction in overtime as compared to last year.</t>
  </si>
  <si>
    <t>Currently EIP is on track to exceed target and improvement plans are tracking well, including resumption of EDSSU billings for private patients, re-training of ED Admin and Admissions staff.</t>
  </si>
  <si>
    <t>The EIP has achieved saving of $47K for YTD May. This EIP will achieve the full year target of $52K.</t>
  </si>
  <si>
    <t>RPM reconciliation</t>
  </si>
  <si>
    <t>YTD Actuals Vs RPM</t>
  </si>
  <si>
    <t>RPM</t>
  </si>
  <si>
    <t>Reporting</t>
  </si>
  <si>
    <t>Total RPM</t>
  </si>
  <si>
    <t>As per Results Wks</t>
  </si>
  <si>
    <t>variance</t>
  </si>
  <si>
    <t>Comments</t>
  </si>
  <si>
    <t>Nursing Premium Labour</t>
  </si>
  <si>
    <t>Private Patient Revenue Increase</t>
  </si>
  <si>
    <t>Reduction in Bad Debt</t>
  </si>
  <si>
    <t>BCT Multiple Strategies</t>
  </si>
  <si>
    <t>Excel</t>
  </si>
  <si>
    <t>3.1.9.13.6</t>
  </si>
  <si>
    <t>BCT Aged Care Rapid Response Team</t>
  </si>
  <si>
    <t>3.1.9.13.7</t>
  </si>
  <si>
    <t>BCT Chest Pain Clinic (Cardiology)</t>
  </si>
  <si>
    <t>3.1.9.13.8</t>
  </si>
  <si>
    <t>BCT Increased Use of EMU</t>
  </si>
  <si>
    <t>Paddy to udpate ongoing milestone  # 34</t>
  </si>
  <si>
    <t>3.1.9.13.9</t>
  </si>
  <si>
    <t xml:space="preserve">Negotiated Drug Price Reductions </t>
  </si>
  <si>
    <t>Paddy to udpate ongoing milestone  # 35</t>
  </si>
  <si>
    <t>3.1.9.13.10</t>
  </si>
  <si>
    <t>Consolidation of Services over Christmas period</t>
  </si>
  <si>
    <t>3.1.9.13.11</t>
  </si>
  <si>
    <t>BCT Five of Six: Patient Management - Maint and Rehab</t>
  </si>
  <si>
    <t>Paddy to udpate ongoing milestones</t>
  </si>
  <si>
    <t>3.1.9.13.12</t>
  </si>
  <si>
    <t>BCT Interventional Neuro-Radiology Procedure</t>
  </si>
  <si>
    <t>Apple Cottage Child Care</t>
  </si>
  <si>
    <t>Supplies</t>
  </si>
  <si>
    <t>Best Care Together</t>
  </si>
  <si>
    <t>Apple Cottage Child Care Revenue</t>
  </si>
  <si>
    <t>3.1.9.15.5</t>
  </si>
  <si>
    <t>Ward 7 Closedown</t>
  </si>
  <si>
    <t>3.1.9.15.6</t>
  </si>
  <si>
    <t>Ward 3 Closedown</t>
  </si>
  <si>
    <t>PMO yet to upload roadmap</t>
  </si>
  <si>
    <t>Imaging</t>
  </si>
  <si>
    <t>3.1.9.8.2</t>
  </si>
  <si>
    <t>JMO Management</t>
  </si>
  <si>
    <t>3.1.9.8.3</t>
  </si>
  <si>
    <t>Revenue Improvement</t>
  </si>
  <si>
    <t>3.1.9.8.4</t>
  </si>
  <si>
    <t>MAU Roadmap</t>
  </si>
  <si>
    <t>3.1.9.8.5</t>
  </si>
  <si>
    <t>Christmas New Year Closedown</t>
  </si>
  <si>
    <t>3.1.9.8.6</t>
  </si>
  <si>
    <t>Easter &amp; School Holiday Closedown</t>
  </si>
  <si>
    <t>VANguard authentication solution</t>
  </si>
  <si>
    <t>3.1.9.3.2</t>
  </si>
  <si>
    <t>Ferinject Roadmap</t>
  </si>
  <si>
    <t>3.1.9.4.1</t>
  </si>
  <si>
    <t>Pathway to Community Living</t>
  </si>
  <si>
    <t>3.1.9.4.2</t>
  </si>
  <si>
    <t>Nursing Nighshift Penalties</t>
  </si>
  <si>
    <t>Procurement Savings</t>
  </si>
  <si>
    <t>eMR2 Implementation Efficiencies</t>
  </si>
  <si>
    <t>TMF Hindsight Adjustment</t>
  </si>
  <si>
    <t>Pathology Blood Products</t>
  </si>
  <si>
    <t>Miscellaneous Expenses</t>
  </si>
  <si>
    <t>Pathology Billing</t>
  </si>
  <si>
    <t>Excess ADO Reduction</t>
  </si>
  <si>
    <t>PMO Contract &amp; Procurement Savings</t>
  </si>
  <si>
    <t>Reduce JMO Premium Labour Expense</t>
  </si>
  <si>
    <t>FY Target  Vs RPM</t>
  </si>
  <si>
    <t>As per Rpt</t>
  </si>
  <si>
    <t>3.1.9.8.xx</t>
  </si>
  <si>
    <t>Saving will be reported in March 2024 and savig target is expected to be met. FY forecast is $400k.</t>
  </si>
  <si>
    <t>The Accelerated Contract Saving is centrally managed and reported by HSS.  $2.46m YTD Dec23 actual saving has been reported for NSLHD.  The reporting of actual saving is one month in arrear. FY forecast is expected to be on target.</t>
  </si>
  <si>
    <t>Oct23 YTD actual saving is slightly below YTD target by $65k.   The Accelerated Contract Saving is centrally managed and reported by HSS.  $1.4m YTD Oct23 saving has been reported for NSLHD.  Based on current YTD saving, FY forecast is expected to be on target.</t>
  </si>
  <si>
    <t>The WoGS saving program includes five EIPs across the District , which target expense areas of Travel, Contractors, Consultants, Legal and Advertising expenses. WoGS FY forecast is $1.58m below FY target.  
1. Travel Expenses - is forecasted as Nil saving for FY
2. Contractor Expenses- is forecasted as Nil saving for FY
3. Consultant Expenses - is forecasted $886k FY saving  
4. Advertising Expenses- is forecasted $78k FY saving  
5. Legal Expenses- is forecasted $49k FY saving  
The District will continuously reinstate the saving message and cascade down to the sites. All the relevant WoGS account lines are closly monitored by Finance.</t>
  </si>
  <si>
    <t>Oct23 YTD saving is $122k above YTD target.    The WoGS saving program includes five EIPs across the whole District , which target area of saving from Travel, Contractors, Consultants, Legal and Advertising expenses.  FY forecast is expected to be on target.</t>
  </si>
  <si>
    <t xml:space="preserve">Jan 24 YTD $17k savings were achieved. The breakdown is as follows:
DHS reported back on Sep 23 that there will be no savings for Charon. We now received a confirmation from eHealth that the Charon service offering will no longer be charged to NSLHD. 
FY forecast of $341 is expected to be on target.
</t>
  </si>
  <si>
    <t>IMEI's mobile services target for the quarter was $74k, but nil savings were achieved as the number of plans have increased. The monthly bill has been reduced due to lower plan costs and larger data pool (resulting in less charges for excessive usage) however the average number of services is higher (6,400) compared to same quarter last year (5,770). The increase has been due to new projects (such as VAD Clinic) absorbed by the district. 
Nil savings were achieved for Argus ($11k) due to eHealth delay in decommissioning the services and Charon ($28k) despite the server not being used by the district, eHealth is oncharging based on sockets they are running through our server.</t>
  </si>
  <si>
    <t>The District has submitted two EIPs to reduce excessive annual leave of $5.018m and excessive allocated day off (ADO) of $1.0m for the FY.  Data is based on WF dashboard payrun as of 21/01/2024.
- Excessive AL saving realisation commenced in Jan24, $1.67m YTD AL liability reduction was reported.
- Excessive ADO saving realisation for Jan24 YTD was $282k, which represents 618 days reduction of ADO.</t>
  </si>
  <si>
    <t>Not Submitted to PMO</t>
  </si>
  <si>
    <t>Corporate and other workforce cost reductions</t>
  </si>
  <si>
    <t>Submitted to PMO</t>
  </si>
  <si>
    <t>Mobile Device &amp; Data Savings</t>
  </si>
  <si>
    <t>Draft / Under Review</t>
  </si>
  <si>
    <t>Clinical Pathway</t>
  </si>
  <si>
    <t>On-hold</t>
  </si>
  <si>
    <t>Pathology</t>
  </si>
  <si>
    <t>VMO cost reduction</t>
  </si>
  <si>
    <t>Rehab Closedown</t>
  </si>
  <si>
    <t>Christmas Shutdown and Service Capping</t>
  </si>
  <si>
    <t>Patient Transport Services</t>
  </si>
  <si>
    <t>FY</t>
  </si>
  <si>
    <t>FY24</t>
  </si>
  <si>
    <t>JA_Full</t>
  </si>
  <si>
    <t>(All)</t>
  </si>
  <si>
    <t>Values</t>
  </si>
  <si>
    <t>PAY_FORTNIGHT</t>
  </si>
  <si>
    <t>Sum of EXCESS_ADO_DAYS</t>
  </si>
  <si>
    <t>Sum of EXCESS_LEAVE_DAYS</t>
  </si>
  <si>
    <t>JA4491 NSLHD Trust</t>
  </si>
  <si>
    <t>TRAVEL</t>
  </si>
  <si>
    <t>General Fund Only</t>
  </si>
  <si>
    <t>&lt;-- Just update this and refresh</t>
  </si>
  <si>
    <t>FY23 Baseline (non TESL)</t>
  </si>
  <si>
    <t>FY23 Baseline (TESL)</t>
  </si>
  <si>
    <t>FY24 Actual (non TESL)</t>
  </si>
  <si>
    <t>FY24 Actual (TESL)</t>
  </si>
  <si>
    <t>YOY Travel Savings (non TESL)</t>
  </si>
  <si>
    <t>YOY Travel Savings (TESL)</t>
  </si>
  <si>
    <t>YOY Travel Savings (Total)</t>
  </si>
  <si>
    <t>RFA Only</t>
  </si>
  <si>
    <t>Non-TESL</t>
  </si>
  <si>
    <t>LHNNS</t>
  </si>
  <si>
    <t>A197200 Travel Overseas, Non TESL Travel &amp; Accomm</t>
  </si>
  <si>
    <t>A197250 Travel Overseas, Non TESL Accommodation and Meals</t>
  </si>
  <si>
    <t>1PJ_H4_REC_EX_COVID</t>
  </si>
  <si>
    <t>A197300 Travel Overseas Per Diem Allow</t>
  </si>
  <si>
    <t>finrpt-hacprod.epm.ap-sydney-1.ocs.oraclecloud.com_FINRPT_FINRPT</t>
  </si>
  <si>
    <t>A197350 Travel O/Seas Other</t>
  </si>
  <si>
    <t>A190850 Member Fees Travel</t>
  </si>
  <si>
    <t>A196200 Travel Dom Accomm</t>
  </si>
  <si>
    <t>A196250 Travel Dom Airflights</t>
  </si>
  <si>
    <t>A196300 Travel Dom Cab Charges</t>
  </si>
  <si>
    <t>A196350 Travel Dom Car Parking</t>
  </si>
  <si>
    <t>A196400 Travel Dom Mot Vehs</t>
  </si>
  <si>
    <t>A196450 Travel Dom Per Diem Allow</t>
  </si>
  <si>
    <t>A196500 Travel Dom Taxi Non Cab Chg</t>
  </si>
  <si>
    <t>A196550 Travel Dom Other</t>
  </si>
  <si>
    <t>TESL</t>
  </si>
  <si>
    <t>A197100 Travel Overseas, TESL Travel &amp; Accomm</t>
  </si>
  <si>
    <t>A197150 Travel Overseas, TESL Accommodation and Meals</t>
  </si>
  <si>
    <t>A196150 Travel Dom TESL</t>
  </si>
  <si>
    <t>EXCLUDED CC</t>
  </si>
  <si>
    <t>CC258760</t>
  </si>
  <si>
    <t>FY23</t>
  </si>
  <si>
    <t>SP&amp;T</t>
  </si>
  <si>
    <t>Contractor</t>
  </si>
  <si>
    <t>Saving</t>
  </si>
  <si>
    <t>A191360</t>
  </si>
  <si>
    <t>A191380</t>
  </si>
  <si>
    <t>CC282095</t>
  </si>
  <si>
    <t>CC282096</t>
  </si>
  <si>
    <t>CC282098</t>
  </si>
  <si>
    <t>CC282104</t>
  </si>
  <si>
    <t>CC282110</t>
  </si>
  <si>
    <t>Consultant</t>
  </si>
  <si>
    <t>A190950</t>
  </si>
  <si>
    <t>A191050</t>
  </si>
  <si>
    <t>A191100</t>
  </si>
  <si>
    <t>A191150</t>
  </si>
  <si>
    <t>A191200</t>
  </si>
  <si>
    <t>A191250</t>
  </si>
  <si>
    <t>A191350</t>
  </si>
  <si>
    <t>A193550</t>
  </si>
  <si>
    <t>Advertising</t>
  </si>
  <si>
    <t>FY23 Baseline</t>
  </si>
  <si>
    <t>FY24 Actual</t>
  </si>
  <si>
    <t>Savings</t>
  </si>
  <si>
    <t>A190100 Advertising Pub Hlth</t>
  </si>
  <si>
    <t>A190150 Advertising Recruitment</t>
  </si>
  <si>
    <t>A190200 Advertising Other</t>
  </si>
  <si>
    <t>A190250 AudioVisual</t>
  </si>
  <si>
    <t>Legal</t>
  </si>
  <si>
    <t>A193050 Legal IR</t>
  </si>
  <si>
    <t>A193100 Legal Other</t>
  </si>
  <si>
    <t>Roadmap Description</t>
  </si>
  <si>
    <t>Category / Group / Theme</t>
  </si>
  <si>
    <t>2nd Review</t>
  </si>
  <si>
    <t>MA</t>
  </si>
  <si>
    <t>Roadmap Name</t>
  </si>
  <si>
    <t>Checker</t>
  </si>
  <si>
    <t>Group</t>
  </si>
  <si>
    <t>NSLHD Corporate Overhead FTE Reduction Roadmap 2019-20</t>
  </si>
  <si>
    <t>S&amp;W - Admin</t>
  </si>
  <si>
    <t>Marc Evans</t>
  </si>
  <si>
    <t>Chris Ball</t>
  </si>
  <si>
    <t>Prabs</t>
  </si>
  <si>
    <t>Patient Activity</t>
  </si>
  <si>
    <t>ICT Mobile Device &amp; Data Savings 2019-20</t>
  </si>
  <si>
    <t>Pankaj Nepal</t>
  </si>
  <si>
    <t>G&amp;S - Admin</t>
  </si>
  <si>
    <t>ICT Contract Savings 2019-20</t>
  </si>
  <si>
    <t>G&amp;S - Admin Contracts</t>
  </si>
  <si>
    <t>RNSH  FY20 JMO Overtime reduction Roadmap 2019-20</t>
  </si>
  <si>
    <t>S&amp;W - Medical</t>
  </si>
  <si>
    <t>Brian Bonam</t>
  </si>
  <si>
    <t>Chris Seager</t>
  </si>
  <si>
    <t>RNSH Treatment Pathway 2019-20</t>
  </si>
  <si>
    <t>RNSH Average Bed Base and Nursing Employment Target FTE 2019-20</t>
  </si>
  <si>
    <t>S&amp;W - Nursing</t>
  </si>
  <si>
    <t>Kylie Leach</t>
  </si>
  <si>
    <t>RNSH  FY20 - Nursing Agency Fees (Nursing Workforce)</t>
  </si>
  <si>
    <t>Laurie Bassett</t>
  </si>
  <si>
    <t>Anthony Kearney</t>
  </si>
  <si>
    <t>Shawn</t>
  </si>
  <si>
    <t>RNSH  FY20 Nursing Workforce 2 Nurse Bank 2019-20</t>
  </si>
  <si>
    <t>3.1.9.15.x</t>
  </si>
  <si>
    <t>Ryde Ward 7 Closedown</t>
  </si>
  <si>
    <t>RNSH FY20 Administration Reorganisation</t>
  </si>
  <si>
    <t>Claire Harris</t>
  </si>
  <si>
    <t>Sam W</t>
  </si>
  <si>
    <t>FTE Medical</t>
  </si>
  <si>
    <t>Ryde Restructure Services 2019-20</t>
  </si>
  <si>
    <t>Philip Hoyle</t>
  </si>
  <si>
    <t>Ryde Nursing Projects 2019-20</t>
  </si>
  <si>
    <t>FTE Other</t>
  </si>
  <si>
    <t>NSLHD Pathology Billing Roadmap 2019-20</t>
  </si>
  <si>
    <t>G&amp;S - Pathology</t>
  </si>
  <si>
    <t>Sam AhKit</t>
  </si>
  <si>
    <t>FTE Nursing</t>
  </si>
  <si>
    <t>3.1.9.4.x</t>
  </si>
  <si>
    <t>Mark Joyce</t>
  </si>
  <si>
    <t>Matthew Noone</t>
  </si>
  <si>
    <t>Sam B - NA</t>
  </si>
  <si>
    <t>NA</t>
  </si>
  <si>
    <t>HKH VMO Roadmap 2019-20</t>
  </si>
  <si>
    <t>VMO</t>
  </si>
  <si>
    <t>HKH Exec Reduction Roadmap 2019-20</t>
  </si>
  <si>
    <t>Paula Williscroft</t>
  </si>
  <si>
    <t>Sam Bartlett</t>
  </si>
  <si>
    <t>HKH Imprest &amp; Contract Management 2019-20</t>
  </si>
  <si>
    <t>G&amp;S - Clinical Contracts</t>
  </si>
  <si>
    <t>Paul Taqueban</t>
  </si>
  <si>
    <t>Shawn Lin</t>
  </si>
  <si>
    <t>HKH SAN Oncology Contract Management 2019-20</t>
  </si>
  <si>
    <t>RNSH Clinical Products Roadmap 2019-20</t>
  </si>
  <si>
    <t>Jenny Crane</t>
  </si>
  <si>
    <t>G&amp;S - Drugs</t>
  </si>
  <si>
    <t>RNSH FY20 Clinical Waste Reduction Roadmap 2019-20</t>
  </si>
  <si>
    <t>G&amp;S - Consumables</t>
  </si>
  <si>
    <t>RNSH FY20 Revenue Increase Roadmap 2019-20</t>
  </si>
  <si>
    <t>Revenue - Patient Fees</t>
  </si>
  <si>
    <t>Jacqueline Ferguson</t>
  </si>
  <si>
    <t>Sarah McDonald</t>
  </si>
  <si>
    <t>G&amp;S - Other</t>
  </si>
  <si>
    <t>Ryde Patient Fees 2019-20</t>
  </si>
  <si>
    <t>Procurement/Price Reduction</t>
  </si>
  <si>
    <t>Vince Rossello</t>
  </si>
  <si>
    <t>Kim Lyle</t>
  </si>
  <si>
    <t>Row Labels</t>
  </si>
  <si>
    <t>Count of Type</t>
  </si>
  <si>
    <t>Roadmaps FY19</t>
  </si>
  <si>
    <t>FY18/19 Roadmaps     ($,000)</t>
  </si>
  <si>
    <t>Full Year Forecast</t>
  </si>
  <si>
    <t>Expense - PST</t>
  </si>
  <si>
    <t>Performance Support Team Initiatives</t>
  </si>
  <si>
    <t>Expense - Corp/LHD Procurement Savings</t>
  </si>
  <si>
    <t>JMO Expenses</t>
  </si>
  <si>
    <t>JMO Expenses - RNS &amp; Ryde</t>
  </si>
  <si>
    <t>Expense - Christmas and Easter Closedown</t>
  </si>
  <si>
    <t>Christmas and Easter Closedown - HKH &amp; Ryde</t>
  </si>
  <si>
    <t>Expense - Nursing Premium Labour</t>
  </si>
  <si>
    <t>Expense - ADO</t>
  </si>
  <si>
    <t>Excess ADO Leave Reduction</t>
  </si>
  <si>
    <t>Expense - Ryde Apple Cottage Child Care</t>
  </si>
  <si>
    <t>Apple Cottage Child Care Expense</t>
  </si>
  <si>
    <t>Expense - RNSH Reduction in Bad Debt</t>
  </si>
  <si>
    <t>Expense - Ryde Supplies</t>
  </si>
  <si>
    <t>Supplies - Stock and Discretionary Food</t>
  </si>
  <si>
    <t>Expense - HKH Imaging</t>
  </si>
  <si>
    <t>Total Expense</t>
  </si>
  <si>
    <t>Productivity - Best Care Together</t>
  </si>
  <si>
    <t>Best Care Together - RNS &amp; Ryde</t>
  </si>
  <si>
    <t>Productivity - MHDA Pathway to Community Living</t>
  </si>
  <si>
    <t>Productivity - Corp/LHD eMR2 Implementation Efficiencies</t>
  </si>
  <si>
    <t>Productivity - HKH MAU Roadmap</t>
  </si>
  <si>
    <t xml:space="preserve">Productivity - Negotiated Drug Price Reductions </t>
  </si>
  <si>
    <t>Productivity - PACH Ferinject Roadmap</t>
  </si>
  <si>
    <t>Productivity - PACH VANguard authentication solution</t>
  </si>
  <si>
    <t>Total Productivity</t>
  </si>
  <si>
    <t>Revenue - Corp/LHD TMF Hindsight Adjustment</t>
  </si>
  <si>
    <t>Private Patient Revenue</t>
  </si>
  <si>
    <t>Revenue - Ryde Apple Cottage Child Care Revenue</t>
  </si>
  <si>
    <t>Total Revenue</t>
  </si>
  <si>
    <t>Total Roadmaps Approved (as per RPM)</t>
  </si>
  <si>
    <t>Total Roadmaps by Type per RPM</t>
  </si>
  <si>
    <t>MoH Goal</t>
  </si>
  <si>
    <t>Act YTD</t>
  </si>
  <si>
    <t>Shortfall Amount per RPM</t>
  </si>
  <si>
    <t>Target vs MoH Goal (Productivity + Expense)</t>
  </si>
  <si>
    <t>Forecast vs MoH Goal (Productivity + Expense)</t>
  </si>
  <si>
    <t>Total Roadmaps by Type (inc awaiting approval)</t>
  </si>
  <si>
    <t>Forecast *</t>
  </si>
  <si>
    <t>* Assume Roadmaps Awaiting Approval Forecast equals Target</t>
  </si>
  <si>
    <t>Check Approved</t>
  </si>
  <si>
    <t>Check Draft</t>
  </si>
  <si>
    <t>Shortfall Amount (RPM + Roadmaps awaiting approval)</t>
  </si>
  <si>
    <t>Productivity - Ryde Excess Leave</t>
  </si>
  <si>
    <t>Treatment Pathway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</si>
</sst>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42" formatCode="_-&quot;$&quot;* #,##0_-;\-&quot;$&quot;* #,##0_-;_-&quot;$&quot;* &quot;-&quot;_-;_-@_-"/>
    <numFmt numFmtId="44" formatCode="_-&quot;$&quot;* #,##0.00_-;\-&quot;$&quot;* #,##0.00_-;_-&quot;$&quot;* &quot;-&quot;??_-;_-@_-"/>
    <numFmt numFmtId="43" formatCode="_-* #,##0.00_-;\-* #,##0.00_-;_-* &quot;-&quot;??_-;_-@_-"/>
    <numFmt numFmtId="164" formatCode="#,##0;[Red]\(#,##0\);\-"/>
    <numFmt numFmtId="165" formatCode="_-* #,##0_-;\-* #,##0_-;_-* &quot;-&quot;??_-;_-@_-"/>
    <numFmt numFmtId="166" formatCode="#,##0;[Red]\(#,##0\)"/>
    <numFmt numFmtId="167" formatCode="_(&quot;$&quot;* #,##0_);_(&quot;$&quot;* \(#,##0\);_(&quot;$&quot;* &quot;-&quot;??_);_(@_)"/>
    <numFmt numFmtId="168" formatCode="_(&quot;$&quot;* #,##0,\ &quot;k&quot;_);_(&quot;$&quot;* \(#,##0,\ &quot;k&quot;\);_(&quot;$&quot;* &quot;-&quot;??_);_(@_)"/>
    <numFmt numFmtId="169" formatCode="_(&quot;$&quot;* #,##0,,\ &quot;M&quot;_);_(&quot;$&quot;* \(#,##0,,\ &quot;M&quot;\);_(&quot;$&quot;* &quot;-&quot;??_);_(@_)"/>
    <numFmt numFmtId="170" formatCode="0.0%;\-0.0%"/>
    <numFmt numFmtId="171" formatCode="[$-C09]dd\-mmm\-yy;@"/>
    <numFmt numFmtId="172" formatCode="_(* #,##0_);_(* \(#,##0\);_(* &quot;-&quot;??_);_(@_)"/>
    <numFmt numFmtId="173" formatCode="#,##0.0000_ ;[Red]\-#,##0.0000\ "/>
    <numFmt numFmtId="174" formatCode="[=0]&quot;&lt;Blank&gt;&quot;;General"/>
    <numFmt numFmtId="175" formatCode="d\ mmm\ yy"/>
    <numFmt numFmtId="176" formatCode="000"/>
    <numFmt numFmtId="177" formatCode="[Red]&quot;û&quot;;[Red]&quot;û&quot;;[Color10]&quot;ü&quot;;&quot;&quot;"/>
    <numFmt numFmtId="178" formatCode="&quot;Click Here&quot;"/>
    <numFmt numFmtId="179" formatCode="_(* #,##0.00_);_(* \(#,##0.00\);_(* &quot;-&quot;??_);_(@_)"/>
    <numFmt numFmtId="180" formatCode="#,##0.0"/>
    <numFmt numFmtId="181" formatCode="&quot;o.k.&quot;;&quot;false&quot;;&quot;error&quot;"/>
    <numFmt numFmtId="182" formatCode="&quot;$&quot;#,##0,;[Red]\(&quot;$&quot;#,##0,\)"/>
    <numFmt numFmtId="183" formatCode="&quot;$&quot;#,##0,,&quot;M&quot;;[Red]\(&quot;$&quot;#,##0,,&quot;M&quot;\)"/>
    <numFmt numFmtId="184" formatCode="#,##0;\(#,##0\)"/>
    <numFmt numFmtId="185" formatCode="&quot;$&quot;#,##0.00;\(&quot;$&quot;#,##0.00\)"/>
    <numFmt numFmtId="186" formatCode="_(&quot;$&quot;* #,##0.00_);_(&quot;$&quot;* \(#,##0.00\);_(&quot;$&quot;* &quot;-&quot;??_);_(@_)"/>
    <numFmt numFmtId="187" formatCode="&quot;$&quot;#,##0\ ;\(&quot;$&quot;#,##0\)"/>
    <numFmt numFmtId="188" formatCode="d\-mmm\-yyyy"/>
    <numFmt numFmtId="189" formatCode="0.0000"/>
    <numFmt numFmtId="190" formatCode="_(* #,##0_);_(* \(#,##0\);_(* &quot;-&quot;_);_(@_)"/>
    <numFmt numFmtId="191" formatCode="_-[$€-2]* #,##0.00_-;\-[$€-2]* #,##0.00_-;_-[$€-2]* &quot;-&quot;??_-"/>
    <numFmt numFmtId="192" formatCode="_(\ #,##0.0_);_(\ \(#,##0.0\);_(* &quot;-&quot;??_);_(@_)"/>
    <numFmt numFmtId="193" formatCode="#,##0.0_);\(#,##0.0\)"/>
    <numFmt numFmtId="194" formatCode="_(* #,##0.0000_)_;;_(* \(#,##0.0000\)_;;_(* #,##0.0000_)_;"/>
    <numFmt numFmtId="195" formatCode="&quot;$&quot;#,##0;[Red]\(&quot;$&quot;#,##0\)"/>
    <numFmt numFmtId="196" formatCode="#,##0.0,,;\-#,##0.0,,"/>
    <numFmt numFmtId="197" formatCode="_ * #,##0_ ;_ * \-#,##0_ ;_ * &quot;-&quot;_ ;_ @_ "/>
    <numFmt numFmtId="198" formatCode="_ * #,##0.00_ ;_ * \-#,##0.00_ ;_ * &quot;-&quot;??_ ;_ @_ "/>
    <numFmt numFmtId="199" formatCode="_ &quot;S/&quot;* #,##0_ ;_ &quot;S/&quot;* \-#,##0_ ;_ &quot;S/&quot;* &quot;-&quot;_ ;_ @_ "/>
    <numFmt numFmtId="200" formatCode="_ &quot;S/&quot;* #,##0.00_ ;_ &quot;S/&quot;* \-#,##0.00_ ;_ &quot;S/&quot;* &quot;-&quot;??_ ;_ @_ "/>
    <numFmt numFmtId="201" formatCode="0.00_)"/>
    <numFmt numFmtId="202" formatCode="#,##0;[Red]\-#,##0;&quot;&quot;"/>
    <numFmt numFmtId="203" formatCode="0.00%;\(0.00%\)"/>
    <numFmt numFmtId="204" formatCode="_(* #,##0.00%_)_;;_(* \(#,##0.00%\)_;;_(* #,##0.00%_)_;"/>
    <numFmt numFmtId="205" formatCode="0.0&quot;x&quot;;@_)"/>
    <numFmt numFmtId="206" formatCode="_(#,##0_);\(#,##0\)"/>
    <numFmt numFmtId="207" formatCode="#,##0.0;\(#,##0.0\)"/>
    <numFmt numFmtId="208" formatCode="_(* #,##0.00%_);_(* \(#,##0.00%\);_(* #,##0.00%_);_(@_)"/>
    <numFmt numFmtId="209" formatCode="#,##0;[Red]\ \ \(#,##0\)"/>
    <numFmt numFmtId="210" formatCode="&quot;$&quot;#,##0_);[Red]\(&quot;$&quot;#,##0\)"/>
    <numFmt numFmtId="211" formatCode="_(&quot;$&quot;* #,##0_);_(&quot;$&quot;* \(#,##0\);_(&quot;$&quot;* &quot;-&quot;_);_(@_)"/>
    <numFmt numFmtId="212" formatCode="#,##0&quot;yrs&quot;"/>
    <numFmt numFmtId="213" formatCode="mmmm"/>
    <numFmt numFmtId="214" formatCode="mmm"/>
    <numFmt numFmtId="215" formatCode="#,##0.0,;[Red]\-#,##0.0,"/>
    <numFmt numFmtId="216" formatCode="#,##0,;[Red]\-#,##0,"/>
    <numFmt numFmtId="217" formatCode="&quot;$&quot;#,##0_);\(&quot;$&quot;#,##0\)"/>
    <numFmt numFmtId="218" formatCode="0.0%"/>
    <numFmt numFmtId="219" formatCode="#,###;[Red]\-#,###"/>
    <numFmt numFmtId="220" formatCode="#,##0;[Red]#,##0"/>
    <numFmt numFmtId="221" formatCode="_(* #,##0_);[Red]_(* \(#,##0\);_(* &quot;-&quot;??_);_(@_)"/>
  </numFmts>
  <fonts count="20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20"/>
      <color theme="1"/>
      <name val="Calibri"/>
      <family val="2"/>
      <scheme val="minor"/>
    </font>
    <font>
      <b/>
      <sz val="12"/>
      <color theme="1"/>
      <name val="Calibri"/>
      <family val="2"/>
      <scheme val="minor"/>
    </font>
    <font>
      <sz val="9"/>
      <color theme="1"/>
      <name val="Calibri"/>
      <family val="2"/>
      <scheme val="minor"/>
    </font>
    <font>
      <sz val="10"/>
      <name val="Arial"/>
      <family val="2"/>
    </font>
    <font>
      <sz val="12"/>
      <name val="Weiss"/>
    </font>
    <font>
      <sz val="10"/>
      <color theme="1"/>
      <name val="Arial"/>
      <family val="2"/>
    </font>
    <font>
      <sz val="11"/>
      <color indexed="8"/>
      <name val="Calibri"/>
      <family val="2"/>
    </font>
    <font>
      <sz val="10"/>
      <color indexed="8"/>
      <name val="Times New Roman"/>
      <family val="2"/>
    </font>
    <font>
      <sz val="8"/>
      <color indexed="8"/>
      <name val="Calibri"/>
      <family val="2"/>
    </font>
    <font>
      <sz val="10"/>
      <color theme="0"/>
      <name val="Arial"/>
      <family val="2"/>
    </font>
    <font>
      <sz val="11"/>
      <color indexed="9"/>
      <name val="Calibri"/>
      <family val="2"/>
    </font>
    <font>
      <sz val="10"/>
      <color indexed="9"/>
      <name val="Times New Roman"/>
      <family val="2"/>
    </font>
    <font>
      <sz val="8"/>
      <color indexed="9"/>
      <name val="Calibri"/>
      <family val="2"/>
    </font>
    <font>
      <sz val="10"/>
      <color indexed="8"/>
      <name val="Arial"/>
      <family val="2"/>
    </font>
    <font>
      <b/>
      <sz val="10"/>
      <color indexed="56"/>
      <name val="Book Antiqua"/>
      <family val="1"/>
    </font>
    <font>
      <sz val="10"/>
      <color indexed="9"/>
      <name val="Arial"/>
      <family val="2"/>
    </font>
    <font>
      <sz val="12"/>
      <name val="Times New Roman"/>
      <family val="1"/>
    </font>
    <font>
      <sz val="10"/>
      <color rgb="FF9C0006"/>
      <name val="Arial"/>
      <family val="2"/>
    </font>
    <font>
      <sz val="11"/>
      <color indexed="20"/>
      <name val="Calibri"/>
      <family val="2"/>
    </font>
    <font>
      <sz val="10"/>
      <color indexed="20"/>
      <name val="Times New Roman"/>
      <family val="2"/>
    </font>
    <font>
      <sz val="8"/>
      <color indexed="20"/>
      <name val="Calibri"/>
      <family val="2"/>
    </font>
    <font>
      <b/>
      <sz val="11"/>
      <color indexed="9"/>
      <name val="Arial"/>
      <family val="2"/>
    </font>
    <font>
      <b/>
      <sz val="10"/>
      <name val="Arial"/>
      <family val="2"/>
    </font>
    <font>
      <b/>
      <sz val="10"/>
      <color indexed="9"/>
      <name val="Arial"/>
      <family val="2"/>
    </font>
    <font>
      <sz val="10"/>
      <color indexed="12"/>
      <name val="Arial"/>
      <family val="2"/>
    </font>
    <font>
      <sz val="10"/>
      <color theme="3" tint="-0.499984740745262"/>
      <name val="Arial"/>
      <family val="2"/>
    </font>
    <font>
      <sz val="10"/>
      <color indexed="12"/>
      <name val="Palatino"/>
      <family val="1"/>
    </font>
    <font>
      <sz val="8"/>
      <color indexed="8"/>
      <name val="Arial"/>
      <family val="2"/>
    </font>
    <font>
      <b/>
      <sz val="10"/>
      <color rgb="FFFA7D00"/>
      <name val="Arial"/>
      <family val="2"/>
    </font>
    <font>
      <b/>
      <sz val="11"/>
      <color indexed="52"/>
      <name val="Calibri"/>
      <family val="2"/>
    </font>
    <font>
      <sz val="11"/>
      <color theme="4" tint="-0.249977111117893"/>
      <name val="Calibri"/>
      <family val="2"/>
      <scheme val="minor"/>
    </font>
    <font>
      <b/>
      <sz val="10"/>
      <color indexed="52"/>
      <name val="Times New Roman"/>
      <family val="2"/>
    </font>
    <font>
      <b/>
      <sz val="8"/>
      <color indexed="52"/>
      <name val="Calibri"/>
      <family val="2"/>
    </font>
    <font>
      <b/>
      <sz val="8"/>
      <color indexed="37"/>
      <name val="Helvetica-Narrow"/>
      <family val="2"/>
    </font>
    <font>
      <b/>
      <sz val="8"/>
      <name val="Arial"/>
      <family val="2"/>
    </font>
    <font>
      <sz val="10"/>
      <name val="Wingdings"/>
      <charset val="2"/>
    </font>
    <font>
      <b/>
      <sz val="10"/>
      <color theme="0"/>
      <name val="Arial"/>
      <family val="2"/>
    </font>
    <font>
      <b/>
      <sz val="11"/>
      <color indexed="9"/>
      <name val="Calibri"/>
      <family val="2"/>
    </font>
    <font>
      <b/>
      <sz val="10"/>
      <color indexed="9"/>
      <name val="Times New Roman"/>
      <family val="2"/>
    </font>
    <font>
      <b/>
      <sz val="8"/>
      <color indexed="9"/>
      <name val="Calibri"/>
      <family val="2"/>
    </font>
    <font>
      <u/>
      <sz val="11"/>
      <color rgb="FF0000FF"/>
      <name val="Calibri"/>
      <family val="2"/>
    </font>
    <font>
      <sz val="11"/>
      <color theme="1"/>
      <name val="Calibri"/>
      <family val="2"/>
    </font>
    <font>
      <sz val="11"/>
      <name val="Calibri"/>
      <family val="2"/>
    </font>
    <font>
      <sz val="10"/>
      <name val="MS Sans Serif"/>
      <family val="2"/>
    </font>
    <font>
      <sz val="10"/>
      <name val="Geneva"/>
    </font>
    <font>
      <sz val="12"/>
      <name val="Helvetica"/>
      <family val="2"/>
    </font>
    <font>
      <sz val="12"/>
      <color theme="1"/>
      <name val="Calibri"/>
      <family val="2"/>
      <scheme val="minor"/>
    </font>
    <font>
      <sz val="10"/>
      <color indexed="24"/>
      <name val="Arial"/>
      <family val="2"/>
    </font>
    <font>
      <sz val="10"/>
      <name val="BERNHARD"/>
      <family val="1"/>
    </font>
    <font>
      <sz val="10"/>
      <name val="Helv"/>
      <family val="2"/>
    </font>
    <font>
      <sz val="10"/>
      <name val="Tms Rmn"/>
    </font>
    <font>
      <sz val="10"/>
      <color indexed="50"/>
      <name val="Arial"/>
      <family val="2"/>
    </font>
    <font>
      <sz val="1"/>
      <color indexed="8"/>
      <name val="Courier"/>
      <family val="3"/>
    </font>
    <font>
      <b/>
      <sz val="11"/>
      <color indexed="8"/>
      <name val="Calibri"/>
      <family val="2"/>
    </font>
    <font>
      <b/>
      <sz val="1"/>
      <color indexed="8"/>
      <name val="Courier"/>
      <family val="3"/>
    </font>
    <font>
      <i/>
      <sz val="10"/>
      <color rgb="FF7F7F7F"/>
      <name val="Arial"/>
      <family val="2"/>
    </font>
    <font>
      <i/>
      <sz val="11"/>
      <color theme="4" tint="-0.249977111117893"/>
      <name val="Calibri"/>
      <family val="2"/>
      <scheme val="minor"/>
    </font>
    <font>
      <i/>
      <sz val="11"/>
      <color indexed="23"/>
      <name val="Calibri"/>
      <family val="2"/>
    </font>
    <font>
      <i/>
      <sz val="10"/>
      <color indexed="23"/>
      <name val="Times New Roman"/>
      <family val="2"/>
    </font>
    <font>
      <i/>
      <sz val="8"/>
      <color indexed="23"/>
      <name val="Calibri"/>
      <family val="2"/>
    </font>
    <font>
      <u/>
      <sz val="12"/>
      <color theme="11"/>
      <name val="Calibri"/>
      <family val="2"/>
      <scheme val="minor"/>
    </font>
    <font>
      <sz val="8"/>
      <color indexed="12"/>
      <name val="Arial"/>
      <family val="2"/>
    </font>
    <font>
      <sz val="8"/>
      <name val="Arial"/>
      <family val="2"/>
    </font>
    <font>
      <sz val="10"/>
      <color rgb="FF006100"/>
      <name val="Arial"/>
      <family val="2"/>
    </font>
    <font>
      <sz val="11"/>
      <color indexed="17"/>
      <name val="Calibri"/>
      <family val="2"/>
    </font>
    <font>
      <sz val="10"/>
      <color indexed="17"/>
      <name val="Times New Roman"/>
      <family val="2"/>
    </font>
    <font>
      <sz val="8"/>
      <color indexed="17"/>
      <name val="Calibri"/>
      <family val="2"/>
    </font>
    <font>
      <b/>
      <i/>
      <sz val="10"/>
      <name val="Helvetica-Narrow"/>
      <family val="2"/>
    </font>
    <font>
      <b/>
      <i/>
      <sz val="12"/>
      <color indexed="20"/>
      <name val="Arial Narrow"/>
      <family val="2"/>
    </font>
    <font>
      <b/>
      <sz val="15"/>
      <color theme="3"/>
      <name val="Arial"/>
      <family val="2"/>
    </font>
    <font>
      <b/>
      <sz val="18"/>
      <color indexed="24"/>
      <name val="Arial"/>
      <family val="2"/>
    </font>
    <font>
      <b/>
      <sz val="15"/>
      <color indexed="56"/>
      <name val="Calibri"/>
      <family val="2"/>
    </font>
    <font>
      <b/>
      <sz val="15"/>
      <color indexed="56"/>
      <name val="Times New Roman"/>
      <family val="2"/>
    </font>
    <font>
      <b/>
      <sz val="11"/>
      <color theme="4" tint="-0.499984740745262"/>
      <name val="Arial"/>
      <family val="2"/>
    </font>
    <font>
      <b/>
      <sz val="13"/>
      <color theme="3"/>
      <name val="Arial"/>
      <family val="2"/>
    </font>
    <font>
      <b/>
      <sz val="12"/>
      <color indexed="24"/>
      <name val="Arial"/>
      <family val="2"/>
    </font>
    <font>
      <b/>
      <sz val="12"/>
      <color theme="4" tint="-0.249977111117893"/>
      <name val="Gotham Medium"/>
    </font>
    <font>
      <b/>
      <sz val="13"/>
      <color indexed="56"/>
      <name val="Calibri"/>
      <family val="2"/>
    </font>
    <font>
      <b/>
      <sz val="13"/>
      <color indexed="56"/>
      <name val="Times New Roman"/>
      <family val="2"/>
    </font>
    <font>
      <b/>
      <sz val="11"/>
      <color theme="3"/>
      <name val="Arial"/>
      <family val="2"/>
    </font>
    <font>
      <b/>
      <sz val="11"/>
      <color indexed="56"/>
      <name val="Calibri"/>
      <family val="2"/>
    </font>
    <font>
      <b/>
      <sz val="11"/>
      <color indexed="56"/>
      <name val="Times New Roman"/>
      <family val="2"/>
    </font>
    <font>
      <b/>
      <sz val="11"/>
      <color indexed="62"/>
      <name val="Calibri"/>
      <family val="2"/>
    </font>
    <font>
      <sz val="10"/>
      <color indexed="22"/>
      <name val="Arial"/>
      <family val="2"/>
    </font>
    <font>
      <u/>
      <sz val="12"/>
      <color theme="10"/>
      <name val="Calibri"/>
      <family val="2"/>
      <scheme val="minor"/>
    </font>
    <font>
      <u/>
      <sz val="10"/>
      <color theme="10"/>
      <name val="Arial"/>
      <family val="2"/>
    </font>
    <font>
      <sz val="10"/>
      <color rgb="FF3F3F76"/>
      <name val="Arial"/>
      <family val="2"/>
    </font>
    <font>
      <sz val="11"/>
      <color indexed="62"/>
      <name val="Calibri"/>
      <family val="2"/>
    </font>
    <font>
      <sz val="10"/>
      <color indexed="62"/>
      <name val="Times New Roman"/>
      <family val="2"/>
    </font>
    <font>
      <sz val="8"/>
      <color indexed="62"/>
      <name val="Calibri"/>
      <family val="2"/>
    </font>
    <font>
      <sz val="10"/>
      <color indexed="18"/>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i/>
      <sz val="10"/>
      <name val="Arial"/>
      <family val="2"/>
    </font>
    <font>
      <sz val="10"/>
      <color rgb="FFFA7D00"/>
      <name val="Arial"/>
      <family val="2"/>
    </font>
    <font>
      <sz val="11"/>
      <color indexed="52"/>
      <name val="Calibri"/>
      <family val="2"/>
    </font>
    <font>
      <sz val="10"/>
      <color indexed="52"/>
      <name val="Times New Roman"/>
      <family val="2"/>
    </font>
    <font>
      <sz val="8"/>
      <color indexed="52"/>
      <name val="Calibri"/>
      <family val="2"/>
    </font>
    <font>
      <i/>
      <sz val="10"/>
      <color indexed="12"/>
      <name val="Arial"/>
      <family val="2"/>
    </font>
    <font>
      <sz val="10"/>
      <color rgb="FF9C6500"/>
      <name val="Arial"/>
      <family val="2"/>
    </font>
    <font>
      <sz val="11"/>
      <color indexed="60"/>
      <name val="Calibri"/>
      <family val="2"/>
    </font>
    <font>
      <sz val="10"/>
      <color indexed="60"/>
      <name val="Times New Roman"/>
      <family val="2"/>
    </font>
    <font>
      <sz val="8"/>
      <color indexed="60"/>
      <name val="Calibri"/>
      <family val="2"/>
    </font>
    <font>
      <sz val="7"/>
      <name val="Small Fonts"/>
      <family val="3"/>
      <charset val="128"/>
    </font>
    <font>
      <sz val="10"/>
      <color indexed="22"/>
      <name val="Book Antiqua"/>
      <family val="1"/>
    </font>
    <font>
      <b/>
      <i/>
      <sz val="16"/>
      <name val="Helv"/>
    </font>
    <font>
      <sz val="8"/>
      <color theme="1"/>
      <name val="Calibri"/>
      <family val="2"/>
      <scheme val="minor"/>
    </font>
    <font>
      <sz val="8"/>
      <name val="Tahoma"/>
      <family val="2"/>
    </font>
    <font>
      <sz val="11"/>
      <color indexed="8"/>
      <name val="Calibri"/>
      <family val="2"/>
      <scheme val="minor"/>
    </font>
    <font>
      <sz val="11"/>
      <color theme="1"/>
      <name val="Arial Narrow"/>
      <family val="2"/>
    </font>
    <font>
      <sz val="10"/>
      <color rgb="FF000000"/>
      <name val="Arial"/>
      <family val="2"/>
    </font>
    <font>
      <sz val="10"/>
      <color theme="1"/>
      <name val="Calibri"/>
      <family val="2"/>
      <scheme val="minor"/>
    </font>
    <font>
      <sz val="8"/>
      <color theme="1"/>
      <name val="Arial"/>
      <family val="2"/>
    </font>
    <font>
      <sz val="10"/>
      <color indexed="14"/>
      <name val="Arial"/>
      <family val="2"/>
    </font>
    <font>
      <b/>
      <sz val="10"/>
      <color rgb="FF3F3F3F"/>
      <name val="Arial"/>
      <family val="2"/>
    </font>
    <font>
      <b/>
      <sz val="11"/>
      <color indexed="63"/>
      <name val="Calibri"/>
      <family val="2"/>
    </font>
    <font>
      <b/>
      <sz val="10"/>
      <color indexed="63"/>
      <name val="Times New Roman"/>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imes New Roman"/>
      <family val="1"/>
    </font>
    <font>
      <sz val="8"/>
      <color indexed="23"/>
      <name val="Arial"/>
      <family val="2"/>
    </font>
    <font>
      <sz val="12"/>
      <name val="Arial"/>
      <family val="2"/>
    </font>
    <font>
      <sz val="8"/>
      <name val="Helv"/>
      <family val="2"/>
    </font>
    <font>
      <b/>
      <sz val="13"/>
      <name val="Arial"/>
      <family val="2"/>
    </font>
    <font>
      <b/>
      <sz val="18"/>
      <color indexed="62"/>
      <name val="Cambria"/>
      <family val="2"/>
    </font>
    <font>
      <sz val="10"/>
      <color indexed="9"/>
      <name val="Tahoma"/>
      <family val="2"/>
    </font>
    <font>
      <sz val="10"/>
      <color indexed="41"/>
      <name val="Arial"/>
      <family val="2"/>
    </font>
    <font>
      <sz val="8"/>
      <color indexed="16"/>
      <name val="Courier New"/>
      <family val="3"/>
    </font>
    <font>
      <sz val="12"/>
      <name val="Helv"/>
    </font>
    <font>
      <sz val="12"/>
      <name val="바탕체"/>
      <family val="1"/>
      <charset val="129"/>
    </font>
    <font>
      <i/>
      <sz val="9"/>
      <color indexed="17"/>
      <name val="Arial"/>
      <family val="2"/>
    </font>
    <font>
      <sz val="12"/>
      <color indexed="8"/>
      <name val="Arial"/>
      <family val="2"/>
    </font>
    <font>
      <u/>
      <sz val="10"/>
      <name val="Arial"/>
      <family val="2"/>
    </font>
    <font>
      <b/>
      <sz val="14"/>
      <name val="Palatino"/>
      <family val="1"/>
    </font>
    <font>
      <b/>
      <sz val="18"/>
      <color indexed="56"/>
      <name val="Cambria"/>
      <family val="2"/>
    </font>
    <font>
      <b/>
      <sz val="8"/>
      <color indexed="8"/>
      <name val="Calibri"/>
      <family val="2"/>
    </font>
    <font>
      <b/>
      <sz val="10"/>
      <color theme="1"/>
      <name val="Arial"/>
      <family val="2"/>
    </font>
    <font>
      <b/>
      <sz val="10"/>
      <color indexed="8"/>
      <name val="Times New Roman"/>
      <family val="2"/>
    </font>
    <font>
      <i/>
      <sz val="10"/>
      <color indexed="55"/>
      <name val="Arial"/>
      <family val="2"/>
    </font>
    <font>
      <sz val="10"/>
      <color indexed="10"/>
      <name val="Arial"/>
      <family val="2"/>
    </font>
    <font>
      <sz val="10"/>
      <color rgb="FFFF0000"/>
      <name val="Arial"/>
      <family val="2"/>
    </font>
    <font>
      <sz val="11"/>
      <color indexed="10"/>
      <name val="Calibri"/>
      <family val="2"/>
    </font>
    <font>
      <sz val="10"/>
      <color indexed="10"/>
      <name val="Times New Roman"/>
      <family val="2"/>
    </font>
    <font>
      <sz val="8"/>
      <color indexed="10"/>
      <name val="Calibri"/>
      <family val="2"/>
    </font>
    <font>
      <b/>
      <sz val="9"/>
      <name val="Arial"/>
      <family val="2"/>
    </font>
    <font>
      <sz val="24"/>
      <color theme="1"/>
      <name val="Calibri"/>
      <family val="2"/>
      <scheme val="minor"/>
    </font>
    <font>
      <b/>
      <u/>
      <sz val="10"/>
      <color rgb="FF000000"/>
      <name val="Calibri"/>
      <family val="2"/>
      <scheme val="minor"/>
    </font>
    <font>
      <b/>
      <sz val="10"/>
      <color rgb="FF558ED5"/>
      <name val="Calibri"/>
      <family val="2"/>
      <scheme val="minor"/>
    </font>
    <font>
      <strike/>
      <sz val="11"/>
      <color theme="1"/>
      <name val="Calibri"/>
      <family val="2"/>
      <scheme val="minor"/>
    </font>
    <font>
      <sz val="11"/>
      <color rgb="FF953735"/>
      <name val="Calibri"/>
      <family val="2"/>
      <scheme val="minor"/>
    </font>
    <font>
      <sz val="8"/>
      <color theme="0" tint="-0.249977111117893"/>
      <name val="Calibri"/>
      <family val="2"/>
      <scheme val="minor"/>
    </font>
    <font>
      <b/>
      <sz val="16"/>
      <color rgb="FF0070C0"/>
      <name val="Calibri"/>
      <family val="2"/>
      <scheme val="minor"/>
    </font>
    <font>
      <sz val="11"/>
      <color theme="0" tint="-0.14999847407452621"/>
      <name val="Calibri"/>
      <family val="2"/>
      <scheme val="minor"/>
    </font>
    <font>
      <b/>
      <sz val="11"/>
      <color rgb="FFFF0000"/>
      <name val="Calibri"/>
      <family val="2"/>
      <scheme val="minor"/>
    </font>
    <font>
      <sz val="9"/>
      <color rgb="FFFF0000"/>
      <name val="Calibri"/>
      <family val="2"/>
      <scheme val="minor"/>
    </font>
    <font>
      <sz val="9"/>
      <name val="Calibri"/>
      <family val="2"/>
      <scheme val="minor"/>
    </font>
    <font>
      <b/>
      <u/>
      <sz val="16"/>
      <color theme="1"/>
      <name val="Calibri"/>
      <family val="2"/>
      <scheme val="minor"/>
    </font>
    <font>
      <b/>
      <u/>
      <sz val="18"/>
      <color theme="4"/>
      <name val="Calibri"/>
      <family val="2"/>
      <scheme val="minor"/>
    </font>
    <font>
      <b/>
      <u/>
      <sz val="11"/>
      <color theme="1"/>
      <name val="Calibri"/>
      <family val="2"/>
      <scheme val="minor"/>
    </font>
    <font>
      <sz val="11"/>
      <color theme="1"/>
      <name val="Arial"/>
      <family val="2"/>
    </font>
    <font>
      <b/>
      <sz val="14"/>
      <color theme="1"/>
      <name val="Arial"/>
      <family val="2"/>
    </font>
    <font>
      <b/>
      <sz val="11"/>
      <color theme="1"/>
      <name val="Arial"/>
      <family val="2"/>
    </font>
    <font>
      <b/>
      <sz val="9"/>
      <color theme="0"/>
      <name val="Calibri"/>
      <family val="2"/>
      <scheme val="minor"/>
    </font>
    <font>
      <sz val="20"/>
      <color theme="0" tint="-0.34998626667073579"/>
      <name val="Calibri"/>
      <family val="2"/>
      <scheme val="minor"/>
    </font>
    <font>
      <sz val="10"/>
      <name val="Calibri"/>
      <family val="2"/>
      <scheme val="minor"/>
    </font>
    <font>
      <b/>
      <u/>
      <sz val="11"/>
      <name val="Calibri"/>
      <family val="2"/>
    </font>
    <font>
      <b/>
      <u/>
      <sz val="11"/>
      <color theme="1"/>
      <name val="Arial"/>
      <family val="2"/>
    </font>
    <font>
      <b/>
      <sz val="14"/>
      <color rgb="FFFF0000"/>
      <name val="Calibri"/>
      <family val="2"/>
      <scheme val="minor"/>
    </font>
    <font>
      <b/>
      <sz val="16"/>
      <color theme="1"/>
      <name val="Arial"/>
      <family val="2"/>
    </font>
    <font>
      <b/>
      <sz val="14"/>
      <color theme="1"/>
      <name val="Calibri"/>
      <family val="2"/>
      <scheme val="minor"/>
    </font>
    <font>
      <b/>
      <sz val="11"/>
      <color rgb="FFFF0000"/>
      <name val="Arial"/>
      <family val="2"/>
    </font>
    <font>
      <b/>
      <sz val="11"/>
      <name val="Arial"/>
      <family val="2"/>
    </font>
    <font>
      <sz val="11"/>
      <name val="Arial"/>
      <family val="2"/>
    </font>
    <font>
      <b/>
      <sz val="10"/>
      <color theme="1"/>
      <name val="Calibri"/>
      <family val="2"/>
      <scheme val="minor"/>
    </font>
    <font>
      <b/>
      <u/>
      <sz val="14"/>
      <color theme="1"/>
      <name val="Calibri"/>
      <family val="2"/>
      <scheme val="minor"/>
    </font>
    <font>
      <sz val="2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sz val="9"/>
      <color indexed="81"/>
      <name val="Tahoma"/>
      <family val="2"/>
    </font>
  </fonts>
  <fills count="12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9"/>
        <bgColor indexed="15"/>
      </patternFill>
    </fill>
    <fill>
      <patternFill patternType="solid">
        <fgColor indexed="12"/>
        <bgColor indexed="64"/>
      </patternFill>
    </fill>
    <fill>
      <patternFill patternType="solid">
        <fgColor indexed="62"/>
        <bgColor indexed="64"/>
      </patternFill>
    </fill>
    <fill>
      <patternFill patternType="solid">
        <fgColor indexed="2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rgb="FFECF2F8"/>
        <bgColor indexed="64"/>
      </patternFill>
    </fill>
    <fill>
      <patternFill patternType="mediumGray">
        <fgColor indexed="9"/>
        <bgColor indexed="42"/>
      </patternFill>
    </fill>
    <fill>
      <patternFill patternType="solid">
        <fgColor theme="0" tint="-4.9989318521683403E-2"/>
        <bgColor indexed="65"/>
      </patternFill>
    </fill>
    <fill>
      <patternFill patternType="solid">
        <fgColor indexed="43"/>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3"/>
        <bgColor indexed="64"/>
      </patternFill>
    </fill>
    <fill>
      <patternFill patternType="mediumGray">
        <fgColor indexed="9"/>
        <bgColor indexed="57"/>
      </patternFill>
    </fill>
    <fill>
      <patternFill patternType="solid">
        <fgColor indexed="20"/>
        <bgColor indexed="64"/>
      </patternFill>
    </fill>
    <fill>
      <patternFill patternType="solid">
        <fgColor indexed="23"/>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
      <patternFill patternType="solid">
        <fgColor indexed="26"/>
        <bgColor indexed="64"/>
      </patternFill>
    </fill>
    <fill>
      <patternFill patternType="solid">
        <fgColor indexed="44"/>
        <bgColor indexed="64"/>
      </patternFill>
    </fill>
    <fill>
      <patternFill patternType="solid">
        <fgColor rgb="FFFFECB1"/>
      </patternFill>
    </fill>
    <fill>
      <patternFill patternType="solid">
        <fgColor theme="2" tint="0.79998168889431442"/>
        <bgColor indexed="65"/>
      </patternFill>
    </fill>
    <fill>
      <patternFill patternType="solid">
        <fgColor indexed="48"/>
        <bgColor indexed="64"/>
      </patternFill>
    </fill>
    <fill>
      <patternFill patternType="mediumGray">
        <fgColor indexed="22"/>
        <bgColor indexed="27"/>
      </patternFill>
    </fill>
    <fill>
      <patternFill patternType="darkGray">
        <fgColor indexed="9"/>
        <bgColor indexed="26"/>
      </patternFill>
    </fill>
    <fill>
      <patternFill patternType="gray0625">
        <fgColor indexed="22"/>
        <bgColor indexed="22"/>
      </patternFill>
    </fill>
    <fill>
      <patternFill patternType="solid">
        <fgColor indexed="45"/>
        <bgColor indexed="64"/>
      </patternFill>
    </fill>
    <fill>
      <patternFill patternType="lightGray">
        <fgColor indexed="9"/>
        <bgColor indexed="26"/>
      </patternFill>
    </fill>
    <fill>
      <patternFill patternType="solid">
        <fgColor theme="0" tint="-0.249977111117893"/>
        <bgColor indexed="64"/>
      </patternFill>
    </fill>
    <fill>
      <patternFill patternType="solid">
        <fgColor theme="3"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0" tint="-0.499984740745262"/>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002060"/>
        <bgColor indexed="64"/>
      </patternFill>
    </fill>
    <fill>
      <patternFill patternType="solid">
        <fgColor theme="8" tint="0.39997558519241921"/>
        <bgColor indexed="64"/>
      </patternFill>
    </fill>
    <fill>
      <patternFill patternType="solid">
        <fgColor theme="8" tint="0.79998168889431442"/>
        <bgColor indexed="64"/>
      </patternFill>
    </fill>
  </fills>
  <borders count="2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right/>
      <top style="thin">
        <color theme="0" tint="-0.14996795556505021"/>
      </top>
      <bottom/>
      <diagonal/>
    </border>
    <border>
      <left/>
      <right style="medium">
        <color indexed="64"/>
      </right>
      <top style="thin">
        <color theme="0" tint="-0.14996795556505021"/>
      </top>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40"/>
      </left>
      <right style="thin">
        <color indexed="40"/>
      </right>
      <top style="thin">
        <color indexed="40"/>
      </top>
      <bottom style="thin">
        <color indexed="4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14"/>
      </left>
      <right style="thin">
        <color indexed="14"/>
      </right>
      <top style="thin">
        <color indexed="14"/>
      </top>
      <bottom style="thin">
        <color indexed="14"/>
      </bottom>
      <diagonal/>
    </border>
    <border>
      <left style="thin">
        <color indexed="20"/>
      </left>
      <right style="thin">
        <color indexed="20"/>
      </right>
      <top style="thin">
        <color indexed="20"/>
      </top>
      <bottom style="thin">
        <color indexed="20"/>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55"/>
      </bottom>
      <diagonal/>
    </border>
    <border>
      <left/>
      <right/>
      <top/>
      <bottom style="medium">
        <color indexed="46"/>
      </bottom>
      <diagonal/>
    </border>
    <border>
      <left/>
      <right/>
      <top/>
      <bottom style="medium">
        <color indexed="23"/>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22"/>
      </left>
      <right style="medium">
        <color indexed="22"/>
      </right>
      <top style="medium">
        <color indexed="22"/>
      </top>
      <bottom style="medium">
        <color indexed="22"/>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49"/>
      </left>
      <right style="thin">
        <color indexed="49"/>
      </right>
      <top style="thin">
        <color indexed="49"/>
      </top>
      <bottom style="thin">
        <color indexed="49"/>
      </bottom>
      <diagonal/>
    </border>
    <border>
      <left/>
      <right/>
      <top style="thin">
        <color indexed="8"/>
      </top>
      <bottom/>
      <diagonal/>
    </border>
    <border>
      <left/>
      <right/>
      <top style="thin">
        <color indexed="62"/>
      </top>
      <bottom style="double">
        <color indexed="62"/>
      </bottom>
      <diagonal/>
    </border>
    <border>
      <left/>
      <right/>
      <top style="double">
        <color indexed="64"/>
      </top>
      <bottom/>
      <diagonal/>
    </border>
    <border>
      <left style="thin">
        <color indexed="10"/>
      </left>
      <right/>
      <top/>
      <bottom/>
      <diagonal/>
    </border>
    <border>
      <left style="thin">
        <color indexed="64"/>
      </left>
      <right style="thin">
        <color theme="0" tint="-0.14996795556505021"/>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34998626667073579"/>
      </top>
      <bottom style="thin">
        <color theme="0" tint="-0.34998626667073579"/>
      </bottom>
      <diagonal/>
    </border>
    <border>
      <left style="thin">
        <color theme="0" tint="-0.14996795556505021"/>
      </left>
      <right style="thin">
        <color auto="1"/>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theme="0" tint="-0.14996795556505021"/>
      </top>
      <bottom/>
      <diagonal/>
    </border>
    <border>
      <left style="medium">
        <color indexed="64"/>
      </left>
      <right style="medium">
        <color theme="0" tint="-0.14996795556505021"/>
      </right>
      <top style="thin">
        <color theme="0" tint="-0.14996795556505021"/>
      </top>
      <bottom style="thin">
        <color theme="0" tint="-0.14996795556505021"/>
      </bottom>
      <diagonal/>
    </border>
    <border>
      <left style="medium">
        <color theme="0" tint="-0.14996795556505021"/>
      </left>
      <right style="medium">
        <color theme="0" tint="-0.14996795556505021"/>
      </right>
      <top style="thin">
        <color theme="0" tint="-0.14996795556505021"/>
      </top>
      <bottom style="thin">
        <color theme="0" tint="-0.14996795556505021"/>
      </bottom>
      <diagonal/>
    </border>
    <border>
      <left style="medium">
        <color theme="0" tint="-0.14996795556505021"/>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diagonal/>
    </border>
    <border>
      <left style="medium">
        <color indexed="64"/>
      </left>
      <right style="thin">
        <color indexed="64"/>
      </right>
      <top style="thin">
        <color theme="0" tint="-0.14996795556505021"/>
      </top>
      <bottom style="medium">
        <color indexed="64"/>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medium">
        <color theme="0" tint="-0.14996795556505021"/>
      </right>
      <top style="thin">
        <color theme="0" tint="-0.14996795556505021"/>
      </top>
      <bottom style="medium">
        <color indexed="64"/>
      </bottom>
      <diagonal/>
    </border>
    <border>
      <left style="medium">
        <color theme="0" tint="-0.14996795556505021"/>
      </left>
      <right style="medium">
        <color theme="0" tint="-0.14996795556505021"/>
      </right>
      <top style="thin">
        <color theme="0" tint="-0.14996795556505021"/>
      </top>
      <bottom style="medium">
        <color indexed="64"/>
      </bottom>
      <diagonal/>
    </border>
    <border>
      <left style="medium">
        <color theme="0" tint="-0.14996795556505021"/>
      </left>
      <right style="thin">
        <color indexed="64"/>
      </right>
      <top style="thin">
        <color theme="0" tint="-0.14996795556505021"/>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14996795556505021"/>
      </left>
      <right style="medium">
        <color theme="0" tint="-0.14996795556505021"/>
      </right>
      <top style="medium">
        <color indexed="64"/>
      </top>
      <bottom style="thin">
        <color theme="0" tint="-0.14996795556505021"/>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theme="0" tint="-0.14996795556505021"/>
      </right>
      <top style="medium">
        <color indexed="64"/>
      </top>
      <bottom style="thin">
        <color theme="0" tint="-0.14996795556505021"/>
      </bottom>
      <diagonal/>
    </border>
    <border>
      <left style="medium">
        <color theme="0" tint="-0.14996795556505021"/>
      </left>
      <right style="thin">
        <color indexed="64"/>
      </right>
      <top style="medium">
        <color indexed="64"/>
      </top>
      <bottom style="thin">
        <color theme="0" tint="-0.1499679555650502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theme="1" tint="0.499984740745262"/>
      </top>
      <bottom/>
      <diagonal/>
    </border>
    <border>
      <left/>
      <right/>
      <top/>
      <bottom style="dashed">
        <color theme="1" tint="0.34998626667073579"/>
      </bottom>
      <diagonal/>
    </border>
    <border>
      <left/>
      <right style="medium">
        <color auto="1"/>
      </right>
      <top/>
      <bottom/>
      <diagonal/>
    </border>
    <border>
      <left/>
      <right style="thin">
        <color auto="1"/>
      </right>
      <top/>
      <bottom style="thin">
        <color auto="1"/>
      </bottom>
      <diagonal/>
    </border>
    <border>
      <left/>
      <right/>
      <top/>
      <bottom style="thin">
        <color indexed="64"/>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auto="1"/>
      </left>
      <right style="thin">
        <color indexed="64"/>
      </right>
      <top style="thin">
        <color indexed="64"/>
      </top>
      <bottom style="double">
        <color indexed="64"/>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auto="1"/>
      </top>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medium">
        <color indexed="64"/>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medium">
        <color indexed="64"/>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medium">
        <color indexed="64"/>
      </top>
      <bottom/>
      <diagonal/>
    </border>
    <border>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theme="1" tint="0.499984740745262"/>
      </left>
      <right style="thin">
        <color theme="0" tint="-0.24994659260841701"/>
      </right>
      <top style="thin">
        <color theme="0" tint="-0.24994659260841701"/>
      </top>
      <bottom/>
      <diagonal/>
    </border>
    <border>
      <left style="medium">
        <color theme="1" tint="0.499984740745262"/>
      </left>
      <right style="thin">
        <color theme="0" tint="-0.24994659260841701"/>
      </right>
      <top/>
      <bottom style="thin">
        <color theme="0" tint="-0.24994659260841701"/>
      </bottom>
      <diagonal/>
    </border>
    <border>
      <left/>
      <right style="thin">
        <color theme="0" tint="-0.24994659260841701"/>
      </right>
      <top style="medium">
        <color indexed="64"/>
      </top>
      <bottom/>
      <diagonal/>
    </border>
    <border>
      <left style="medium">
        <color indexed="64"/>
      </left>
      <right style="medium">
        <color theme="0" tint="-0.14996795556505021"/>
      </right>
      <top/>
      <bottom style="thin">
        <color theme="0" tint="-0.14996795556505021"/>
      </bottom>
      <diagonal/>
    </border>
    <border>
      <left style="medium">
        <color theme="0" tint="-0.14996795556505021"/>
      </left>
      <right style="medium">
        <color theme="0" tint="-0.14996795556505021"/>
      </right>
      <top/>
      <bottom style="thin">
        <color theme="0" tint="-0.14996795556505021"/>
      </bottom>
      <diagonal/>
    </border>
    <border>
      <left style="medium">
        <color indexed="64"/>
      </left>
      <right/>
      <top style="thin">
        <color theme="0" tint="-0.14996795556505021"/>
      </top>
      <bottom/>
      <diagonal/>
    </border>
    <border>
      <left style="medium">
        <color indexed="64"/>
      </left>
      <right style="medium">
        <color theme="0" tint="-0.14996795556505021"/>
      </right>
      <top style="thin">
        <color theme="0" tint="-0.14996795556505021"/>
      </top>
      <bottom/>
      <diagonal/>
    </border>
    <border>
      <left style="medium">
        <color theme="0" tint="-0.14996795556505021"/>
      </left>
      <right style="medium">
        <color theme="0" tint="-0.14996795556505021"/>
      </right>
      <top style="thin">
        <color theme="0" tint="-0.14996795556505021"/>
      </top>
      <bottom/>
      <diagonal/>
    </border>
    <border>
      <left style="medium">
        <color theme="0" tint="-0.14996795556505021"/>
      </left>
      <right style="thin">
        <color indexed="64"/>
      </right>
      <top style="thin">
        <color theme="0" tint="-0.14996795556505021"/>
      </top>
      <bottom/>
      <diagonal/>
    </border>
    <border>
      <left style="thin">
        <color indexed="64"/>
      </left>
      <right style="medium">
        <color indexed="64"/>
      </right>
      <top style="thin">
        <color theme="0" tint="-0.14996795556505021"/>
      </top>
      <bottom/>
      <diagonal/>
    </border>
    <border>
      <left style="medium">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style="medium">
        <color theme="0" tint="-0.14996795556505021"/>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medium">
        <color indexed="64"/>
      </right>
      <top style="medium">
        <color auto="1"/>
      </top>
      <bottom/>
      <diagonal/>
    </border>
    <border>
      <left style="medium">
        <color indexed="64"/>
      </left>
      <right/>
      <top style="medium">
        <color indexed="64"/>
      </top>
      <bottom/>
      <diagonal/>
    </border>
    <border>
      <left style="thin">
        <color theme="0" tint="-0.24994659260841701"/>
      </left>
      <right style="medium">
        <color indexed="64"/>
      </right>
      <top style="medium">
        <color theme="1" tint="0.499984740745262"/>
      </top>
      <bottom/>
      <diagonal/>
    </border>
    <border>
      <left/>
      <right style="thin">
        <color theme="0" tint="-0.24994659260841701"/>
      </right>
      <top style="medium">
        <color theme="1" tint="0.499984740745262"/>
      </top>
      <bottom/>
      <diagonal/>
    </border>
    <border>
      <left style="medium">
        <color indexed="64"/>
      </left>
      <right style="medium">
        <color indexed="64"/>
      </right>
      <top style="thin">
        <color theme="0" tint="-0.24994659260841701"/>
      </top>
      <bottom style="medium">
        <color theme="1" tint="0.499984740745262"/>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auto="1"/>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right style="thin">
        <color theme="0" tint="-0.24994659260841701"/>
      </right>
      <top style="medium">
        <color indexed="64"/>
      </top>
      <bottom style="thin">
        <color indexed="64"/>
      </bottom>
      <diagonal/>
    </border>
    <border>
      <left style="thin">
        <color theme="0" tint="-0.24994659260841701"/>
      </left>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right/>
      <top style="thin">
        <color theme="0" tint="-0.14996795556505021"/>
      </top>
      <bottom style="thin">
        <color indexed="64"/>
      </bottom>
      <diagonal/>
    </border>
    <border>
      <left style="medium">
        <color indexed="64"/>
      </left>
      <right/>
      <top style="thin">
        <color theme="0" tint="-0.14996795556505021"/>
      </top>
      <bottom style="thin">
        <color indexed="64"/>
      </bottom>
      <diagonal/>
    </border>
    <border>
      <left style="medium">
        <color indexed="64"/>
      </left>
      <right style="medium">
        <color theme="0" tint="-0.14996795556505021"/>
      </right>
      <top style="thin">
        <color theme="0" tint="-0.14996795556505021"/>
      </top>
      <bottom style="thin">
        <color indexed="64"/>
      </bottom>
      <diagonal/>
    </border>
    <border>
      <left style="medium">
        <color theme="0" tint="-0.14996795556505021"/>
      </left>
      <right style="medium">
        <color theme="0" tint="-0.14996795556505021"/>
      </right>
      <top style="thin">
        <color theme="0" tint="-0.14996795556505021"/>
      </top>
      <bottom style="thin">
        <color indexed="64"/>
      </bottom>
      <diagonal/>
    </border>
    <border>
      <left style="medium">
        <color theme="0" tint="-0.14996795556505021"/>
      </left>
      <right style="thin">
        <color indexed="64"/>
      </right>
      <top/>
      <bottom style="thin">
        <color indexed="64"/>
      </bottom>
      <diagonal/>
    </border>
    <border>
      <left style="medium">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indexed="64"/>
      </right>
      <top/>
      <bottom style="thin">
        <color indexed="64"/>
      </bottom>
      <diagonal/>
    </border>
    <border>
      <left style="medium">
        <color theme="0" tint="-0.14996795556505021"/>
      </left>
      <right style="thin">
        <color indexed="64"/>
      </right>
      <top style="thin">
        <color theme="0" tint="-0.14996795556505021"/>
      </top>
      <bottom style="thin">
        <color indexed="64"/>
      </bottom>
      <diagonal/>
    </border>
    <border>
      <left/>
      <right/>
      <top style="thin">
        <color indexed="64"/>
      </top>
      <bottom style="thin">
        <color indexed="64"/>
      </bottom>
      <diagonal/>
    </border>
    <border>
      <left style="medium">
        <color indexed="64"/>
      </left>
      <right style="medium">
        <color theme="0" tint="-0.14996795556505021"/>
      </right>
      <top style="thin">
        <color indexed="64"/>
      </top>
      <bottom style="thin">
        <color indexed="64"/>
      </bottom>
      <diagonal/>
    </border>
    <border>
      <left style="medium">
        <color theme="0" tint="-0.14996795556505021"/>
      </left>
      <right style="medium">
        <color theme="0" tint="-0.14996795556505021"/>
      </right>
      <top style="thin">
        <color indexed="64"/>
      </top>
      <bottom style="thin">
        <color indexed="64"/>
      </bottom>
      <diagonal/>
    </border>
    <border>
      <left style="medium">
        <color theme="0" tint="-0.14996795556505021"/>
      </left>
      <right style="thin">
        <color indexed="64"/>
      </right>
      <top style="thin">
        <color indexed="64"/>
      </top>
      <bottom style="thin">
        <color indexed="64"/>
      </bottom>
      <diagonal/>
    </border>
    <border>
      <left style="medium">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auto="1"/>
      </top>
      <bottom style="thin">
        <color auto="1"/>
      </bottom>
      <diagonal/>
    </border>
    <border>
      <left/>
      <right/>
      <top/>
      <bottom style="medium">
        <color auto="1"/>
      </bottom>
      <diagonal/>
    </border>
  </borders>
  <cellStyleXfs count="44208">
    <xf numFmtId="0" fontId="0" fillId="0" borderId="0"/>
    <xf numFmtId="43" fontId="1" fillId="0" borderId="0" applyFont="0" applyFill="0" applyBorder="0" applyAlignment="0" applyProtection="0"/>
    <xf numFmtId="0" fontId="21" fillId="0" borderId="0" applyNumberFormat="0" applyFill="0" applyBorder="0" applyAlignment="0" applyProtection="0"/>
    <xf numFmtId="167" fontId="25" fillId="0" borderId="0" applyFont="0" applyFill="0" applyBorder="0" applyAlignment="0" applyProtection="0"/>
    <xf numFmtId="168" fontId="25" fillId="0" borderId="48" applyFont="0" applyFill="0" applyBorder="0" applyAlignment="0" applyProtection="0"/>
    <xf numFmtId="169" fontId="25" fillId="0" borderId="48" applyFont="0" applyFill="0" applyBorder="0" applyAlignment="0" applyProtection="0"/>
    <xf numFmtId="9" fontId="25" fillId="0" borderId="0" applyFont="0" applyFill="0" applyBorder="0" applyAlignment="0" applyProtection="0"/>
    <xf numFmtId="170" fontId="26" fillId="0" borderId="0" applyFont="0" applyFill="0" applyBorder="0" applyAlignment="0" applyProtection="0"/>
    <xf numFmtId="10" fontId="25" fillId="0" borderId="0" applyFont="0" applyFill="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171" fontId="29" fillId="37" borderId="0" applyNumberFormat="0" applyBorder="0" applyAlignment="0" applyProtection="0"/>
    <xf numFmtId="171" fontId="29"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3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1"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1"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1"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1"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1"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1"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1"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1" fillId="14" borderId="0" applyNumberFormat="0" applyBorder="0" applyAlignment="0" applyProtection="0"/>
    <xf numFmtId="171" fontId="29" fillId="39" borderId="0" applyNumberFormat="0" applyBorder="0" applyAlignment="0" applyProtection="0"/>
    <xf numFmtId="171" fontId="29"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30"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171" fontId="29" fillId="41" borderId="0" applyNumberFormat="0" applyBorder="0" applyAlignment="0" applyProtection="0"/>
    <xf numFmtId="171" fontId="29"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30"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1" fillId="22" borderId="0" applyNumberFormat="0" applyBorder="0" applyAlignment="0" applyProtection="0"/>
    <xf numFmtId="171" fontId="29" fillId="43" borderId="0" applyNumberFormat="0" applyBorder="0" applyAlignment="0" applyProtection="0"/>
    <xf numFmtId="171" fontId="29"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30"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171" fontId="29" fillId="44" borderId="0" applyNumberFormat="0" applyBorder="0" applyAlignment="0" applyProtection="0"/>
    <xf numFmtId="171" fontId="29"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30"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 fillId="30" borderId="0" applyNumberFormat="0" applyBorder="0" applyAlignment="0" applyProtection="0"/>
    <xf numFmtId="171" fontId="29" fillId="38" borderId="0" applyNumberFormat="0" applyBorder="0" applyAlignment="0" applyProtection="0"/>
    <xf numFmtId="171" fontId="29"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30"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1" fillId="11" borderId="0" applyNumberFormat="0" applyBorder="0" applyAlignment="0" applyProtection="0"/>
    <xf numFmtId="171" fontId="29" fillId="45" borderId="0" applyNumberFormat="0" applyBorder="0" applyAlignment="0" applyProtection="0"/>
    <xf numFmtId="171" fontId="29"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0"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1"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1"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1"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1"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1"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1"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1"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171" fontId="29" fillId="40" borderId="0" applyNumberFormat="0" applyBorder="0" applyAlignment="0" applyProtection="0"/>
    <xf numFmtId="171" fontId="29"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30"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2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2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1" fillId="19" borderId="0" applyNumberFormat="0" applyBorder="0" applyAlignment="0" applyProtection="0"/>
    <xf numFmtId="171" fontId="29" fillId="47" borderId="0" applyNumberFormat="0" applyBorder="0" applyAlignment="0" applyProtection="0"/>
    <xf numFmtId="171" fontId="29"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28"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28"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1" fillId="23" borderId="0" applyNumberFormat="0" applyBorder="0" applyAlignment="0" applyProtection="0"/>
    <xf numFmtId="171" fontId="29" fillId="43" borderId="0" applyNumberFormat="0" applyBorder="0" applyAlignment="0" applyProtection="0"/>
    <xf numFmtId="171" fontId="29"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30"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28"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28"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1" fillId="27" borderId="0" applyNumberFormat="0" applyBorder="0" applyAlignment="0" applyProtection="0"/>
    <xf numFmtId="171" fontId="29" fillId="45" borderId="0" applyNumberFormat="0" applyBorder="0" applyAlignment="0" applyProtection="0"/>
    <xf numFmtId="171" fontId="29"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0"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171" fontId="29" fillId="49" borderId="0" applyNumberFormat="0" applyBorder="0" applyAlignment="0" applyProtection="0"/>
    <xf numFmtId="171" fontId="29"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31"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71" fontId="17" fillId="12" borderId="0" applyNumberFormat="0" applyBorder="0" applyAlignment="0" applyProtection="0"/>
    <xf numFmtId="171" fontId="17" fillId="12" borderId="0" applyNumberFormat="0" applyBorder="0" applyAlignment="0" applyProtection="0"/>
    <xf numFmtId="0" fontId="17" fillId="12" borderId="0" applyNumberFormat="0" applyBorder="0" applyAlignment="0" applyProtection="0"/>
    <xf numFmtId="171" fontId="17" fillId="12" borderId="0" applyNumberFormat="0" applyBorder="0" applyAlignment="0" applyProtection="0"/>
    <xf numFmtId="171" fontId="17" fillId="12" borderId="0" applyNumberFormat="0" applyBorder="0" applyAlignment="0" applyProtection="0"/>
    <xf numFmtId="0" fontId="17" fillId="12" borderId="0" applyNumberFormat="0" applyBorder="0" applyAlignment="0" applyProtection="0"/>
    <xf numFmtId="0" fontId="31" fillId="12" borderId="0" applyNumberFormat="0" applyBorder="0" applyAlignment="0" applyProtection="0"/>
    <xf numFmtId="171"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0" fontId="32" fillId="51"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171" fontId="33" fillId="50" borderId="0" applyNumberFormat="0" applyBorder="0" applyAlignment="0" applyProtection="0"/>
    <xf numFmtId="171" fontId="33"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4"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71" fontId="17" fillId="16" borderId="0" applyNumberFormat="0" applyBorder="0" applyAlignment="0" applyProtection="0"/>
    <xf numFmtId="171" fontId="17" fillId="16" borderId="0" applyNumberFormat="0" applyBorder="0" applyAlignment="0" applyProtection="0"/>
    <xf numFmtId="0" fontId="17" fillId="16" borderId="0" applyNumberFormat="0" applyBorder="0" applyAlignment="0" applyProtection="0"/>
    <xf numFmtId="171" fontId="17" fillId="16" borderId="0" applyNumberFormat="0" applyBorder="0" applyAlignment="0" applyProtection="0"/>
    <xf numFmtId="171" fontId="17" fillId="16" borderId="0" applyNumberFormat="0" applyBorder="0" applyAlignment="0" applyProtection="0"/>
    <xf numFmtId="0" fontId="17" fillId="16" borderId="0" applyNumberFormat="0" applyBorder="0" applyAlignment="0" applyProtection="0"/>
    <xf numFmtId="0" fontId="31" fillId="16" borderId="0" applyNumberFormat="0" applyBorder="0" applyAlignment="0" applyProtection="0"/>
    <xf numFmtId="171"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171" fontId="32" fillId="40" borderId="0" applyNumberFormat="0" applyBorder="0" applyAlignment="0" applyProtection="0"/>
    <xf numFmtId="171" fontId="32" fillId="40" borderId="0" applyNumberFormat="0" applyBorder="0" applyAlignment="0" applyProtection="0"/>
    <xf numFmtId="0" fontId="32"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171" fontId="33" fillId="40" borderId="0" applyNumberFormat="0" applyBorder="0" applyAlignment="0" applyProtection="0"/>
    <xf numFmtId="171" fontId="33"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4"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1"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71" fontId="17" fillId="20" borderId="0" applyNumberFormat="0" applyBorder="0" applyAlignment="0" applyProtection="0"/>
    <xf numFmtId="171" fontId="17" fillId="20" borderId="0" applyNumberFormat="0" applyBorder="0" applyAlignment="0" applyProtection="0"/>
    <xf numFmtId="0" fontId="17" fillId="20" borderId="0" applyNumberFormat="0" applyBorder="0" applyAlignment="0" applyProtection="0"/>
    <xf numFmtId="171" fontId="17" fillId="20" borderId="0" applyNumberFormat="0" applyBorder="0" applyAlignment="0" applyProtection="0"/>
    <xf numFmtId="171" fontId="17" fillId="20" borderId="0" applyNumberFormat="0" applyBorder="0" applyAlignment="0" applyProtection="0"/>
    <xf numFmtId="0" fontId="17" fillId="20" borderId="0" applyNumberFormat="0" applyBorder="0" applyAlignment="0" applyProtection="0"/>
    <xf numFmtId="0" fontId="31" fillId="20" borderId="0" applyNumberFormat="0" applyBorder="0" applyAlignment="0" applyProtection="0"/>
    <xf numFmtId="171"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0" fontId="32" fillId="48"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171" fontId="33" fillId="47" borderId="0" applyNumberFormat="0" applyBorder="0" applyAlignment="0" applyProtection="0"/>
    <xf numFmtId="171" fontId="33"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4"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171" fontId="17" fillId="24" borderId="0" applyNumberFormat="0" applyBorder="0" applyAlignment="0" applyProtection="0"/>
    <xf numFmtId="171" fontId="17" fillId="24" borderId="0" applyNumberFormat="0" applyBorder="0" applyAlignment="0" applyProtection="0"/>
    <xf numFmtId="0" fontId="17" fillId="24" borderId="0" applyNumberFormat="0" applyBorder="0" applyAlignment="0" applyProtection="0"/>
    <xf numFmtId="171" fontId="17" fillId="24" borderId="0" applyNumberFormat="0" applyBorder="0" applyAlignment="0" applyProtection="0"/>
    <xf numFmtId="171" fontId="17" fillId="24" borderId="0" applyNumberFormat="0" applyBorder="0" applyAlignment="0" applyProtection="0"/>
    <xf numFmtId="0" fontId="17" fillId="24" borderId="0" applyNumberFormat="0" applyBorder="0" applyAlignment="0" applyProtection="0"/>
    <xf numFmtId="0" fontId="31" fillId="24" borderId="0" applyNumberFormat="0" applyBorder="0" applyAlignment="0" applyProtection="0"/>
    <xf numFmtId="171"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171" fontId="32" fillId="52" borderId="0" applyNumberFormat="0" applyBorder="0" applyAlignment="0" applyProtection="0"/>
    <xf numFmtId="171" fontId="32" fillId="52" borderId="0" applyNumberFormat="0" applyBorder="0" applyAlignment="0" applyProtection="0"/>
    <xf numFmtId="0" fontId="32" fillId="46"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171" fontId="33" fillId="52" borderId="0" applyNumberFormat="0" applyBorder="0" applyAlignment="0" applyProtection="0"/>
    <xf numFmtId="171" fontId="33"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4"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171" fontId="17" fillId="28" borderId="0" applyNumberFormat="0" applyBorder="0" applyAlignment="0" applyProtection="0"/>
    <xf numFmtId="171" fontId="17" fillId="28" borderId="0" applyNumberFormat="0" applyBorder="0" applyAlignment="0" applyProtection="0"/>
    <xf numFmtId="0" fontId="17" fillId="28" borderId="0" applyNumberFormat="0" applyBorder="0" applyAlignment="0" applyProtection="0"/>
    <xf numFmtId="171" fontId="17" fillId="28" borderId="0" applyNumberFormat="0" applyBorder="0" applyAlignment="0" applyProtection="0"/>
    <xf numFmtId="171" fontId="17" fillId="28" borderId="0" applyNumberFormat="0" applyBorder="0" applyAlignment="0" applyProtection="0"/>
    <xf numFmtId="0" fontId="17" fillId="28" borderId="0" applyNumberFormat="0" applyBorder="0" applyAlignment="0" applyProtection="0"/>
    <xf numFmtId="0" fontId="31" fillId="28" borderId="0" applyNumberFormat="0" applyBorder="0" applyAlignment="0" applyProtection="0"/>
    <xf numFmtId="171"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171" fontId="33" fillId="51" borderId="0" applyNumberFormat="0" applyBorder="0" applyAlignment="0" applyProtection="0"/>
    <xf numFmtId="171" fontId="33"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4"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171" fontId="17" fillId="32" borderId="0" applyNumberFormat="0" applyBorder="0" applyAlignment="0" applyProtection="0"/>
    <xf numFmtId="171" fontId="17" fillId="32" borderId="0" applyNumberFormat="0" applyBorder="0" applyAlignment="0" applyProtection="0"/>
    <xf numFmtId="0" fontId="17" fillId="32" borderId="0" applyNumberFormat="0" applyBorder="0" applyAlignment="0" applyProtection="0"/>
    <xf numFmtId="171" fontId="17" fillId="32" borderId="0" applyNumberFormat="0" applyBorder="0" applyAlignment="0" applyProtection="0"/>
    <xf numFmtId="171" fontId="17" fillId="32" borderId="0" applyNumberFormat="0" applyBorder="0" applyAlignment="0" applyProtection="0"/>
    <xf numFmtId="0" fontId="17" fillId="32" borderId="0" applyNumberFormat="0" applyBorder="0" applyAlignment="0" applyProtection="0"/>
    <xf numFmtId="0" fontId="31" fillId="32" borderId="0" applyNumberFormat="0" applyBorder="0" applyAlignment="0" applyProtection="0"/>
    <xf numFmtId="171"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171" fontId="32" fillId="53" borderId="0" applyNumberFormat="0" applyBorder="0" applyAlignment="0" applyProtection="0"/>
    <xf numFmtId="171" fontId="32" fillId="53" borderId="0" applyNumberFormat="0" applyBorder="0" applyAlignment="0" applyProtection="0"/>
    <xf numFmtId="0" fontId="32" fillId="40"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171" fontId="33" fillId="53" borderId="0" applyNumberFormat="0" applyBorder="0" applyAlignment="0" applyProtection="0"/>
    <xf numFmtId="171" fontId="33"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4"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5" fillId="54" borderId="38">
      <alignment horizontal="left"/>
      <protection locked="0"/>
    </xf>
    <xf numFmtId="0" fontId="35" fillId="54" borderId="38">
      <alignment horizontal="left"/>
      <protection locked="0"/>
    </xf>
    <xf numFmtId="0" fontId="35" fillId="54" borderId="38">
      <alignment horizontal="left"/>
      <protection locked="0"/>
    </xf>
    <xf numFmtId="0" fontId="35" fillId="54" borderId="38">
      <alignment horizontal="left"/>
      <protection locked="0"/>
    </xf>
    <xf numFmtId="0" fontId="35" fillId="54" borderId="38">
      <alignment horizontal="left"/>
      <protection locked="0"/>
    </xf>
    <xf numFmtId="0" fontId="35" fillId="54" borderId="38">
      <alignment horizontal="left"/>
      <protection locked="0"/>
    </xf>
    <xf numFmtId="0" fontId="35" fillId="54" borderId="38">
      <alignment horizontal="left"/>
      <protection locked="0"/>
    </xf>
    <xf numFmtId="0" fontId="35" fillId="54" borderId="38">
      <alignment horizontal="left"/>
      <protection locked="0"/>
    </xf>
    <xf numFmtId="0" fontId="35" fillId="54" borderId="38">
      <alignment horizontal="left"/>
      <protection locked="0"/>
    </xf>
    <xf numFmtId="0" fontId="28" fillId="55" borderId="0" applyNumberFormat="0" applyBorder="0" applyAlignment="0" applyProtection="0"/>
    <xf numFmtId="0" fontId="28" fillId="55" borderId="0" applyNumberFormat="0" applyBorder="0" applyAlignment="0" applyProtection="0"/>
    <xf numFmtId="171" fontId="28" fillId="55" borderId="0" applyNumberFormat="0" applyBorder="0" applyAlignment="0" applyProtection="0"/>
    <xf numFmtId="171"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71" fontId="28" fillId="55" borderId="0" applyNumberFormat="0" applyBorder="0" applyAlignment="0" applyProtection="0"/>
    <xf numFmtId="171" fontId="28" fillId="55"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171" fontId="32" fillId="56" borderId="0" applyNumberFormat="0" applyBorder="0" applyAlignment="0" applyProtection="0"/>
    <xf numFmtId="171" fontId="32" fillId="56" borderId="0" applyNumberFormat="0" applyBorder="0" applyAlignment="0" applyProtection="0"/>
    <xf numFmtId="0" fontId="31"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0"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0" fontId="17" fillId="9" borderId="0" applyNumberFormat="0" applyBorder="0" applyAlignment="0" applyProtection="0"/>
    <xf numFmtId="0" fontId="31" fillId="9" borderId="0" applyNumberFormat="0" applyBorder="0" applyAlignment="0" applyProtection="0"/>
    <xf numFmtId="171"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171" fontId="32" fillId="57" borderId="0" applyNumberFormat="0" applyBorder="0" applyAlignment="0" applyProtection="0"/>
    <xf numFmtId="171" fontId="32" fillId="57" borderId="0" applyNumberFormat="0" applyBorder="0" applyAlignment="0" applyProtection="0"/>
    <xf numFmtId="0" fontId="32" fillId="51"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171" fontId="33" fillId="57" borderId="0" applyNumberFormat="0" applyBorder="0" applyAlignment="0" applyProtection="0"/>
    <xf numFmtId="171"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171" fontId="33" fillId="57" borderId="0" applyNumberFormat="0" applyBorder="0" applyAlignment="0" applyProtection="0"/>
    <xf numFmtId="171"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171" fontId="33" fillId="57" borderId="0" applyNumberFormat="0" applyBorder="0" applyAlignment="0" applyProtection="0"/>
    <xf numFmtId="171"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171" fontId="33" fillId="57" borderId="0" applyNumberFormat="0" applyBorder="0" applyAlignment="0" applyProtection="0"/>
    <xf numFmtId="171"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171" fontId="33" fillId="57" borderId="0" applyNumberFormat="0" applyBorder="0" applyAlignment="0" applyProtection="0"/>
    <xf numFmtId="171" fontId="33" fillId="57"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171" fontId="28" fillId="58" borderId="0" applyNumberFormat="0" applyBorder="0" applyAlignment="0" applyProtection="0"/>
    <xf numFmtId="171" fontId="28" fillId="58"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171" fontId="28" fillId="59" borderId="0" applyNumberFormat="0" applyBorder="0" applyAlignment="0" applyProtection="0"/>
    <xf numFmtId="171" fontId="28" fillId="5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171" fontId="32" fillId="60" borderId="0" applyNumberFormat="0" applyBorder="0" applyAlignment="0" applyProtection="0"/>
    <xf numFmtId="171" fontId="32" fillId="60" borderId="0" applyNumberFormat="0" applyBorder="0" applyAlignment="0" applyProtection="0"/>
    <xf numFmtId="0" fontId="31"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0"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0" fontId="17" fillId="13" borderId="0" applyNumberFormat="0" applyBorder="0" applyAlignment="0" applyProtection="0"/>
    <xf numFmtId="0" fontId="31" fillId="13" borderId="0" applyNumberFormat="0" applyBorder="0" applyAlignment="0" applyProtection="0"/>
    <xf numFmtId="171"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171" fontId="32" fillId="61" borderId="0" applyNumberFormat="0" applyBorder="0" applyAlignment="0" applyProtection="0"/>
    <xf numFmtId="171" fontId="32" fillId="61" borderId="0" applyNumberFormat="0" applyBorder="0" applyAlignment="0" applyProtection="0"/>
    <xf numFmtId="0" fontId="32"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171" fontId="33" fillId="61" borderId="0" applyNumberFormat="0" applyBorder="0" applyAlignment="0" applyProtection="0"/>
    <xf numFmtId="171"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171" fontId="33" fillId="61" borderId="0" applyNumberFormat="0" applyBorder="0" applyAlignment="0" applyProtection="0"/>
    <xf numFmtId="171"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171" fontId="33" fillId="61" borderId="0" applyNumberFormat="0" applyBorder="0" applyAlignment="0" applyProtection="0"/>
    <xf numFmtId="171"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171" fontId="33" fillId="61" borderId="0" applyNumberFormat="0" applyBorder="0" applyAlignment="0" applyProtection="0"/>
    <xf numFmtId="171"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171" fontId="33" fillId="61" borderId="0" applyNumberFormat="0" applyBorder="0" applyAlignment="0" applyProtection="0"/>
    <xf numFmtId="171" fontId="33" fillId="6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171" fontId="28" fillId="58" borderId="0" applyNumberFormat="0" applyBorder="0" applyAlignment="0" applyProtection="0"/>
    <xf numFmtId="171" fontId="28" fillId="58"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171" fontId="28" fillId="62" borderId="0" applyNumberFormat="0" applyBorder="0" applyAlignment="0" applyProtection="0"/>
    <xf numFmtId="171" fontId="28" fillId="62"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171" fontId="32" fillId="59" borderId="0" applyNumberFormat="0" applyBorder="0" applyAlignment="0" applyProtection="0"/>
    <xf numFmtId="171" fontId="32" fillId="59" borderId="0" applyNumberFormat="0" applyBorder="0" applyAlignment="0" applyProtection="0"/>
    <xf numFmtId="0" fontId="31"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0"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0" fontId="17" fillId="17" borderId="0" applyNumberFormat="0" applyBorder="0" applyAlignment="0" applyProtection="0"/>
    <xf numFmtId="0" fontId="31" fillId="17" borderId="0" applyNumberFormat="0" applyBorder="0" applyAlignment="0" applyProtection="0"/>
    <xf numFmtId="171"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171" fontId="32" fillId="63" borderId="0" applyNumberFormat="0" applyBorder="0" applyAlignment="0" applyProtection="0"/>
    <xf numFmtId="171" fontId="32"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171" fontId="33" fillId="63" borderId="0" applyNumberFormat="0" applyBorder="0" applyAlignment="0" applyProtection="0"/>
    <xf numFmtId="171"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171" fontId="33" fillId="63" borderId="0" applyNumberFormat="0" applyBorder="0" applyAlignment="0" applyProtection="0"/>
    <xf numFmtId="171"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171" fontId="33" fillId="63" borderId="0" applyNumberFormat="0" applyBorder="0" applyAlignment="0" applyProtection="0"/>
    <xf numFmtId="171"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171" fontId="33" fillId="63" borderId="0" applyNumberFormat="0" applyBorder="0" applyAlignment="0" applyProtection="0"/>
    <xf numFmtId="171"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171" fontId="33" fillId="63" borderId="0" applyNumberFormat="0" applyBorder="0" applyAlignment="0" applyProtection="0"/>
    <xf numFmtId="171" fontId="33" fillId="63"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71" fontId="28" fillId="55" borderId="0" applyNumberFormat="0" applyBorder="0" applyAlignment="0" applyProtection="0"/>
    <xf numFmtId="171" fontId="28" fillId="55"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171" fontId="28" fillId="59" borderId="0" applyNumberFormat="0" applyBorder="0" applyAlignment="0" applyProtection="0"/>
    <xf numFmtId="171" fontId="28"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171" fontId="32" fillId="59" borderId="0" applyNumberFormat="0" applyBorder="0" applyAlignment="0" applyProtection="0"/>
    <xf numFmtId="171" fontId="32" fillId="59" borderId="0" applyNumberFormat="0" applyBorder="0" applyAlignment="0" applyProtection="0"/>
    <xf numFmtId="0" fontId="31"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0"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0" fontId="17" fillId="21" borderId="0" applyNumberFormat="0" applyBorder="0" applyAlignment="0" applyProtection="0"/>
    <xf numFmtId="0" fontId="31" fillId="21" borderId="0" applyNumberFormat="0" applyBorder="0" applyAlignment="0" applyProtection="0"/>
    <xf numFmtId="171"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171" fontId="32" fillId="52" borderId="0" applyNumberFormat="0" applyBorder="0" applyAlignment="0" applyProtection="0"/>
    <xf numFmtId="171" fontId="32" fillId="52" borderId="0" applyNumberFormat="0" applyBorder="0" applyAlignment="0" applyProtection="0"/>
    <xf numFmtId="0" fontId="32" fillId="64"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171" fontId="33" fillId="52" borderId="0" applyNumberFormat="0" applyBorder="0" applyAlignment="0" applyProtection="0"/>
    <xf numFmtId="171"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171" fontId="33" fillId="52" borderId="0" applyNumberFormat="0" applyBorder="0" applyAlignment="0" applyProtection="0"/>
    <xf numFmtId="171"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171" fontId="33" fillId="52" borderId="0" applyNumberFormat="0" applyBorder="0" applyAlignment="0" applyProtection="0"/>
    <xf numFmtId="171"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171" fontId="33" fillId="52" borderId="0" applyNumberFormat="0" applyBorder="0" applyAlignment="0" applyProtection="0"/>
    <xf numFmtId="171"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171" fontId="33" fillId="52" borderId="0" applyNumberFormat="0" applyBorder="0" applyAlignment="0" applyProtection="0"/>
    <xf numFmtId="171" fontId="33" fillId="52"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171" fontId="28" fillId="65" borderId="0" applyNumberFormat="0" applyBorder="0" applyAlignment="0" applyProtection="0"/>
    <xf numFmtId="171" fontId="28" fillId="6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71" fontId="28" fillId="55" borderId="0" applyNumberFormat="0" applyBorder="0" applyAlignment="0" applyProtection="0"/>
    <xf numFmtId="171" fontId="28" fillId="55"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171" fontId="32" fillId="56" borderId="0" applyNumberFormat="0" applyBorder="0" applyAlignment="0" applyProtection="0"/>
    <xf numFmtId="171" fontId="32" fillId="56" borderId="0" applyNumberFormat="0" applyBorder="0" applyAlignment="0" applyProtection="0"/>
    <xf numFmtId="0" fontId="31"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0"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0" fontId="17" fillId="25" borderId="0" applyNumberFormat="0" applyBorder="0" applyAlignment="0" applyProtection="0"/>
    <xf numFmtId="0" fontId="31" fillId="25" borderId="0" applyNumberFormat="0" applyBorder="0" applyAlignment="0" applyProtection="0"/>
    <xf numFmtId="171"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171" fontId="33" fillId="51" borderId="0" applyNumberFormat="0" applyBorder="0" applyAlignment="0" applyProtection="0"/>
    <xf numFmtId="171"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171" fontId="33" fillId="51" borderId="0" applyNumberFormat="0" applyBorder="0" applyAlignment="0" applyProtection="0"/>
    <xf numFmtId="171"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171" fontId="33" fillId="51" borderId="0" applyNumberFormat="0" applyBorder="0" applyAlignment="0" applyProtection="0"/>
    <xf numFmtId="171"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171" fontId="33" fillId="51" borderId="0" applyNumberFormat="0" applyBorder="0" applyAlignment="0" applyProtection="0"/>
    <xf numFmtId="171"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171" fontId="33" fillId="51" borderId="0" applyNumberFormat="0" applyBorder="0" applyAlignment="0" applyProtection="0"/>
    <xf numFmtId="171" fontId="33" fillId="5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171" fontId="28" fillId="58" borderId="0" applyNumberFormat="0" applyBorder="0" applyAlignment="0" applyProtection="0"/>
    <xf numFmtId="171" fontId="28" fillId="58"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171" fontId="28" fillId="66" borderId="0" applyNumberFormat="0" applyBorder="0" applyAlignment="0" applyProtection="0"/>
    <xf numFmtId="171" fontId="28"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171" fontId="32" fillId="66" borderId="0" applyNumberFormat="0" applyBorder="0" applyAlignment="0" applyProtection="0"/>
    <xf numFmtId="171" fontId="32" fillId="66" borderId="0" applyNumberFormat="0" applyBorder="0" applyAlignment="0" applyProtection="0"/>
    <xf numFmtId="0" fontId="31"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0"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0" fontId="17" fillId="29" borderId="0" applyNumberFormat="0" applyBorder="0" applyAlignment="0" applyProtection="0"/>
    <xf numFmtId="0" fontId="31" fillId="29" borderId="0" applyNumberFormat="0" applyBorder="0" applyAlignment="0" applyProtection="0"/>
    <xf numFmtId="171"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171" fontId="32" fillId="67" borderId="0" applyNumberFormat="0" applyBorder="0" applyAlignment="0" applyProtection="0"/>
    <xf numFmtId="171" fontId="32" fillId="67" borderId="0" applyNumberFormat="0" applyBorder="0" applyAlignment="0" applyProtection="0"/>
    <xf numFmtId="0" fontId="32" fillId="67"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171" fontId="33" fillId="67" borderId="0" applyNumberFormat="0" applyBorder="0" applyAlignment="0" applyProtection="0"/>
    <xf numFmtId="171" fontId="33" fillId="67"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171" fontId="33" fillId="67" borderId="0" applyNumberFormat="0" applyBorder="0" applyAlignment="0" applyProtection="0"/>
    <xf numFmtId="171" fontId="33" fillId="67"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171" fontId="33" fillId="67" borderId="0" applyNumberFormat="0" applyBorder="0" applyAlignment="0" applyProtection="0"/>
    <xf numFmtId="171" fontId="33" fillId="67"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171" fontId="33" fillId="67" borderId="0" applyNumberFormat="0" applyBorder="0" applyAlignment="0" applyProtection="0"/>
    <xf numFmtId="171" fontId="33" fillId="67"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171" fontId="33" fillId="67" borderId="0" applyNumberFormat="0" applyBorder="0" applyAlignment="0" applyProtection="0"/>
    <xf numFmtId="171" fontId="33" fillId="67" borderId="0" applyNumberFormat="0" applyBorder="0" applyAlignment="0" applyProtection="0"/>
    <xf numFmtId="172" fontId="36" fillId="68" borderId="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7" fillId="69" borderId="49" applyNumberFormat="0"/>
    <xf numFmtId="0" fontId="38" fillId="0" borderId="0"/>
    <xf numFmtId="0" fontId="3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71" fontId="7" fillId="3" borderId="0" applyNumberFormat="0" applyBorder="0" applyAlignment="0" applyProtection="0"/>
    <xf numFmtId="171" fontId="7" fillId="3" borderId="0" applyNumberFormat="0" applyBorder="0" applyAlignment="0" applyProtection="0"/>
    <xf numFmtId="0" fontId="7" fillId="3" borderId="0" applyNumberFormat="0" applyBorder="0" applyAlignment="0" applyProtection="0"/>
    <xf numFmtId="171" fontId="7" fillId="3" borderId="0" applyNumberFormat="0" applyBorder="0" applyAlignment="0" applyProtection="0"/>
    <xf numFmtId="171" fontId="7" fillId="3" borderId="0" applyNumberFormat="0" applyBorder="0" applyAlignment="0" applyProtection="0"/>
    <xf numFmtId="0" fontId="7" fillId="3" borderId="0" applyNumberFormat="0" applyBorder="0" applyAlignment="0" applyProtection="0"/>
    <xf numFmtId="0" fontId="39" fillId="3" borderId="0" applyNumberFormat="0" applyBorder="0" applyAlignment="0" applyProtection="0"/>
    <xf numFmtId="171"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171" fontId="40" fillId="39" borderId="0" applyNumberFormat="0" applyBorder="0" applyAlignment="0" applyProtection="0"/>
    <xf numFmtId="171" fontId="40" fillId="39" borderId="0" applyNumberFormat="0" applyBorder="0" applyAlignment="0" applyProtection="0"/>
    <xf numFmtId="0" fontId="40"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171" fontId="41" fillId="39" borderId="0" applyNumberFormat="0" applyBorder="0" applyAlignment="0" applyProtection="0"/>
    <xf numFmtId="171" fontId="41"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2"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3" fillId="70" borderId="0" applyNumberFormat="0" applyBorder="0" applyAlignment="0" applyProtection="0"/>
    <xf numFmtId="0" fontId="44" fillId="71" borderId="0" applyNumberFormat="0" applyBorder="0" applyAlignment="0" applyProtection="0"/>
    <xf numFmtId="0" fontId="45" fillId="72" borderId="0" applyNumberFormat="0" applyBorder="0" applyAlignment="0" applyProtection="0"/>
    <xf numFmtId="0" fontId="46" fillId="73" borderId="0" applyNumberFormat="0" applyBorder="0" applyAlignment="0" applyProtection="0"/>
    <xf numFmtId="0" fontId="44" fillId="74" borderId="0" applyNumberFormat="0" applyBorder="0" applyAlignment="0"/>
    <xf numFmtId="0" fontId="25" fillId="73" borderId="0" applyNumberFormat="0" applyBorder="0" applyAlignment="0" applyProtection="0"/>
    <xf numFmtId="0" fontId="44" fillId="75" borderId="0" applyNumberFormat="0" applyBorder="0" applyAlignment="0" applyProtection="0"/>
    <xf numFmtId="173" fontId="47" fillId="76" borderId="50">
      <alignment vertical="center"/>
    </xf>
    <xf numFmtId="174" fontId="25" fillId="0" borderId="22">
      <alignment horizontal="left" vertical="center"/>
    </xf>
    <xf numFmtId="9" fontId="48" fillId="0" borderId="0">
      <alignment horizontal="center"/>
    </xf>
    <xf numFmtId="175" fontId="49" fillId="0" borderId="0">
      <alignment horizontal="right" vertical="center"/>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25" fillId="77" borderId="38" applyNumberFormat="0" applyBorder="0">
      <protection hidden="1"/>
    </xf>
    <xf numFmtId="0" fontId="50" fillId="6" borderId="4" applyNumberFormat="0" applyAlignment="0" applyProtection="0"/>
    <xf numFmtId="0" fontId="51" fillId="46" borderId="49" applyNumberFormat="0" applyAlignment="0" applyProtection="0"/>
    <xf numFmtId="0" fontId="52" fillId="78" borderId="4" applyNumberFormat="0" applyAlignment="0" applyProtection="0"/>
    <xf numFmtId="0" fontId="11" fillId="6" borderId="4" applyNumberFormat="0" applyAlignment="0" applyProtection="0"/>
    <xf numFmtId="0" fontId="11" fillId="6" borderId="4" applyNumberFormat="0" applyAlignment="0" applyProtection="0"/>
    <xf numFmtId="0" fontId="51" fillId="46" borderId="49" applyNumberFormat="0" applyAlignment="0" applyProtection="0"/>
    <xf numFmtId="0" fontId="51" fillId="46" borderId="49" applyNumberFormat="0" applyAlignment="0" applyProtection="0"/>
    <xf numFmtId="171" fontId="11" fillId="6" borderId="4" applyNumberFormat="0" applyAlignment="0" applyProtection="0"/>
    <xf numFmtId="0" fontId="51" fillId="46" borderId="49" applyNumberFormat="0" applyAlignment="0" applyProtection="0"/>
    <xf numFmtId="0" fontId="51" fillId="46" borderId="49" applyNumberFormat="0" applyAlignment="0" applyProtection="0"/>
    <xf numFmtId="171" fontId="11" fillId="6" borderId="4" applyNumberFormat="0" applyAlignment="0" applyProtection="0"/>
    <xf numFmtId="0" fontId="51" fillId="46" borderId="49" applyNumberFormat="0" applyAlignment="0" applyProtection="0"/>
    <xf numFmtId="0" fontId="11" fillId="6" borderId="4"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171" fontId="11" fillId="6" borderId="4" applyNumberFormat="0" applyAlignment="0" applyProtection="0"/>
    <xf numFmtId="0" fontId="51" fillId="46" borderId="49" applyNumberFormat="0" applyAlignment="0" applyProtection="0"/>
    <xf numFmtId="0" fontId="51" fillId="46" borderId="49" applyNumberFormat="0" applyAlignment="0" applyProtection="0"/>
    <xf numFmtId="171" fontId="11" fillId="6" borderId="4" applyNumberFormat="0" applyAlignment="0" applyProtection="0"/>
    <xf numFmtId="0" fontId="51" fillId="46" borderId="49" applyNumberFormat="0" applyAlignment="0" applyProtection="0"/>
    <xf numFmtId="0" fontId="51" fillId="46" borderId="49" applyNumberFormat="0" applyAlignment="0" applyProtection="0"/>
    <xf numFmtId="0" fontId="11" fillId="6" borderId="4"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0" fillId="6" borderId="4" applyNumberFormat="0" applyAlignment="0" applyProtection="0"/>
    <xf numFmtId="0" fontId="51" fillId="46" borderId="49" applyNumberFormat="0" applyAlignment="0" applyProtection="0"/>
    <xf numFmtId="171"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171"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171"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3"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4"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4" fillId="46" borderId="49" applyNumberFormat="0" applyAlignment="0" applyProtection="0"/>
    <xf numFmtId="0" fontId="54"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1" fillId="46" borderId="49" applyNumberFormat="0" applyAlignment="0" applyProtection="0"/>
    <xf numFmtId="0" fontId="55" fillId="0" borderId="0" applyNumberFormat="0" applyAlignment="0">
      <alignment horizontal="center"/>
    </xf>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64" fontId="25" fillId="79" borderId="51"/>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6" fontId="56" fillId="0" borderId="52" applyNumberFormat="0" applyFont="0" applyBorder="0">
      <alignment horizontal="left" vertical="top" wrapText="1"/>
    </xf>
    <xf numFmtId="177" fontId="57" fillId="0" borderId="0" applyFill="0" applyBorder="0" applyProtection="0">
      <alignment horizontal="center"/>
    </xf>
    <xf numFmtId="0" fontId="58" fillId="7" borderId="7" applyNumberFormat="0" applyAlignment="0" applyProtection="0"/>
    <xf numFmtId="0" fontId="13" fillId="7" borderId="7" applyNumberFormat="0" applyAlignment="0" applyProtection="0"/>
    <xf numFmtId="0" fontId="13" fillId="7" borderId="7" applyNumberFormat="0" applyAlignment="0" applyProtection="0"/>
    <xf numFmtId="171" fontId="13" fillId="7" borderId="7" applyNumberFormat="0" applyAlignment="0" applyProtection="0"/>
    <xf numFmtId="171" fontId="13" fillId="7" borderId="7" applyNumberFormat="0" applyAlignment="0" applyProtection="0"/>
    <xf numFmtId="0" fontId="13" fillId="7" borderId="7" applyNumberFormat="0" applyAlignment="0" applyProtection="0"/>
    <xf numFmtId="171" fontId="13" fillId="7" borderId="7" applyNumberFormat="0" applyAlignment="0" applyProtection="0"/>
    <xf numFmtId="171" fontId="13" fillId="7" borderId="7" applyNumberFormat="0" applyAlignment="0" applyProtection="0"/>
    <xf numFmtId="0" fontId="13" fillId="7" borderId="7" applyNumberFormat="0" applyAlignment="0" applyProtection="0"/>
    <xf numFmtId="0" fontId="58" fillId="7" borderId="7" applyNumberFormat="0" applyAlignment="0" applyProtection="0"/>
    <xf numFmtId="171" fontId="59" fillId="80" borderId="53" applyNumberFormat="0" applyAlignment="0" applyProtection="0"/>
    <xf numFmtId="0" fontId="59" fillId="80" borderId="53" applyNumberFormat="0" applyAlignment="0" applyProtection="0"/>
    <xf numFmtId="0" fontId="59" fillId="80" borderId="53" applyNumberFormat="0" applyAlignment="0" applyProtection="0"/>
    <xf numFmtId="171" fontId="59" fillId="80" borderId="53" applyNumberFormat="0" applyAlignment="0" applyProtection="0"/>
    <xf numFmtId="171" fontId="59" fillId="80" borderId="53" applyNumberFormat="0" applyAlignment="0" applyProtection="0"/>
    <xf numFmtId="0" fontId="59" fillId="80" borderId="53" applyNumberFormat="0" applyAlignment="0" applyProtection="0"/>
    <xf numFmtId="0" fontId="60" fillId="80" borderId="53" applyNumberFormat="0" applyAlignment="0" applyProtection="0"/>
    <xf numFmtId="0" fontId="60" fillId="80" borderId="53" applyNumberFormat="0" applyAlignment="0" applyProtection="0"/>
    <xf numFmtId="171" fontId="60" fillId="80" borderId="53" applyNumberFormat="0" applyAlignment="0" applyProtection="0"/>
    <xf numFmtId="171" fontId="60" fillId="80" borderId="53" applyNumberFormat="0" applyAlignment="0" applyProtection="0"/>
    <xf numFmtId="0" fontId="59" fillId="80" borderId="53" applyNumberFormat="0" applyAlignment="0" applyProtection="0"/>
    <xf numFmtId="0" fontId="59" fillId="80" borderId="53" applyNumberFormat="0" applyAlignment="0" applyProtection="0"/>
    <xf numFmtId="0" fontId="61" fillId="80" borderId="53" applyNumberFormat="0" applyAlignment="0" applyProtection="0"/>
    <xf numFmtId="0" fontId="59" fillId="80" borderId="53" applyNumberFormat="0" applyAlignment="0" applyProtection="0"/>
    <xf numFmtId="0" fontId="59" fillId="80" borderId="53" applyNumberFormat="0" applyAlignment="0" applyProtection="0"/>
    <xf numFmtId="0" fontId="59" fillId="80" borderId="53" applyNumberFormat="0" applyAlignment="0" applyProtection="0"/>
    <xf numFmtId="178" fontId="6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79" fontId="3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79"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2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25" fillId="0" borderId="0" applyFont="0" applyFill="0" applyBorder="0" applyAlignment="0" applyProtection="0"/>
    <xf numFmtId="179"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37" fontId="28"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80" fontId="66" fillId="0" borderId="0" applyFont="0" applyFill="0" applyBorder="0" applyAlignment="0" applyProtection="0"/>
    <xf numFmtId="43" fontId="65"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8" fillId="0" borderId="0" applyFont="0" applyFill="0" applyBorder="0" applyAlignment="0" applyProtection="0"/>
    <xf numFmtId="43" fontId="25" fillId="0" borderId="0" applyFont="0" applyFill="0" applyBorder="0" applyAlignment="0" applyProtection="0"/>
    <xf numFmtId="179"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69" fillId="0" borderId="0" applyFont="0" applyFill="0" applyBorder="0" applyAlignment="0" applyProtection="0"/>
    <xf numFmtId="0" fontId="70" fillId="0" borderId="0"/>
    <xf numFmtId="0" fontId="71" fillId="0" borderId="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0" fontId="70" fillId="0" borderId="0"/>
    <xf numFmtId="0" fontId="71" fillId="0" borderId="0"/>
    <xf numFmtId="181" fontId="72" fillId="0" borderId="0">
      <alignment horizontal="right"/>
    </xf>
    <xf numFmtId="182" fontId="27" fillId="0" borderId="50">
      <alignment vertical="center"/>
    </xf>
    <xf numFmtId="183" fontId="27" fillId="0" borderId="50">
      <alignment vertical="center"/>
    </xf>
    <xf numFmtId="42" fontId="25" fillId="0" borderId="0" applyFont="0" applyFill="0" applyBorder="0" applyAlignment="0" applyProtection="0"/>
    <xf numFmtId="184" fontId="46" fillId="0" borderId="0" applyFill="0" applyBorder="0">
      <protection locked="0"/>
    </xf>
    <xf numFmtId="185" fontId="25" fillId="0" borderId="0" applyFill="0" applyBorder="0"/>
    <xf numFmtId="185" fontId="46" fillId="0" borderId="0" applyFill="0" applyBorder="0">
      <protection locked="0"/>
    </xf>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6" fontId="1" fillId="0" borderId="0" applyFont="0" applyFill="0" applyBorder="0" applyAlignment="0" applyProtection="0"/>
    <xf numFmtId="44" fontId="1" fillId="0" borderId="0" applyFont="0" applyFill="0" applyBorder="0" applyAlignment="0" applyProtection="0"/>
    <xf numFmtId="18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4" fontId="65" fillId="0" borderId="0" applyFont="0" applyFill="0" applyBorder="0" applyAlignment="0" applyProtection="0"/>
    <xf numFmtId="18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18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6" fontId="1" fillId="0" borderId="0" applyFont="0" applyFill="0" applyBorder="0" applyAlignment="0" applyProtection="0"/>
    <xf numFmtId="4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186"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18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4" fontId="25" fillId="0" borderId="0" applyFont="0" applyFill="0" applyBorder="0" applyAlignment="0" applyProtection="0"/>
    <xf numFmtId="44" fontId="35"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187" fontId="69" fillId="0" borderId="0" applyFont="0" applyFill="0" applyBorder="0" applyAlignment="0" applyProtection="0"/>
    <xf numFmtId="38" fontId="73" fillId="79" borderId="54"/>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188" fontId="25" fillId="0" borderId="0" applyFill="0" applyBorder="0"/>
    <xf numFmtId="15" fontId="46" fillId="0" borderId="0" applyFill="0" applyBorder="0">
      <protection locked="0"/>
    </xf>
    <xf numFmtId="15" fontId="46" fillId="0" borderId="0" applyFont="0" applyFill="0" applyBorder="0" applyAlignment="0" applyProtection="0">
      <protection locked="0"/>
    </xf>
    <xf numFmtId="15" fontId="25" fillId="0" borderId="0" applyFont="0" applyFill="0" applyBorder="0" applyAlignment="0" applyProtection="0"/>
    <xf numFmtId="1" fontId="25" fillId="0" borderId="0" applyFill="0" applyBorder="0">
      <alignment horizontal="right"/>
    </xf>
    <xf numFmtId="2" fontId="25" fillId="0" borderId="0" applyFill="0" applyBorder="0">
      <alignment horizontal="right"/>
    </xf>
    <xf numFmtId="2" fontId="46" fillId="0" borderId="0" applyFill="0" applyBorder="0">
      <protection locked="0"/>
    </xf>
    <xf numFmtId="189" fontId="25" fillId="0" borderId="0" applyFill="0" applyBorder="0">
      <alignment horizontal="right"/>
    </xf>
    <xf numFmtId="189" fontId="46" fillId="0" borderId="0" applyFill="0" applyBorder="0">
      <protection locked="0"/>
    </xf>
    <xf numFmtId="190" fontId="35" fillId="0" borderId="0" applyFont="0" applyFill="0" applyBorder="0" applyAlignment="0" applyProtection="0"/>
    <xf numFmtId="179" fontId="35" fillId="0" borderId="0" applyFont="0" applyFill="0" applyBorder="0" applyAlignment="0" applyProtection="0"/>
    <xf numFmtId="0" fontId="74" fillId="0" borderId="0">
      <protection locked="0"/>
    </xf>
    <xf numFmtId="189" fontId="25" fillId="0" borderId="0"/>
    <xf numFmtId="0" fontId="75" fillId="81" borderId="0" applyNumberFormat="0" applyBorder="0" applyAlignment="0" applyProtection="0"/>
    <xf numFmtId="0" fontId="75" fillId="81" borderId="0" applyNumberFormat="0" applyBorder="0" applyAlignment="0" applyProtection="0"/>
    <xf numFmtId="171" fontId="75" fillId="81" borderId="0" applyNumberFormat="0" applyBorder="0" applyAlignment="0" applyProtection="0"/>
    <xf numFmtId="171" fontId="75" fillId="81" borderId="0" applyNumberFormat="0" applyBorder="0" applyAlignment="0" applyProtection="0"/>
    <xf numFmtId="0" fontId="75" fillId="82" borderId="0" applyNumberFormat="0" applyBorder="0" applyAlignment="0" applyProtection="0"/>
    <xf numFmtId="0" fontId="75" fillId="82" borderId="0" applyNumberFormat="0" applyBorder="0" applyAlignment="0" applyProtection="0"/>
    <xf numFmtId="171" fontId="75" fillId="82" borderId="0" applyNumberFormat="0" applyBorder="0" applyAlignment="0" applyProtection="0"/>
    <xf numFmtId="171" fontId="75" fillId="82"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171" fontId="75" fillId="83" borderId="0" applyNumberFormat="0" applyBorder="0" applyAlignment="0" applyProtection="0"/>
    <xf numFmtId="171" fontId="75" fillId="83" borderId="0" applyNumberFormat="0" applyBorder="0" applyAlignment="0" applyProtection="0"/>
    <xf numFmtId="0" fontId="76" fillId="0" borderId="0">
      <protection locked="0"/>
    </xf>
    <xf numFmtId="0" fontId="76" fillId="0" borderId="0">
      <protection locked="0"/>
    </xf>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0" fontId="7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0" fontId="15" fillId="0" borderId="0" applyNumberForma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0" fontId="15"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Protection="0">
      <alignment vertical="center"/>
    </xf>
    <xf numFmtId="171"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1" fontId="80" fillId="0" borderId="0" applyNumberFormat="0" applyFill="0" applyBorder="0" applyAlignment="0" applyProtection="0"/>
    <xf numFmtId="171"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0" fontId="37" fillId="72" borderId="55"/>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10" fontId="25" fillId="73" borderId="56" applyNumberFormat="0"/>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2" fontId="69" fillId="0" borderId="0" applyFont="0" applyFill="0" applyBorder="0" applyAlignment="0" applyProtection="0"/>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164" fontId="25" fillId="0" borderId="52"/>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9" fontId="37" fillId="84" borderId="57"/>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92" fontId="83" fillId="0" borderId="58" applyNumberFormat="0">
      <alignment horizontal="right" vertical="center"/>
      <protection locked="0"/>
    </xf>
    <xf numFmtId="0" fontId="84" fillId="0" borderId="0"/>
    <xf numFmtId="0" fontId="8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171" fontId="6" fillId="2" borderId="0" applyNumberFormat="0" applyBorder="0" applyAlignment="0" applyProtection="0"/>
    <xf numFmtId="171" fontId="6" fillId="2" borderId="0" applyNumberFormat="0" applyBorder="0" applyAlignment="0" applyProtection="0"/>
    <xf numFmtId="0" fontId="6" fillId="2" borderId="0" applyNumberFormat="0" applyBorder="0" applyAlignment="0" applyProtection="0"/>
    <xf numFmtId="171" fontId="6" fillId="2" borderId="0" applyNumberFormat="0" applyBorder="0" applyAlignment="0" applyProtection="0"/>
    <xf numFmtId="171" fontId="6" fillId="2" borderId="0" applyNumberFormat="0" applyBorder="0" applyAlignment="0" applyProtection="0"/>
    <xf numFmtId="0" fontId="6" fillId="2" borderId="0" applyNumberFormat="0" applyBorder="0" applyAlignment="0" applyProtection="0"/>
    <xf numFmtId="0" fontId="85" fillId="2" borderId="0" applyNumberFormat="0" applyBorder="0" applyAlignment="0" applyProtection="0"/>
    <xf numFmtId="171"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171" fontId="86" fillId="41" borderId="0" applyNumberFormat="0" applyBorder="0" applyAlignment="0" applyProtection="0"/>
    <xf numFmtId="171" fontId="86"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171" fontId="87" fillId="41" borderId="0" applyNumberFormat="0" applyBorder="0" applyAlignment="0" applyProtection="0"/>
    <xf numFmtId="171" fontId="87"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8"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25" fillId="85" borderId="40" applyNumberFormat="0" applyAlignment="0">
      <protection hidden="1"/>
    </xf>
    <xf numFmtId="0" fontId="25" fillId="85" borderId="40" applyNumberFormat="0" applyAlignment="0">
      <protection hidden="1"/>
    </xf>
    <xf numFmtId="38" fontId="84" fillId="71" borderId="0" applyNumberFormat="0" applyBorder="0" applyAlignment="0" applyProtection="0"/>
    <xf numFmtId="38" fontId="84" fillId="71" borderId="0" applyNumberFormat="0" applyBorder="0" applyAlignment="0" applyProtection="0"/>
    <xf numFmtId="0" fontId="25" fillId="71" borderId="0" applyNumberFormat="0"/>
    <xf numFmtId="0" fontId="89" fillId="0" borderId="0"/>
    <xf numFmtId="0" fontId="45" fillId="86" borderId="59"/>
    <xf numFmtId="0" fontId="45" fillId="72" borderId="60"/>
    <xf numFmtId="0" fontId="25" fillId="87" borderId="61"/>
    <xf numFmtId="0" fontId="25" fillId="71" borderId="61"/>
    <xf numFmtId="0" fontId="90" fillId="0" borderId="0"/>
    <xf numFmtId="0" fontId="91" fillId="0" borderId="1"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171" fontId="3" fillId="0" borderId="1" applyNumberFormat="0" applyFill="0" applyAlignment="0" applyProtection="0"/>
    <xf numFmtId="171" fontId="3" fillId="0" borderId="1"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91" fillId="0" borderId="1" applyNumberFormat="0" applyFill="0" applyAlignment="0" applyProtection="0"/>
    <xf numFmtId="171" fontId="3" fillId="0" borderId="1" applyNumberFormat="0" applyFill="0" applyAlignment="0" applyProtection="0"/>
    <xf numFmtId="171" fontId="3" fillId="0" borderId="1" applyNumberFormat="0" applyFill="0" applyAlignment="0" applyProtection="0"/>
    <xf numFmtId="0" fontId="3" fillId="0" borderId="1"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62" applyNumberFormat="0" applyFill="0" applyAlignment="0" applyProtection="0"/>
    <xf numFmtId="0" fontId="93" fillId="0" borderId="62" applyNumberFormat="0" applyFill="0" applyAlignment="0" applyProtection="0"/>
    <xf numFmtId="171" fontId="93" fillId="0" borderId="62" applyNumberFormat="0" applyFill="0" applyAlignment="0" applyProtection="0"/>
    <xf numFmtId="171" fontId="93" fillId="0" borderId="62" applyNumberFormat="0" applyFill="0" applyAlignment="0" applyProtection="0"/>
    <xf numFmtId="0" fontId="94" fillId="0" borderId="62" applyNumberFormat="0" applyFill="0" applyAlignment="0" applyProtection="0"/>
    <xf numFmtId="0" fontId="94" fillId="0" borderId="62" applyNumberFormat="0" applyFill="0" applyAlignment="0" applyProtection="0"/>
    <xf numFmtId="171" fontId="94" fillId="0" borderId="62" applyNumberFormat="0" applyFill="0" applyAlignment="0" applyProtection="0"/>
    <xf numFmtId="171" fontId="94" fillId="0" borderId="6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6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6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62" applyNumberFormat="0" applyFill="0" applyAlignment="0" applyProtection="0"/>
    <xf numFmtId="0" fontId="92" fillId="0" borderId="0" applyNumberFormat="0" applyFill="0" applyBorder="0" applyAlignment="0" applyProtection="0"/>
    <xf numFmtId="0" fontId="93" fillId="0" borderId="62" applyNumberFormat="0" applyFill="0" applyAlignment="0" applyProtection="0"/>
    <xf numFmtId="0" fontId="95" fillId="0" borderId="0">
      <alignment vertical="center"/>
    </xf>
    <xf numFmtId="0" fontId="95" fillId="0" borderId="0">
      <alignment vertical="center"/>
    </xf>
    <xf numFmtId="171" fontId="95" fillId="0" borderId="0">
      <alignment vertical="center"/>
    </xf>
    <xf numFmtId="171" fontId="95" fillId="0" borderId="0">
      <alignment vertical="center"/>
    </xf>
    <xf numFmtId="0" fontId="96" fillId="0" borderId="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171" fontId="4" fillId="0" borderId="2" applyNumberFormat="0" applyFill="0" applyAlignment="0" applyProtection="0"/>
    <xf numFmtId="171" fontId="4" fillId="0" borderId="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96" fillId="0" borderId="2" applyNumberFormat="0" applyFill="0" applyAlignment="0" applyProtection="0"/>
    <xf numFmtId="0" fontId="98" fillId="0" borderId="0" applyNumberFormat="0" applyFill="0" applyProtection="0">
      <alignment vertical="center"/>
    </xf>
    <xf numFmtId="171" fontId="4" fillId="0" borderId="2" applyNumberFormat="0" applyFill="0" applyAlignment="0" applyProtection="0"/>
    <xf numFmtId="171" fontId="4" fillId="0" borderId="2" applyNumberFormat="0" applyFill="0" applyAlignment="0" applyProtection="0"/>
    <xf numFmtId="0" fontId="4" fillId="0" borderId="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63" applyNumberFormat="0" applyFill="0" applyAlignment="0" applyProtection="0"/>
    <xf numFmtId="0" fontId="99" fillId="0" borderId="63" applyNumberFormat="0" applyFill="0" applyAlignment="0" applyProtection="0"/>
    <xf numFmtId="171" fontId="99" fillId="0" borderId="63" applyNumberFormat="0" applyFill="0" applyAlignment="0" applyProtection="0"/>
    <xf numFmtId="171" fontId="99" fillId="0" borderId="63" applyNumberFormat="0" applyFill="0" applyAlignment="0" applyProtection="0"/>
    <xf numFmtId="0" fontId="100" fillId="0" borderId="63" applyNumberFormat="0" applyFill="0" applyAlignment="0" applyProtection="0"/>
    <xf numFmtId="0" fontId="100" fillId="0" borderId="63" applyNumberFormat="0" applyFill="0" applyAlignment="0" applyProtection="0"/>
    <xf numFmtId="171" fontId="100" fillId="0" borderId="63" applyNumberFormat="0" applyFill="0" applyAlignment="0" applyProtection="0"/>
    <xf numFmtId="171" fontId="100" fillId="0" borderId="63"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63"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63"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63" applyNumberFormat="0" applyFill="0" applyAlignment="0" applyProtection="0"/>
    <xf numFmtId="0" fontId="97" fillId="0" borderId="0" applyNumberFormat="0" applyFill="0" applyBorder="0" applyAlignment="0" applyProtection="0"/>
    <xf numFmtId="0" fontId="99" fillId="0" borderId="63" applyNumberFormat="0" applyFill="0" applyAlignment="0" applyProtection="0"/>
    <xf numFmtId="0" fontId="101"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171" fontId="5" fillId="0" borderId="3" applyNumberFormat="0" applyFill="0" applyAlignment="0" applyProtection="0"/>
    <xf numFmtId="171" fontId="5" fillId="0" borderId="3" applyNumberFormat="0" applyFill="0" applyAlignment="0" applyProtection="0"/>
    <xf numFmtId="0" fontId="5" fillId="0" borderId="3" applyNumberFormat="0" applyFill="0" applyAlignment="0" applyProtection="0"/>
    <xf numFmtId="171" fontId="5" fillId="0" borderId="3" applyNumberFormat="0" applyFill="0" applyAlignment="0" applyProtection="0"/>
    <xf numFmtId="171" fontId="5" fillId="0" borderId="3" applyNumberFormat="0" applyFill="0" applyAlignment="0" applyProtection="0"/>
    <xf numFmtId="0" fontId="5" fillId="0" borderId="3" applyNumberFormat="0" applyFill="0" applyAlignment="0" applyProtection="0"/>
    <xf numFmtId="0" fontId="101" fillId="0" borderId="3" applyNumberFormat="0" applyFill="0" applyAlignment="0" applyProtection="0"/>
    <xf numFmtId="171"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171"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171"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3"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2" fillId="0" borderId="64" applyNumberFormat="0" applyFill="0" applyAlignment="0" applyProtection="0"/>
    <xf numFmtId="0" fontId="10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1" fontId="5" fillId="0" borderId="0" applyNumberFormat="0" applyFill="0" applyBorder="0" applyAlignment="0" applyProtection="0"/>
    <xf numFmtId="171" fontId="5" fillId="0" borderId="0" applyNumberFormat="0" applyFill="0" applyBorder="0" applyAlignment="0" applyProtection="0"/>
    <xf numFmtId="0" fontId="5" fillId="0" borderId="0" applyNumberFormat="0" applyFill="0" applyBorder="0" applyAlignment="0" applyProtection="0"/>
    <xf numFmtId="171" fontId="5" fillId="0" borderId="0" applyNumberFormat="0" applyFill="0" applyBorder="0" applyAlignment="0" applyProtection="0"/>
    <xf numFmtId="171" fontId="5"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171"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171" fontId="102" fillId="0" borderId="0" applyNumberFormat="0" applyFill="0" applyBorder="0" applyAlignment="0" applyProtection="0"/>
    <xf numFmtId="171" fontId="102"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193" fontId="44" fillId="0" borderId="0" applyProtection="0"/>
    <xf numFmtId="0" fontId="25" fillId="88" borderId="0" applyNumberFormat="0" applyFont="0" applyBorder="0" applyAlignment="0">
      <protection hidden="1"/>
    </xf>
    <xf numFmtId="0" fontId="105" fillId="0" borderId="0" applyNumberForma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alignment vertical="top"/>
      <protection locked="0"/>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alignment vertical="top"/>
      <protection locked="0"/>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71" fontId="107" fillId="0" borderId="0" applyNumberFormat="0" applyFill="0" applyBorder="0" applyAlignment="0" applyProtection="0">
      <alignment vertical="top"/>
      <protection locked="0"/>
    </xf>
    <xf numFmtId="171" fontId="107" fillId="0" borderId="0" applyNumberFormat="0" applyFill="0" applyBorder="0" applyAlignment="0" applyProtection="0">
      <alignment vertical="top"/>
      <protection locked="0"/>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4" fontId="83" fillId="89" borderId="52">
      <protection locked="0"/>
    </xf>
    <xf numFmtId="192" fontId="83" fillId="59" borderId="65" applyBorder="0">
      <alignment horizontal="left" vertical="center" wrapText="1" indent="1"/>
    </xf>
    <xf numFmtId="38" fontId="25" fillId="90" borderId="50">
      <alignment vertical="center"/>
    </xf>
    <xf numFmtId="195" fontId="25" fillId="90" borderId="50">
      <alignment vertical="center"/>
    </xf>
    <xf numFmtId="10" fontId="25" fillId="90" borderId="50">
      <alignment vertical="center"/>
    </xf>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10" fontId="84" fillId="91" borderId="22" applyNumberFormat="0" applyBorder="0" applyAlignment="0" applyProtection="0"/>
    <xf numFmtId="0" fontId="108" fillId="5" borderId="4" applyNumberFormat="0" applyAlignment="0" applyProtection="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9" fillId="5" borderId="4"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8" fillId="5" borderId="4" applyNumberFormat="0" applyAlignment="0" applyProtection="0"/>
    <xf numFmtId="0" fontId="109" fillId="38" borderId="49" applyNumberFormat="0" applyAlignment="0" applyProtection="0"/>
    <xf numFmtId="0" fontId="109" fillId="38" borderId="49" applyNumberFormat="0" applyAlignment="0" applyProtection="0"/>
    <xf numFmtId="0" fontId="9" fillId="93" borderId="4" applyNumberFormat="0" applyAlignment="0" applyProtection="0"/>
    <xf numFmtId="0" fontId="9" fillId="5" borderId="4" applyNumberFormat="0" applyAlignment="0" applyProtection="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9" fillId="5" borderId="4" applyNumberFormat="0" applyAlignment="0" applyProtection="0"/>
    <xf numFmtId="0" fontId="25" fillId="92" borderId="66" applyNumberFormat="0"/>
    <xf numFmtId="0" fontId="25" fillId="92" borderId="66" applyNumberFormat="0"/>
    <xf numFmtId="0" fontId="25" fillId="92" borderId="66" applyNumberFormat="0"/>
    <xf numFmtId="0" fontId="109" fillId="38" borderId="49" applyNumberFormat="0" applyAlignment="0" applyProtection="0"/>
    <xf numFmtId="0" fontId="109" fillId="38" borderId="49" applyNumberFormat="0" applyAlignment="0" applyProtection="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109" fillId="38" borderId="49" applyNumberFormat="0" applyAlignment="0" applyProtection="0"/>
    <xf numFmtId="0" fontId="109" fillId="38" borderId="49" applyNumberFormat="0" applyAlignment="0" applyProtection="0"/>
    <xf numFmtId="171" fontId="9" fillId="5" borderId="4" applyNumberFormat="0" applyAlignment="0" applyProtection="0"/>
    <xf numFmtId="0" fontId="109" fillId="38" borderId="49" applyNumberFormat="0" applyAlignment="0" applyProtection="0"/>
    <xf numFmtId="0" fontId="109" fillId="38" borderId="49" applyNumberFormat="0" applyAlignment="0" applyProtection="0"/>
    <xf numFmtId="171" fontId="9" fillId="5" borderId="4" applyNumberFormat="0" applyAlignment="0" applyProtection="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9" fillId="5" borderId="4" applyNumberFormat="0" applyAlignment="0" applyProtection="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171" fontId="9" fillId="5" borderId="4" applyNumberFormat="0" applyAlignment="0" applyProtection="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109" fillId="38" borderId="49" applyNumberFormat="0" applyAlignment="0" applyProtection="0"/>
    <xf numFmtId="0" fontId="109" fillId="38" borderId="49" applyNumberFormat="0" applyAlignment="0" applyProtection="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171" fontId="9" fillId="5" borderId="4" applyNumberFormat="0" applyAlignment="0" applyProtection="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109" fillId="38" borderId="49" applyNumberFormat="0" applyAlignment="0" applyProtection="0"/>
    <xf numFmtId="0" fontId="109" fillId="38" borderId="49" applyNumberFormat="0" applyAlignment="0" applyProtection="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9" fillId="5" borderId="4" applyNumberFormat="0" applyAlignment="0" applyProtection="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0" fontId="25" fillId="92" borderId="66" applyNumberFormat="0"/>
    <xf numFmtId="171"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171"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171"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10"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11"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11" fillId="38" borderId="49" applyNumberFormat="0" applyAlignment="0" applyProtection="0"/>
    <xf numFmtId="0" fontId="111" fillId="38" borderId="49" applyNumberFormat="0" applyAlignment="0" applyProtection="0"/>
    <xf numFmtId="0" fontId="111"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09" fillId="38" borderId="49" applyNumberFormat="0" applyAlignment="0" applyProtection="0"/>
    <xf numFmtId="0" fontId="111" fillId="38" borderId="49" applyNumberFormat="0" applyAlignment="0" applyProtection="0"/>
    <xf numFmtId="0" fontId="111" fillId="38" borderId="49" applyNumberFormat="0" applyAlignment="0" applyProtection="0"/>
    <xf numFmtId="0" fontId="111" fillId="38" borderId="49" applyNumberFormat="0" applyAlignment="0" applyProtection="0"/>
    <xf numFmtId="0" fontId="111" fillId="38" borderId="49" applyNumberFormat="0" applyAlignment="0" applyProtection="0"/>
    <xf numFmtId="0" fontId="111" fillId="38" borderId="49" applyNumberFormat="0" applyAlignment="0" applyProtection="0"/>
    <xf numFmtId="0" fontId="112" fillId="74" borderId="0"/>
    <xf numFmtId="1" fontId="84" fillId="0" borderId="0"/>
    <xf numFmtId="38" fontId="113" fillId="0" borderId="0"/>
    <xf numFmtId="38" fontId="114" fillId="0" borderId="0"/>
    <xf numFmtId="38" fontId="115" fillId="0" borderId="0"/>
    <xf numFmtId="38" fontId="116" fillId="0" borderId="0"/>
    <xf numFmtId="0" fontId="117" fillId="0" borderId="0"/>
    <xf numFmtId="0" fontId="117" fillId="0" borderId="0"/>
    <xf numFmtId="0" fontId="118" fillId="0" borderId="0"/>
    <xf numFmtId="0" fontId="119"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71" fontId="12" fillId="0" borderId="6" applyNumberFormat="0" applyFill="0" applyAlignment="0" applyProtection="0"/>
    <xf numFmtId="171" fontId="12" fillId="0" borderId="6" applyNumberFormat="0" applyFill="0" applyAlignment="0" applyProtection="0"/>
    <xf numFmtId="0" fontId="12" fillId="0" borderId="6" applyNumberFormat="0" applyFill="0" applyAlignment="0" applyProtection="0"/>
    <xf numFmtId="171" fontId="12" fillId="0" borderId="6" applyNumberFormat="0" applyFill="0" applyAlignment="0" applyProtection="0"/>
    <xf numFmtId="171" fontId="12" fillId="0" borderId="6" applyNumberFormat="0" applyFill="0" applyAlignment="0" applyProtection="0"/>
    <xf numFmtId="0" fontId="12" fillId="0" borderId="6" applyNumberFormat="0" applyFill="0" applyAlignment="0" applyProtection="0"/>
    <xf numFmtId="0" fontId="119" fillId="0" borderId="6" applyNumberFormat="0" applyFill="0" applyAlignment="0" applyProtection="0"/>
    <xf numFmtId="171" fontId="120" fillId="0" borderId="67" applyNumberFormat="0" applyFill="0" applyAlignment="0" applyProtection="0"/>
    <xf numFmtId="0" fontId="120" fillId="0" borderId="67" applyNumberFormat="0" applyFill="0" applyAlignment="0" applyProtection="0"/>
    <xf numFmtId="0" fontId="120" fillId="0" borderId="67" applyNumberFormat="0" applyFill="0" applyAlignment="0" applyProtection="0"/>
    <xf numFmtId="171" fontId="120" fillId="0" borderId="67" applyNumberFormat="0" applyFill="0" applyAlignment="0" applyProtection="0"/>
    <xf numFmtId="171" fontId="120" fillId="0" borderId="67" applyNumberFormat="0" applyFill="0" applyAlignment="0" applyProtection="0"/>
    <xf numFmtId="0" fontId="120" fillId="0" borderId="67" applyNumberFormat="0" applyFill="0" applyAlignment="0" applyProtection="0"/>
    <xf numFmtId="0" fontId="121" fillId="0" borderId="67" applyNumberFormat="0" applyFill="0" applyAlignment="0" applyProtection="0"/>
    <xf numFmtId="0" fontId="121" fillId="0" borderId="67" applyNumberFormat="0" applyFill="0" applyAlignment="0" applyProtection="0"/>
    <xf numFmtId="171" fontId="121" fillId="0" borderId="67" applyNumberFormat="0" applyFill="0" applyAlignment="0" applyProtection="0"/>
    <xf numFmtId="171" fontId="121" fillId="0" borderId="67" applyNumberFormat="0" applyFill="0" applyAlignment="0" applyProtection="0"/>
    <xf numFmtId="0" fontId="120" fillId="0" borderId="67" applyNumberFormat="0" applyFill="0" applyAlignment="0" applyProtection="0"/>
    <xf numFmtId="0" fontId="120" fillId="0" borderId="67" applyNumberFormat="0" applyFill="0" applyAlignment="0" applyProtection="0"/>
    <xf numFmtId="0" fontId="122" fillId="0" borderId="67" applyNumberFormat="0" applyFill="0" applyAlignment="0" applyProtection="0"/>
    <xf numFmtId="0" fontId="120" fillId="0" borderId="67" applyNumberFormat="0" applyFill="0" applyAlignment="0" applyProtection="0"/>
    <xf numFmtId="0" fontId="120" fillId="0" borderId="67" applyNumberFormat="0" applyFill="0" applyAlignment="0" applyProtection="0"/>
    <xf numFmtId="0" fontId="120" fillId="0" borderId="67" applyNumberFormat="0" applyFill="0" applyAlignment="0" applyProtection="0"/>
    <xf numFmtId="0" fontId="25" fillId="0" borderId="0"/>
    <xf numFmtId="0" fontId="25" fillId="0" borderId="0"/>
    <xf numFmtId="0" fontId="25" fillId="0" borderId="0"/>
    <xf numFmtId="0" fontId="25" fillId="0" borderId="0"/>
    <xf numFmtId="171" fontId="25" fillId="0" borderId="0"/>
    <xf numFmtId="171"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171" fontId="25" fillId="0" borderId="0"/>
    <xf numFmtId="171" fontId="25" fillId="0" borderId="0"/>
    <xf numFmtId="196" fontId="28" fillId="0" borderId="0" applyFont="0" applyFill="0" applyBorder="0" applyAlignment="0" applyProtection="0">
      <alignment horizontal="center"/>
    </xf>
    <xf numFmtId="197" fontId="25" fillId="0" borderId="0" applyFont="0" applyFill="0" applyBorder="0" applyAlignment="0" applyProtection="0"/>
    <xf numFmtId="198" fontId="25" fillId="0" borderId="0" applyFont="0" applyFill="0" applyBorder="0" applyAlignment="0" applyProtection="0"/>
    <xf numFmtId="199" fontId="25" fillId="0" borderId="0" applyFont="0" applyFill="0" applyBorder="0" applyAlignment="0" applyProtection="0"/>
    <xf numFmtId="200" fontId="25" fillId="0" borderId="0" applyFont="0" applyFill="0" applyBorder="0" applyAlignment="0" applyProtection="0"/>
    <xf numFmtId="0" fontId="74" fillId="0" borderId="0">
      <protection locked="0"/>
    </xf>
    <xf numFmtId="0" fontId="123" fillId="0" borderId="0"/>
    <xf numFmtId="0" fontId="124"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1" fontId="8" fillId="4" borderId="0" applyNumberFormat="0" applyBorder="0" applyAlignment="0" applyProtection="0"/>
    <xf numFmtId="171" fontId="8" fillId="4" borderId="0" applyNumberFormat="0" applyBorder="0" applyAlignment="0" applyProtection="0"/>
    <xf numFmtId="0" fontId="8" fillId="4" borderId="0" applyNumberFormat="0" applyBorder="0" applyAlignment="0" applyProtection="0"/>
    <xf numFmtId="171" fontId="8" fillId="4" borderId="0" applyNumberFormat="0" applyBorder="0" applyAlignment="0" applyProtection="0"/>
    <xf numFmtId="171" fontId="8" fillId="4" borderId="0" applyNumberFormat="0" applyBorder="0" applyAlignment="0" applyProtection="0"/>
    <xf numFmtId="0" fontId="8" fillId="4" borderId="0" applyNumberFormat="0" applyBorder="0" applyAlignment="0" applyProtection="0"/>
    <xf numFmtId="0" fontId="124" fillId="4" borderId="0" applyNumberFormat="0" applyBorder="0" applyAlignment="0" applyProtection="0"/>
    <xf numFmtId="171" fontId="125" fillId="48" borderId="0" applyNumberFormat="0" applyBorder="0" applyAlignment="0" applyProtection="0"/>
    <xf numFmtId="0" fontId="125" fillId="48" borderId="0" applyNumberFormat="0" applyBorder="0" applyAlignment="0" applyProtection="0"/>
    <xf numFmtId="0" fontId="125" fillId="48" borderId="0" applyNumberFormat="0" applyBorder="0" applyAlignment="0" applyProtection="0"/>
    <xf numFmtId="171" fontId="125" fillId="48" borderId="0" applyNumberFormat="0" applyBorder="0" applyAlignment="0" applyProtection="0"/>
    <xf numFmtId="171" fontId="125" fillId="48" borderId="0" applyNumberFormat="0" applyBorder="0" applyAlignment="0" applyProtection="0"/>
    <xf numFmtId="0" fontId="125" fillId="48" borderId="0" applyNumberFormat="0" applyBorder="0" applyAlignment="0" applyProtection="0"/>
    <xf numFmtId="0" fontId="126" fillId="48" borderId="0" applyNumberFormat="0" applyBorder="0" applyAlignment="0" applyProtection="0"/>
    <xf numFmtId="0" fontId="126" fillId="48" borderId="0" applyNumberFormat="0" applyBorder="0" applyAlignment="0" applyProtection="0"/>
    <xf numFmtId="171" fontId="126" fillId="48" borderId="0" applyNumberFormat="0" applyBorder="0" applyAlignment="0" applyProtection="0"/>
    <xf numFmtId="171" fontId="126" fillId="48" borderId="0" applyNumberFormat="0" applyBorder="0" applyAlignment="0" applyProtection="0"/>
    <xf numFmtId="0" fontId="125"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25" fillId="48" borderId="0" applyNumberFormat="0" applyBorder="0" applyAlignment="0" applyProtection="0"/>
    <xf numFmtId="0" fontId="125" fillId="48" borderId="0" applyNumberFormat="0" applyBorder="0" applyAlignment="0" applyProtection="0"/>
    <xf numFmtId="0" fontId="125" fillId="48" borderId="0" applyNumberFormat="0" applyBorder="0" applyAlignment="0" applyProtection="0"/>
    <xf numFmtId="37" fontId="128" fillId="0" borderId="0"/>
    <xf numFmtId="172" fontId="129" fillId="68" borderId="0"/>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164" fontId="105" fillId="0" borderId="52"/>
    <xf numFmtId="201" fontId="130" fillId="0" borderId="0"/>
    <xf numFmtId="202"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71" fontId="65"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25"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8"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25" fillId="0" borderId="0"/>
    <xf numFmtId="0" fontId="25" fillId="0" borderId="0"/>
    <xf numFmtId="0" fontId="65" fillId="0" borderId="0"/>
    <xf numFmtId="171" fontId="65" fillId="0" borderId="0"/>
    <xf numFmtId="171" fontId="65" fillId="0" borderId="0"/>
    <xf numFmtId="0"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171" fontId="1" fillId="0" borderId="0"/>
    <xf numFmtId="171"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171" fontId="1" fillId="0" borderId="0"/>
    <xf numFmtId="171" fontId="1" fillId="0" borderId="0"/>
    <xf numFmtId="0" fontId="63" fillId="0" borderId="0"/>
    <xf numFmtId="0" fontId="63" fillId="0" borderId="0"/>
    <xf numFmtId="0" fontId="63"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1" fillId="0" borderId="0"/>
    <xf numFmtId="171" fontId="1" fillId="0" borderId="0"/>
    <xf numFmtId="171" fontId="1" fillId="0" borderId="0"/>
    <xf numFmtId="171" fontId="28"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25" fillId="0" borderId="0"/>
    <xf numFmtId="0" fontId="25" fillId="0" borderId="0"/>
    <xf numFmtId="171" fontId="25" fillId="0" borderId="0"/>
    <xf numFmtId="0" fontId="63"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25" fillId="0" borderId="0"/>
    <xf numFmtId="0" fontId="25" fillId="0" borderId="0"/>
    <xf numFmtId="0" fontId="25" fillId="0" borderId="0"/>
    <xf numFmtId="171" fontId="25" fillId="0" borderId="0"/>
    <xf numFmtId="0" fontId="2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171" fontId="1" fillId="0" borderId="0"/>
    <xf numFmtId="171"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2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171" fontId="1" fillId="0" borderId="0"/>
    <xf numFmtId="171"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25" fillId="0" borderId="0"/>
    <xf numFmtId="0" fontId="131" fillId="0" borderId="0"/>
    <xf numFmtId="0" fontId="1" fillId="0" borderId="0"/>
    <xf numFmtId="0" fontId="1" fillId="0" borderId="0"/>
    <xf numFmtId="0" fontId="1" fillId="0" borderId="0"/>
    <xf numFmtId="171" fontId="1" fillId="0" borderId="0"/>
    <xf numFmtId="171" fontId="1" fillId="0" borderId="0"/>
    <xf numFmtId="0" fontId="65" fillId="0" borderId="0"/>
    <xf numFmtId="0" fontId="65" fillId="0" borderId="0"/>
    <xf numFmtId="0" fontId="1" fillId="0" borderId="0"/>
    <xf numFmtId="171" fontId="65" fillId="0" borderId="0"/>
    <xf numFmtId="171" fontId="65" fillId="0" borderId="0"/>
    <xf numFmtId="0" fontId="131" fillId="0" borderId="0"/>
    <xf numFmtId="0" fontId="1" fillId="0" borderId="0"/>
    <xf numFmtId="171" fontId="131" fillId="0" borderId="0"/>
    <xf numFmtId="171" fontId="131" fillId="0" borderId="0"/>
    <xf numFmtId="171" fontId="30" fillId="0" borderId="0"/>
    <xf numFmtId="0" fontId="1" fillId="0" borderId="0"/>
    <xf numFmtId="0" fontId="1" fillId="0" borderId="0"/>
    <xf numFmtId="0" fontId="1" fillId="0" borderId="0"/>
    <xf numFmtId="0" fontId="1" fillId="0" borderId="0"/>
    <xf numFmtId="171" fontId="1" fillId="0" borderId="0"/>
    <xf numFmtId="171" fontId="1" fillId="0" borderId="0"/>
    <xf numFmtId="0" fontId="65" fillId="0" borderId="0"/>
    <xf numFmtId="0" fontId="65" fillId="0" borderId="0"/>
    <xf numFmtId="0" fontId="1" fillId="0" borderId="0"/>
    <xf numFmtId="171" fontId="65" fillId="0" borderId="0"/>
    <xf numFmtId="171" fontId="65" fillId="0" borderId="0"/>
    <xf numFmtId="0" fontId="1" fillId="0" borderId="0"/>
    <xf numFmtId="0" fontId="1" fillId="0" borderId="0"/>
    <xf numFmtId="171" fontId="1" fillId="0" borderId="0"/>
    <xf numFmtId="171" fontId="1" fillId="0" borderId="0"/>
    <xf numFmtId="171" fontId="28" fillId="0" borderId="0"/>
    <xf numFmtId="0" fontId="131" fillId="0" borderId="0"/>
    <xf numFmtId="0" fontId="1" fillId="0" borderId="0"/>
    <xf numFmtId="0" fontId="1" fillId="0" borderId="0"/>
    <xf numFmtId="171" fontId="1" fillId="0" borderId="0"/>
    <xf numFmtId="171" fontId="1" fillId="0" borderId="0"/>
    <xf numFmtId="0" fontId="65" fillId="0" borderId="0"/>
    <xf numFmtId="0" fontId="65" fillId="0" borderId="0"/>
    <xf numFmtId="171" fontId="65" fillId="0" borderId="0"/>
    <xf numFmtId="171" fontId="65" fillId="0" borderId="0"/>
    <xf numFmtId="0" fontId="131" fillId="0" borderId="0"/>
    <xf numFmtId="171" fontId="131" fillId="0" borderId="0"/>
    <xf numFmtId="171" fontId="131" fillId="0" borderId="0"/>
    <xf numFmtId="171" fontId="30" fillId="0" borderId="0"/>
    <xf numFmtId="0" fontId="132" fillId="0" borderId="0"/>
    <xf numFmtId="0" fontId="132" fillId="0" borderId="0"/>
    <xf numFmtId="0" fontId="132" fillId="0" borderId="0"/>
    <xf numFmtId="171" fontId="132" fillId="0" borderId="0"/>
    <xf numFmtId="171" fontId="132" fillId="0" borderId="0"/>
    <xf numFmtId="0" fontId="65" fillId="0" borderId="0"/>
    <xf numFmtId="0" fontId="65" fillId="0" borderId="0"/>
    <xf numFmtId="171" fontId="65" fillId="0" borderId="0"/>
    <xf numFmtId="171" fontId="65" fillId="0" borderId="0"/>
    <xf numFmtId="0" fontId="132" fillId="0" borderId="0"/>
    <xf numFmtId="171" fontId="132" fillId="0" borderId="0"/>
    <xf numFmtId="171" fontId="132" fillId="0" borderId="0"/>
    <xf numFmtId="0" fontId="132" fillId="0" borderId="0"/>
    <xf numFmtId="0" fontId="132" fillId="0" borderId="0"/>
    <xf numFmtId="0" fontId="132" fillId="0" borderId="0"/>
    <xf numFmtId="171" fontId="132" fillId="0" borderId="0"/>
    <xf numFmtId="171" fontId="132" fillId="0" borderId="0"/>
    <xf numFmtId="0" fontId="1" fillId="0" borderId="0"/>
    <xf numFmtId="0" fontId="1" fillId="0" borderId="0"/>
    <xf numFmtId="171" fontId="1" fillId="0" borderId="0"/>
    <xf numFmtId="171" fontId="1" fillId="0" borderId="0"/>
    <xf numFmtId="0" fontId="65" fillId="0" borderId="0"/>
    <xf numFmtId="0" fontId="65" fillId="0" borderId="0"/>
    <xf numFmtId="171" fontId="65" fillId="0" borderId="0"/>
    <xf numFmtId="171" fontId="65" fillId="0" borderId="0"/>
    <xf numFmtId="0" fontId="132" fillId="0" borderId="0"/>
    <xf numFmtId="171" fontId="132" fillId="0" borderId="0"/>
    <xf numFmtId="171" fontId="132" fillId="0" borderId="0"/>
    <xf numFmtId="0" fontId="132" fillId="0" borderId="0"/>
    <xf numFmtId="0" fontId="132" fillId="0" borderId="0"/>
    <xf numFmtId="0" fontId="132" fillId="0" borderId="0"/>
    <xf numFmtId="171" fontId="132" fillId="0" borderId="0"/>
    <xf numFmtId="171" fontId="132" fillId="0" borderId="0"/>
    <xf numFmtId="0" fontId="65" fillId="0" borderId="0"/>
    <xf numFmtId="0" fontId="65" fillId="0" borderId="0"/>
    <xf numFmtId="171" fontId="65" fillId="0" borderId="0"/>
    <xf numFmtId="171" fontId="65" fillId="0" borderId="0"/>
    <xf numFmtId="0" fontId="132" fillId="0" borderId="0"/>
    <xf numFmtId="171" fontId="132" fillId="0" borderId="0"/>
    <xf numFmtId="171" fontId="132" fillId="0" borderId="0"/>
    <xf numFmtId="0" fontId="132" fillId="0" borderId="0"/>
    <xf numFmtId="0" fontId="132" fillId="0" borderId="0"/>
    <xf numFmtId="0" fontId="132" fillId="0" borderId="0"/>
    <xf numFmtId="171" fontId="132" fillId="0" borderId="0"/>
    <xf numFmtId="171" fontId="132" fillId="0" borderId="0"/>
    <xf numFmtId="0" fontId="65" fillId="0" borderId="0"/>
    <xf numFmtId="0" fontId="65" fillId="0" borderId="0"/>
    <xf numFmtId="171" fontId="65" fillId="0" borderId="0"/>
    <xf numFmtId="171" fontId="65" fillId="0" borderId="0"/>
    <xf numFmtId="0" fontId="132" fillId="0" borderId="0"/>
    <xf numFmtId="171" fontId="132" fillId="0" borderId="0"/>
    <xf numFmtId="171" fontId="132" fillId="0" borderId="0"/>
    <xf numFmtId="0" fontId="132" fillId="0" borderId="0"/>
    <xf numFmtId="0" fontId="132" fillId="0" borderId="0"/>
    <xf numFmtId="0" fontId="132" fillId="0" borderId="0"/>
    <xf numFmtId="171" fontId="132" fillId="0" borderId="0"/>
    <xf numFmtId="171" fontId="132" fillId="0" borderId="0"/>
    <xf numFmtId="0" fontId="65" fillId="0" borderId="0"/>
    <xf numFmtId="0" fontId="65" fillId="0" borderId="0"/>
    <xf numFmtId="171" fontId="65" fillId="0" borderId="0"/>
    <xf numFmtId="171" fontId="65" fillId="0" borderId="0"/>
    <xf numFmtId="0" fontId="132" fillId="0" borderId="0"/>
    <xf numFmtId="171" fontId="132" fillId="0" borderId="0"/>
    <xf numFmtId="171" fontId="132" fillId="0" borderId="0"/>
    <xf numFmtId="0" fontId="132" fillId="0" borderId="0"/>
    <xf numFmtId="0" fontId="132" fillId="0" borderId="0"/>
    <xf numFmtId="0" fontId="132" fillId="0" borderId="0"/>
    <xf numFmtId="171" fontId="132" fillId="0" borderId="0"/>
    <xf numFmtId="171" fontId="132" fillId="0" borderId="0"/>
    <xf numFmtId="0" fontId="65" fillId="0" borderId="0"/>
    <xf numFmtId="0" fontId="65" fillId="0" borderId="0"/>
    <xf numFmtId="171" fontId="65" fillId="0" borderId="0"/>
    <xf numFmtId="171" fontId="65" fillId="0" borderId="0"/>
    <xf numFmtId="0" fontId="132" fillId="0" borderId="0"/>
    <xf numFmtId="171" fontId="132" fillId="0" borderId="0"/>
    <xf numFmtId="171" fontId="132" fillId="0" borderId="0"/>
    <xf numFmtId="0" fontId="132" fillId="0" borderId="0"/>
    <xf numFmtId="0" fontId="132" fillId="0" borderId="0"/>
    <xf numFmtId="0" fontId="132" fillId="0" borderId="0"/>
    <xf numFmtId="171" fontId="132" fillId="0" borderId="0"/>
    <xf numFmtId="171" fontId="132" fillId="0" borderId="0"/>
    <xf numFmtId="0" fontId="65" fillId="0" borderId="0"/>
    <xf numFmtId="0" fontId="65" fillId="0" borderId="0"/>
    <xf numFmtId="171" fontId="65" fillId="0" borderId="0"/>
    <xf numFmtId="171" fontId="65" fillId="0" borderId="0"/>
    <xf numFmtId="0" fontId="132" fillId="0" borderId="0"/>
    <xf numFmtId="171" fontId="132" fillId="0" borderId="0"/>
    <xf numFmtId="171" fontId="132" fillId="0" borderId="0"/>
    <xf numFmtId="0" fontId="25"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25" fillId="0" borderId="0"/>
    <xf numFmtId="0" fontId="66" fillId="0" borderId="0"/>
    <xf numFmtId="0"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66" fillId="0" borderId="0"/>
    <xf numFmtId="0" fontId="66" fillId="0" borderId="0"/>
    <xf numFmtId="0" fontId="1" fillId="0" borderId="0"/>
    <xf numFmtId="171" fontId="66" fillId="0" borderId="0"/>
    <xf numFmtId="171" fontId="66" fillId="0" borderId="0"/>
    <xf numFmtId="0" fontId="66" fillId="0" borderId="0"/>
    <xf numFmtId="0" fontId="66" fillId="0" borderId="0"/>
    <xf numFmtId="0" fontId="1"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1"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66" fillId="0" borderId="0"/>
    <xf numFmtId="0" fontId="66" fillId="0" borderId="0"/>
    <xf numFmtId="171" fontId="66" fillId="0" borderId="0"/>
    <xf numFmtId="171" fontId="66"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66" fillId="0" borderId="0"/>
    <xf numFmtId="0" fontId="66" fillId="0" borderId="0"/>
    <xf numFmtId="171" fontId="66" fillId="0" borderId="0"/>
    <xf numFmtId="171" fontId="66" fillId="0" borderId="0"/>
    <xf numFmtId="0" fontId="65" fillId="0" borderId="0"/>
    <xf numFmtId="171" fontId="65" fillId="0" borderId="0"/>
    <xf numFmtId="171" fontId="65"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25" fillId="0" borderId="0"/>
    <xf numFmtId="0" fontId="1" fillId="0" borderId="0"/>
    <xf numFmtId="171" fontId="25" fillId="0" borderId="0"/>
    <xf numFmtId="171" fontId="25" fillId="0" borderId="0"/>
    <xf numFmtId="0" fontId="25" fillId="0" borderId="0"/>
    <xf numFmtId="0" fontId="25" fillId="0" borderId="0"/>
    <xf numFmtId="0" fontId="1"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1" fillId="0" borderId="0"/>
    <xf numFmtId="0" fontId="66" fillId="0" borderId="0"/>
    <xf numFmtId="0"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1" fillId="0" borderId="0"/>
    <xf numFmtId="171" fontId="66" fillId="0" borderId="0"/>
    <xf numFmtId="0" fontId="1" fillId="0" borderId="0"/>
    <xf numFmtId="0" fontId="1" fillId="0" borderId="0"/>
    <xf numFmtId="171" fontId="1" fillId="0" borderId="0"/>
    <xf numFmtId="171" fontId="1" fillId="0" borderId="0"/>
    <xf numFmtId="0" fontId="66" fillId="0" borderId="0"/>
    <xf numFmtId="0"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66" fillId="0" borderId="0"/>
    <xf numFmtId="0"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66" fillId="0" borderId="0"/>
    <xf numFmtId="0" fontId="66" fillId="0" borderId="0"/>
    <xf numFmtId="0" fontId="1" fillId="0" borderId="0"/>
    <xf numFmtId="171" fontId="66" fillId="0" borderId="0"/>
    <xf numFmtId="171" fontId="66" fillId="0" borderId="0"/>
    <xf numFmtId="0" fontId="66" fillId="0" borderId="0"/>
    <xf numFmtId="0" fontId="66" fillId="0" borderId="0"/>
    <xf numFmtId="0" fontId="1"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171" fontId="28"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171" fontId="25" fillId="0" borderId="0"/>
    <xf numFmtId="0" fontId="65" fillId="0" borderId="0"/>
    <xf numFmtId="0"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25" fillId="0" borderId="0"/>
    <xf numFmtId="0" fontId="1" fillId="0" borderId="0"/>
    <xf numFmtId="171" fontId="25" fillId="0" borderId="0"/>
    <xf numFmtId="171" fontId="25" fillId="0" borderId="0"/>
    <xf numFmtId="0" fontId="25" fillId="0" borderId="0"/>
    <xf numFmtId="0" fontId="25" fillId="0" borderId="0"/>
    <xf numFmtId="0" fontId="1"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25"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31" fillId="0" borderId="0"/>
    <xf numFmtId="0" fontId="131" fillId="0" borderId="0"/>
    <xf numFmtId="0" fontId="131" fillId="0" borderId="0"/>
    <xf numFmtId="171" fontId="131" fillId="0" borderId="0"/>
    <xf numFmtId="0" fontId="131" fillId="0" borderId="0"/>
    <xf numFmtId="0" fontId="13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25" fillId="0" borderId="0"/>
    <xf numFmtId="0" fontId="66" fillId="0" borderId="0"/>
    <xf numFmtId="0"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31" fillId="0" borderId="0"/>
    <xf numFmtId="0" fontId="131" fillId="0" borderId="0"/>
    <xf numFmtId="0" fontId="131" fillId="0" borderId="0"/>
    <xf numFmtId="171" fontId="131" fillId="0" borderId="0"/>
    <xf numFmtId="171" fontId="131" fillId="0" borderId="0"/>
    <xf numFmtId="0" fontId="131" fillId="0" borderId="0"/>
    <xf numFmtId="0" fontId="131" fillId="0" borderId="0"/>
    <xf numFmtId="0" fontId="66" fillId="0" borderId="0"/>
    <xf numFmtId="0"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66" fillId="0" borderId="0"/>
    <xf numFmtId="0"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66" fillId="0" borderId="0"/>
    <xf numFmtId="0" fontId="66" fillId="0" borderId="0"/>
    <xf numFmtId="0" fontId="1" fillId="0" borderId="0"/>
    <xf numFmtId="0" fontId="1" fillId="0" borderId="0"/>
    <xf numFmtId="0" fontId="1" fillId="0" borderId="0"/>
    <xf numFmtId="171" fontId="66" fillId="0" borderId="0"/>
    <xf numFmtId="0" fontId="1" fillId="0" borderId="0"/>
    <xf numFmtId="0" fontId="1" fillId="0" borderId="0"/>
    <xf numFmtId="0" fontId="1" fillId="0" borderId="0"/>
    <xf numFmtId="171" fontId="66" fillId="0" borderId="0"/>
    <xf numFmtId="0" fontId="1" fillId="0" borderId="0"/>
    <xf numFmtId="0" fontId="1" fillId="0" borderId="0"/>
    <xf numFmtId="171" fontId="30"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25"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5"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1" fillId="0" borderId="0"/>
    <xf numFmtId="0" fontId="1" fillId="0" borderId="0"/>
    <xf numFmtId="171" fontId="1" fillId="0" borderId="0"/>
    <xf numFmtId="171" fontId="1" fillId="0" borderId="0"/>
    <xf numFmtId="0" fontId="66" fillId="0" borderId="0"/>
    <xf numFmtId="0" fontId="66" fillId="0" borderId="0"/>
    <xf numFmtId="171" fontId="66" fillId="0" borderId="0"/>
    <xf numFmtId="171" fontId="66"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171" fontId="28"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65" fillId="0" borderId="0"/>
    <xf numFmtId="0" fontId="1" fillId="0" borderId="0"/>
    <xf numFmtId="0" fontId="1" fillId="0" borderId="0"/>
    <xf numFmtId="171" fontId="1" fillId="0" borderId="0"/>
    <xf numFmtId="171" fontId="1" fillId="0" borderId="0"/>
    <xf numFmtId="0" fontId="65" fillId="0" borderId="0"/>
    <xf numFmtId="0" fontId="65" fillId="0" borderId="0"/>
    <xf numFmtId="171"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171" fontId="1" fillId="0" borderId="0"/>
    <xf numFmtId="171"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171" fontId="1" fillId="0" borderId="0"/>
    <xf numFmtId="171"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1" fontId="65" fillId="0" borderId="0"/>
    <xf numFmtId="171" fontId="65"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25" fillId="0" borderId="0"/>
    <xf numFmtId="0" fontId="1" fillId="0" borderId="0"/>
    <xf numFmtId="0" fontId="1" fillId="0" borderId="0"/>
    <xf numFmtId="0" fontId="1" fillId="0" borderId="0"/>
    <xf numFmtId="171" fontId="1" fillId="0" borderId="0"/>
    <xf numFmtId="171" fontId="1" fillId="0" borderId="0"/>
    <xf numFmtId="0" fontId="25" fillId="0" borderId="0"/>
    <xf numFmtId="0" fontId="25" fillId="0" borderId="0"/>
    <xf numFmtId="171"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6" fillId="0" borderId="0"/>
    <xf numFmtId="0" fontId="66" fillId="0" borderId="0"/>
    <xf numFmtId="171" fontId="66" fillId="0" borderId="0"/>
    <xf numFmtId="171" fontId="6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6" fillId="0" borderId="0"/>
    <xf numFmtId="0" fontId="66" fillId="0" borderId="0"/>
    <xf numFmtId="171" fontId="66" fillId="0" borderId="0"/>
    <xf numFmtId="171" fontId="6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5" fillId="0" borderId="0"/>
    <xf numFmtId="171" fontId="25"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25" fillId="0" borderId="0"/>
    <xf numFmtId="0" fontId="133"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1" fillId="0" borderId="0"/>
    <xf numFmtId="0" fontId="1" fillId="0" borderId="0"/>
    <xf numFmtId="0" fontId="1" fillId="0" borderId="0"/>
    <xf numFmtId="171" fontId="1" fillId="0" borderId="0"/>
    <xf numFmtId="171" fontId="1"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1" fillId="0" borderId="0"/>
    <xf numFmtId="0" fontId="1" fillId="0" borderId="0"/>
    <xf numFmtId="171" fontId="1" fillId="0" borderId="0"/>
    <xf numFmtId="171" fontId="1" fillId="0" borderId="0"/>
    <xf numFmtId="0" fontId="66" fillId="0" borderId="0"/>
    <xf numFmtId="0" fontId="66" fillId="0" borderId="0"/>
    <xf numFmtId="0" fontId="1" fillId="0" borderId="0"/>
    <xf numFmtId="171" fontId="66" fillId="0" borderId="0"/>
    <xf numFmtId="171" fontId="66" fillId="0" borderId="0"/>
    <xf numFmtId="0" fontId="1" fillId="0" borderId="0"/>
    <xf numFmtId="0" fontId="1" fillId="0" borderId="0"/>
    <xf numFmtId="171" fontId="1" fillId="0" borderId="0"/>
    <xf numFmtId="171" fontId="1" fillId="0" borderId="0"/>
    <xf numFmtId="0" fontId="25" fillId="0" borderId="0"/>
    <xf numFmtId="171" fontId="25" fillId="0" borderId="0"/>
    <xf numFmtId="171" fontId="25" fillId="0" borderId="0"/>
    <xf numFmtId="0" fontId="25"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0" fontId="66" fillId="0" borderId="0"/>
    <xf numFmtId="0" fontId="66" fillId="0" borderId="0"/>
    <xf numFmtId="171" fontId="66" fillId="0" borderId="0"/>
    <xf numFmtId="171" fontId="66" fillId="0" borderId="0"/>
    <xf numFmtId="171" fontId="25" fillId="0" borderId="0"/>
    <xf numFmtId="0" fontId="131" fillId="0" borderId="0"/>
    <xf numFmtId="0" fontId="131" fillId="0" borderId="0"/>
    <xf numFmtId="171" fontId="131" fillId="0" borderId="0"/>
    <xf numFmtId="171" fontId="131" fillId="0" borderId="0"/>
    <xf numFmtId="0" fontId="65" fillId="0" borderId="0"/>
    <xf numFmtId="0" fontId="65" fillId="0" borderId="0"/>
    <xf numFmtId="171" fontId="65" fillId="0" borderId="0"/>
    <xf numFmtId="171" fontId="65"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32" fillId="0" borderId="0"/>
    <xf numFmtId="0" fontId="132" fillId="0" borderId="0"/>
    <xf numFmtId="0" fontId="132" fillId="0" borderId="0"/>
    <xf numFmtId="171" fontId="132" fillId="0" borderId="0"/>
    <xf numFmtId="171" fontId="132" fillId="0" borderId="0"/>
    <xf numFmtId="0" fontId="65" fillId="0" borderId="0"/>
    <xf numFmtId="0" fontId="65" fillId="0" borderId="0"/>
    <xf numFmtId="171" fontId="65" fillId="0" borderId="0"/>
    <xf numFmtId="171" fontId="65" fillId="0" borderId="0"/>
    <xf numFmtId="0" fontId="132" fillId="0" borderId="0"/>
    <xf numFmtId="171" fontId="132" fillId="0" borderId="0"/>
    <xf numFmtId="171" fontId="132" fillId="0" borderId="0"/>
    <xf numFmtId="0" fontId="132" fillId="0" borderId="0"/>
    <xf numFmtId="0" fontId="132" fillId="0" borderId="0"/>
    <xf numFmtId="0" fontId="132" fillId="0" borderId="0"/>
    <xf numFmtId="171" fontId="132" fillId="0" borderId="0"/>
    <xf numFmtId="171" fontId="132" fillId="0" borderId="0"/>
    <xf numFmtId="0" fontId="65" fillId="0" borderId="0"/>
    <xf numFmtId="0" fontId="65" fillId="0" borderId="0"/>
    <xf numFmtId="171" fontId="65" fillId="0" borderId="0"/>
    <xf numFmtId="171" fontId="65" fillId="0" borderId="0"/>
    <xf numFmtId="0" fontId="132" fillId="0" borderId="0"/>
    <xf numFmtId="171" fontId="132" fillId="0" borderId="0"/>
    <xf numFmtId="171" fontId="132" fillId="0" borderId="0"/>
    <xf numFmtId="0" fontId="132" fillId="0" borderId="0"/>
    <xf numFmtId="0" fontId="132" fillId="0" borderId="0"/>
    <xf numFmtId="0" fontId="132" fillId="0" borderId="0"/>
    <xf numFmtId="171" fontId="132" fillId="0" borderId="0"/>
    <xf numFmtId="171" fontId="132" fillId="0" borderId="0"/>
    <xf numFmtId="0" fontId="65" fillId="0" borderId="0"/>
    <xf numFmtId="0" fontId="65" fillId="0" borderId="0"/>
    <xf numFmtId="171" fontId="65" fillId="0" borderId="0"/>
    <xf numFmtId="171" fontId="65" fillId="0" borderId="0"/>
    <xf numFmtId="0" fontId="132" fillId="0" borderId="0"/>
    <xf numFmtId="171" fontId="132" fillId="0" borderId="0"/>
    <xf numFmtId="171" fontId="132" fillId="0" borderId="0"/>
    <xf numFmtId="0" fontId="132" fillId="0" borderId="0"/>
    <xf numFmtId="0" fontId="132" fillId="0" borderId="0"/>
    <xf numFmtId="0" fontId="132" fillId="0" borderId="0"/>
    <xf numFmtId="0" fontId="25" fillId="0" borderId="0"/>
    <xf numFmtId="0" fontId="25" fillId="0" borderId="0"/>
    <xf numFmtId="171" fontId="132" fillId="0" borderId="0"/>
    <xf numFmtId="171" fontId="132" fillId="0" borderId="0"/>
    <xf numFmtId="0" fontId="65" fillId="0" borderId="0"/>
    <xf numFmtId="0" fontId="65" fillId="0" borderId="0"/>
    <xf numFmtId="171" fontId="65" fillId="0" borderId="0"/>
    <xf numFmtId="171" fontId="65" fillId="0" borderId="0"/>
    <xf numFmtId="0" fontId="132" fillId="0" borderId="0"/>
    <xf numFmtId="171" fontId="132" fillId="0" borderId="0"/>
    <xf numFmtId="171" fontId="132" fillId="0" borderId="0"/>
    <xf numFmtId="0" fontId="132" fillId="0" borderId="0"/>
    <xf numFmtId="0" fontId="132" fillId="0" borderId="0"/>
    <xf numFmtId="0" fontId="132" fillId="0" borderId="0"/>
    <xf numFmtId="171" fontId="132" fillId="0" borderId="0"/>
    <xf numFmtId="171" fontId="132" fillId="0" borderId="0"/>
    <xf numFmtId="0" fontId="65" fillId="0" borderId="0"/>
    <xf numFmtId="0" fontId="65" fillId="0" borderId="0"/>
    <xf numFmtId="171" fontId="65" fillId="0" borderId="0"/>
    <xf numFmtId="171" fontId="65" fillId="0" borderId="0"/>
    <xf numFmtId="0" fontId="132" fillId="0" borderId="0"/>
    <xf numFmtId="171" fontId="132" fillId="0" borderId="0"/>
    <xf numFmtId="171" fontId="132" fillId="0" borderId="0"/>
    <xf numFmtId="0" fontId="132" fillId="0" borderId="0"/>
    <xf numFmtId="0" fontId="132" fillId="0" borderId="0"/>
    <xf numFmtId="0" fontId="132" fillId="0" borderId="0"/>
    <xf numFmtId="171" fontId="132" fillId="0" borderId="0"/>
    <xf numFmtId="171" fontId="132" fillId="0" borderId="0"/>
    <xf numFmtId="0" fontId="35" fillId="0" borderId="0"/>
    <xf numFmtId="0" fontId="35" fillId="0" borderId="0"/>
    <xf numFmtId="171" fontId="35" fillId="0" borderId="0"/>
    <xf numFmtId="171" fontId="35" fillId="0" borderId="0"/>
    <xf numFmtId="0" fontId="132" fillId="0" borderId="0"/>
    <xf numFmtId="171" fontId="132" fillId="0" borderId="0"/>
    <xf numFmtId="171" fontId="132"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65"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1" fillId="0" borderId="0"/>
    <xf numFmtId="0" fontId="1" fillId="0" borderId="0"/>
    <xf numFmtId="171" fontId="1" fillId="0" borderId="0"/>
    <xf numFmtId="171" fontId="1"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0" fontId="1"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25" fillId="0" borderId="0"/>
    <xf numFmtId="0" fontId="1" fillId="0" borderId="0"/>
    <xf numFmtId="171" fontId="25" fillId="0" borderId="0"/>
    <xf numFmtId="171" fontId="25" fillId="0" borderId="0"/>
    <xf numFmtId="0" fontId="25" fillId="0" borderId="0"/>
    <xf numFmtId="0" fontId="25" fillId="0" borderId="0"/>
    <xf numFmtId="0" fontId="1" fillId="0" borderId="0"/>
    <xf numFmtId="171" fontId="25" fillId="0" borderId="0"/>
    <xf numFmtId="171" fontId="25" fillId="0" borderId="0"/>
    <xf numFmtId="0" fontId="25" fillId="0" borderId="0"/>
    <xf numFmtId="0" fontId="25" fillId="0" borderId="0"/>
    <xf numFmtId="171" fontId="25" fillId="0" borderId="0"/>
    <xf numFmtId="171" fontId="25" fillId="0" borderId="0"/>
    <xf numFmtId="171" fontId="28"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25" fillId="0" borderId="0"/>
    <xf numFmtId="0" fontId="25" fillId="0" borderId="0"/>
    <xf numFmtId="171" fontId="25"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1" fontId="25" fillId="0" borderId="0"/>
    <xf numFmtId="171" fontId="25" fillId="0" borderId="0"/>
    <xf numFmtId="171" fontId="25" fillId="0" borderId="0"/>
    <xf numFmtId="0" fontId="65" fillId="0" borderId="0"/>
    <xf numFmtId="0"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27"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25" fillId="0" borderId="0"/>
    <xf numFmtId="0" fontId="25" fillId="0" borderId="0"/>
    <xf numFmtId="171" fontId="25" fillId="0" borderId="0"/>
    <xf numFmtId="171" fontId="25" fillId="0" borderId="0"/>
    <xf numFmtId="0" fontId="65" fillId="0" borderId="0"/>
    <xf numFmtId="0" fontId="65" fillId="0" borderId="0"/>
    <xf numFmtId="171" fontId="65" fillId="0" borderId="0"/>
    <xf numFmtId="171" fontId="65" fillId="0" borderId="0"/>
    <xf numFmtId="0" fontId="25" fillId="0" borderId="0"/>
    <xf numFmtId="0" fontId="25" fillId="0" borderId="0"/>
    <xf numFmtId="171" fontId="25" fillId="0" borderId="0"/>
    <xf numFmtId="171" fontId="25" fillId="0" borderId="0"/>
    <xf numFmtId="0" fontId="25" fillId="0" borderId="0"/>
    <xf numFmtId="171" fontId="25" fillId="0" borderId="0"/>
    <xf numFmtId="171" fontId="25"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1" fillId="0" borderId="0" applyNumberFormat="0" applyFill="0" applyBorder="0" applyAlignment="0" applyProtection="0"/>
    <xf numFmtId="0" fontId="1" fillId="0" borderId="0" applyNumberFormat="0" applyFill="0" applyBorder="0" applyAlignment="0" applyProtection="0"/>
    <xf numFmtId="171" fontId="1" fillId="0" borderId="0" applyNumberFormat="0" applyFill="0" applyBorder="0" applyAlignment="0" applyProtection="0"/>
    <xf numFmtId="171"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1" fontId="1" fillId="0" borderId="0" applyNumberFormat="0" applyFill="0" applyBorder="0" applyAlignment="0" applyProtection="0"/>
    <xf numFmtId="171" fontId="1" fillId="0" borderId="0" applyNumberFormat="0" applyFill="0" applyBorder="0" applyAlignment="0" applyProtection="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25"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65" fillId="0" borderId="0"/>
    <xf numFmtId="0" fontId="65" fillId="0" borderId="0"/>
    <xf numFmtId="171" fontId="65" fillId="0" borderId="0"/>
    <xf numFmtId="171" fontId="65" fillId="0" borderId="0"/>
    <xf numFmtId="0" fontId="25" fillId="0" borderId="0"/>
    <xf numFmtId="171" fontId="25" fillId="0" borderId="0"/>
    <xf numFmtId="171" fontId="25" fillId="0" borderId="0"/>
    <xf numFmtId="0" fontId="25"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171" fontId="6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27"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1" fillId="0" borderId="0"/>
    <xf numFmtId="0" fontId="1" fillId="0" borderId="0"/>
    <xf numFmtId="171" fontId="1" fillId="0" borderId="0"/>
    <xf numFmtId="171" fontId="1" fillId="0" borderId="0"/>
    <xf numFmtId="0" fontId="25" fillId="0" borderId="0"/>
    <xf numFmtId="171" fontId="25" fillId="0" borderId="0"/>
    <xf numFmtId="171" fontId="25" fillId="0" borderId="0"/>
    <xf numFmtId="0" fontId="65" fillId="0" borderId="0"/>
    <xf numFmtId="0" fontId="65" fillId="0" borderId="0"/>
    <xf numFmtId="0" fontId="65" fillId="0" borderId="0"/>
    <xf numFmtId="171" fontId="65" fillId="0" borderId="0"/>
    <xf numFmtId="171" fontId="65" fillId="0" borderId="0"/>
    <xf numFmtId="0" fontId="1" fillId="0" borderId="0"/>
    <xf numFmtId="0" fontId="1" fillId="0" borderId="0"/>
    <xf numFmtId="171" fontId="1" fillId="0" borderId="0"/>
    <xf numFmtId="171" fontId="1" fillId="0" borderId="0"/>
    <xf numFmtId="0" fontId="65" fillId="0" borderId="0"/>
    <xf numFmtId="171" fontId="65" fillId="0" borderId="0"/>
    <xf numFmtId="171" fontId="65" fillId="0" borderId="0"/>
    <xf numFmtId="0" fontId="65" fillId="0" borderId="0"/>
    <xf numFmtId="0" fontId="65" fillId="0" borderId="0"/>
    <xf numFmtId="0" fontId="1"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131" fillId="0" borderId="0"/>
    <xf numFmtId="0" fontId="1" fillId="0" borderId="0"/>
    <xf numFmtId="0" fontId="1" fillId="0" borderId="0"/>
    <xf numFmtId="0" fontId="1" fillId="0" borderId="0"/>
    <xf numFmtId="171" fontId="1" fillId="0" borderId="0"/>
    <xf numFmtId="171" fontId="1" fillId="0" borderId="0"/>
    <xf numFmtId="0" fontId="65" fillId="0" borderId="0"/>
    <xf numFmtId="0" fontId="65" fillId="0" borderId="0"/>
    <xf numFmtId="0" fontId="1" fillId="0" borderId="0"/>
    <xf numFmtId="171" fontId="65" fillId="0" borderId="0"/>
    <xf numFmtId="171" fontId="65" fillId="0" borderId="0"/>
    <xf numFmtId="0" fontId="131" fillId="0" borderId="0"/>
    <xf numFmtId="0" fontId="1" fillId="0" borderId="0"/>
    <xf numFmtId="171" fontId="131" fillId="0" borderId="0"/>
    <xf numFmtId="171" fontId="131" fillId="0" borderId="0"/>
    <xf numFmtId="171" fontId="30" fillId="0" borderId="0"/>
    <xf numFmtId="0" fontId="35" fillId="0" borderId="0"/>
    <xf numFmtId="0" fontId="63" fillId="0" borderId="0"/>
    <xf numFmtId="0" fontId="63"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34" fillId="0" borderId="0"/>
    <xf numFmtId="0" fontId="134" fillId="0" borderId="0"/>
    <xf numFmtId="171" fontId="134" fillId="0" borderId="0"/>
    <xf numFmtId="171" fontId="134"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3" fillId="0" borderId="0"/>
    <xf numFmtId="171" fontId="63" fillId="0" borderId="0"/>
    <xf numFmtId="0" fontId="63"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3" fillId="0" borderId="0"/>
    <xf numFmtId="0" fontId="63" fillId="0" borderId="0"/>
    <xf numFmtId="0" fontId="63" fillId="0" borderId="0"/>
    <xf numFmtId="171" fontId="63" fillId="0" borderId="0"/>
    <xf numFmtId="171" fontId="63" fillId="0" borderId="0"/>
    <xf numFmtId="0" fontId="63" fillId="0" borderId="0"/>
    <xf numFmtId="171" fontId="63" fillId="0" borderId="0"/>
    <xf numFmtId="171" fontId="63" fillId="0" borderId="0"/>
    <xf numFmtId="171" fontId="28" fillId="0" borderId="0"/>
    <xf numFmtId="0" fontId="63" fillId="0" borderId="0"/>
    <xf numFmtId="0" fontId="63" fillId="0" borderId="0"/>
    <xf numFmtId="171" fontId="63" fillId="0" borderId="0"/>
    <xf numFmtId="171" fontId="63" fillId="0" borderId="0"/>
    <xf numFmtId="0" fontId="25" fillId="0" borderId="0"/>
    <xf numFmtId="0" fontId="25" fillId="0" borderId="0"/>
    <xf numFmtId="171" fontId="25" fillId="0" borderId="0"/>
    <xf numFmtId="171" fontId="25" fillId="0" borderId="0"/>
    <xf numFmtId="0" fontId="63" fillId="0" borderId="0"/>
    <xf numFmtId="171" fontId="63" fillId="0" borderId="0"/>
    <xf numFmtId="171" fontId="28" fillId="0" borderId="0"/>
    <xf numFmtId="0" fontId="65" fillId="0" borderId="0"/>
    <xf numFmtId="0" fontId="65" fillId="0" borderId="0"/>
    <xf numFmtId="0" fontId="65" fillId="0" borderId="0"/>
    <xf numFmtId="171" fontId="65" fillId="0" borderId="0"/>
    <xf numFmtId="171" fontId="65" fillId="0" borderId="0"/>
    <xf numFmtId="0" fontId="1" fillId="0" borderId="0"/>
    <xf numFmtId="0" fontId="1" fillId="0" borderId="0"/>
    <xf numFmtId="171" fontId="1" fillId="0" borderId="0"/>
    <xf numFmtId="171" fontId="1"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1" fillId="0" borderId="0"/>
    <xf numFmtId="0" fontId="1" fillId="0" borderId="0"/>
    <xf numFmtId="171" fontId="1" fillId="0" borderId="0"/>
    <xf numFmtId="171" fontId="1"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7" fillId="0" borderId="0"/>
    <xf numFmtId="0" fontId="27" fillId="0" borderId="0"/>
    <xf numFmtId="171" fontId="27" fillId="0" borderId="0"/>
    <xf numFmtId="171" fontId="27"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7" fillId="0" borderId="0"/>
    <xf numFmtId="0" fontId="27" fillId="0" borderId="0"/>
    <xf numFmtId="171" fontId="27" fillId="0" borderId="0"/>
    <xf numFmtId="171" fontId="27"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4" fillId="0" borderId="0"/>
    <xf numFmtId="171"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4" fillId="0" borderId="0"/>
    <xf numFmtId="171"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171" fontId="64"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25" fillId="0" borderId="0"/>
    <xf numFmtId="171" fontId="25" fillId="0" borderId="0"/>
    <xf numFmtId="171" fontId="2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25" fillId="0" borderId="0"/>
    <xf numFmtId="171" fontId="25" fillId="0" borderId="0"/>
    <xf numFmtId="171" fontId="2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135" fillId="0" borderId="0"/>
    <xf numFmtId="171" fontId="65" fillId="0" borderId="0"/>
    <xf numFmtId="0" fontId="1" fillId="0" borderId="0"/>
    <xf numFmtId="0" fontId="1" fillId="0" borderId="0"/>
    <xf numFmtId="0" fontId="1" fillId="0" borderId="0"/>
    <xf numFmtId="0" fontId="1" fillId="0" borderId="0"/>
    <xf numFmtId="0" fontId="65" fillId="0" borderId="0"/>
    <xf numFmtId="171" fontId="65" fillId="0" borderId="0"/>
    <xf numFmtId="171" fontId="65" fillId="0" borderId="0"/>
    <xf numFmtId="0" fontId="65" fillId="0" borderId="0"/>
    <xf numFmtId="0" fontId="135" fillId="0" borderId="0"/>
    <xf numFmtId="0" fontId="25" fillId="0" borderId="0"/>
    <xf numFmtId="0" fontId="65" fillId="0" borderId="0"/>
    <xf numFmtId="171" fontId="65" fillId="0" borderId="0"/>
    <xf numFmtId="0" fontId="65" fillId="0" borderId="0"/>
    <xf numFmtId="0" fontId="25" fillId="0" borderId="0"/>
    <xf numFmtId="0" fontId="28"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8"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65" fillId="0" borderId="0"/>
    <xf numFmtId="0" fontId="1" fillId="0" borderId="0"/>
    <xf numFmtId="0" fontId="25" fillId="0" borderId="0"/>
    <xf numFmtId="0" fontId="1" fillId="0" borderId="0"/>
    <xf numFmtId="0" fontId="1" fillId="0" borderId="0"/>
    <xf numFmtId="0" fontId="1" fillId="0" borderId="0"/>
    <xf numFmtId="0" fontId="3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6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35" fillId="0" borderId="0"/>
    <xf numFmtId="0"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171" fontId="65" fillId="0" borderId="0"/>
    <xf numFmtId="0" fontId="65" fillId="0" borderId="0"/>
    <xf numFmtId="0" fontId="1" fillId="0" borderId="0"/>
    <xf numFmtId="0" fontId="28" fillId="0" borderId="0"/>
    <xf numFmtId="0" fontId="135" fillId="0" borderId="0"/>
    <xf numFmtId="0" fontId="65"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0" fontId="28"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28"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136" fillId="0" borderId="0"/>
    <xf numFmtId="0" fontId="136" fillId="0" borderId="0"/>
    <xf numFmtId="171" fontId="136" fillId="0" borderId="0"/>
    <xf numFmtId="171" fontId="136"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136" fillId="0" borderId="0"/>
    <xf numFmtId="0" fontId="136" fillId="0" borderId="0"/>
    <xf numFmtId="171" fontId="136" fillId="0" borderId="0"/>
    <xf numFmtId="171" fontId="136"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136" fillId="0" borderId="0"/>
    <xf numFmtId="0" fontId="136" fillId="0" borderId="0"/>
    <xf numFmtId="171" fontId="136" fillId="0" borderId="0"/>
    <xf numFmtId="171" fontId="136" fillId="0" borderId="0"/>
    <xf numFmtId="0" fontId="65" fillId="0" borderId="0"/>
    <xf numFmtId="171" fontId="65" fillId="0" borderId="0"/>
    <xf numFmtId="171" fontId="65"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136" fillId="0" borderId="0"/>
    <xf numFmtId="0" fontId="136" fillId="0" borderId="0"/>
    <xf numFmtId="171" fontId="136" fillId="0" borderId="0"/>
    <xf numFmtId="171" fontId="136"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65" fillId="0" borderId="0"/>
    <xf numFmtId="0" fontId="27" fillId="0" borderId="0">
      <alignment vertical="center"/>
    </xf>
    <xf numFmtId="0" fontId="27" fillId="0" borderId="0">
      <alignment vertical="center"/>
    </xf>
    <xf numFmtId="171" fontId="27" fillId="0" borderId="0">
      <alignment vertical="center"/>
    </xf>
    <xf numFmtId="171" fontId="27" fillId="0" borderId="0">
      <alignment vertical="center"/>
    </xf>
    <xf numFmtId="0" fontId="25" fillId="0" borderId="0"/>
    <xf numFmtId="0" fontId="1" fillId="0" borderId="0"/>
    <xf numFmtId="0" fontId="1" fillId="0" borderId="0"/>
    <xf numFmtId="0" fontId="1" fillId="0" borderId="0"/>
    <xf numFmtId="0" fontId="25" fillId="0" borderId="0"/>
    <xf numFmtId="0" fontId="65" fillId="0" borderId="0"/>
    <xf numFmtId="171" fontId="65" fillId="0" borderId="0"/>
    <xf numFmtId="171" fontId="65" fillId="0" borderId="0"/>
    <xf numFmtId="171" fontId="65" fillId="0" borderId="0"/>
    <xf numFmtId="0" fontId="6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171" fontId="65" fillId="0" borderId="0"/>
    <xf numFmtId="0" fontId="65"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25" fillId="0" borderId="0"/>
    <xf numFmtId="0" fontId="27" fillId="0" borderId="0"/>
    <xf numFmtId="0" fontId="25"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25" fillId="0" borderId="0"/>
    <xf numFmtId="0" fontId="1" fillId="0" borderId="0"/>
    <xf numFmtId="0" fontId="27" fillId="0" borderId="0"/>
    <xf numFmtId="0" fontId="25" fillId="0" borderId="0"/>
    <xf numFmtId="0" fontId="25" fillId="0" borderId="0"/>
    <xf numFmtId="0" fontId="1" fillId="0" borderId="0"/>
    <xf numFmtId="0" fontId="1" fillId="0" borderId="0"/>
    <xf numFmtId="0" fontId="1" fillId="0" borderId="0"/>
    <xf numFmtId="171" fontId="25" fillId="0" borderId="0"/>
    <xf numFmtId="171" fontId="25" fillId="0" borderId="0"/>
    <xf numFmtId="0" fontId="1" fillId="0" borderId="0"/>
    <xf numFmtId="0" fontId="1" fillId="0" borderId="0"/>
    <xf numFmtId="0" fontId="6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65" fillId="0" borderId="0"/>
    <xf numFmtId="0" fontId="65"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171"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171" fontId="1"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3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65" fillId="0" borderId="0"/>
    <xf numFmtId="0" fontId="65" fillId="0" borderId="0"/>
    <xf numFmtId="171" fontId="65" fillId="0" borderId="0"/>
    <xf numFmtId="171" fontId="65" fillId="0" borderId="0"/>
    <xf numFmtId="0" fontId="25" fillId="0" borderId="0"/>
    <xf numFmtId="0" fontId="25" fillId="0" borderId="0"/>
    <xf numFmtId="171" fontId="25" fillId="0" borderId="0"/>
    <xf numFmtId="171" fontId="25" fillId="0" borderId="0"/>
    <xf numFmtId="0" fontId="65" fillId="0" borderId="0"/>
    <xf numFmtId="0" fontId="65" fillId="0" borderId="0"/>
    <xf numFmtId="171" fontId="65" fillId="0" borderId="0"/>
    <xf numFmtId="171" fontId="6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0" fontId="25" fillId="0" borderId="0"/>
    <xf numFmtId="171" fontId="25" fillId="0" borderId="0"/>
    <xf numFmtId="171"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25" fillId="0" borderId="0"/>
    <xf numFmtId="171" fontId="25" fillId="0" borderId="0"/>
    <xf numFmtId="171" fontId="2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1" fillId="0" borderId="0" applyNumberFormat="0" applyFill="0" applyBorder="0" applyAlignment="0" applyProtection="0"/>
    <xf numFmtId="0" fontId="1" fillId="0" borderId="0" applyNumberFormat="0" applyFill="0" applyBorder="0" applyAlignment="0" applyProtection="0"/>
    <xf numFmtId="171" fontId="1" fillId="0" borderId="0" applyNumberFormat="0" applyFill="0" applyBorder="0" applyAlignment="0" applyProtection="0"/>
    <xf numFmtId="171" fontId="1" fillId="0" borderId="0" applyNumberFormat="0" applyFill="0" applyBorder="0" applyAlignment="0" applyProtection="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3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25" fillId="0" borderId="0"/>
    <xf numFmtId="0" fontId="1" fillId="0" borderId="0"/>
    <xf numFmtId="0" fontId="1" fillId="0" borderId="0"/>
    <xf numFmtId="0" fontId="135" fillId="0" borderId="0"/>
    <xf numFmtId="0" fontId="1" fillId="0" borderId="0" applyNumberFormat="0" applyFill="0" applyBorder="0" applyAlignment="0" applyProtection="0"/>
    <xf numFmtId="0" fontId="1" fillId="0" borderId="0" applyNumberFormat="0" applyFill="0" applyBorder="0" applyAlignment="0" applyProtection="0"/>
    <xf numFmtId="171" fontId="1" fillId="0" borderId="0" applyNumberFormat="0" applyFill="0" applyBorder="0" applyAlignment="0" applyProtection="0"/>
    <xf numFmtId="171" fontId="1" fillId="0" borderId="0" applyNumberFormat="0" applyFill="0" applyBorder="0" applyAlignment="0" applyProtection="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171" fontId="28"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171" fontId="1" fillId="0" borderId="0"/>
    <xf numFmtId="0"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171"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65" fillId="0" borderId="0"/>
    <xf numFmtId="0" fontId="65" fillId="0" borderId="0"/>
    <xf numFmtId="0" fontId="1" fillId="0" borderId="0"/>
    <xf numFmtId="171" fontId="65" fillId="0" borderId="0"/>
    <xf numFmtId="171" fontId="65" fillId="0" borderId="0"/>
    <xf numFmtId="0" fontId="65" fillId="0" borderId="0"/>
    <xf numFmtId="0" fontId="65" fillId="0" borderId="0"/>
    <xf numFmtId="0" fontId="1"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65" fillId="0" borderId="0"/>
    <xf numFmtId="0" fontId="65" fillId="0" borderId="0"/>
    <xf numFmtId="171" fontId="65" fillId="0" borderId="0"/>
    <xf numFmtId="171" fontId="65"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65" fillId="0" borderId="0"/>
    <xf numFmtId="0" fontId="65" fillId="0" borderId="0"/>
    <xf numFmtId="171" fontId="65" fillId="0" borderId="0"/>
    <xf numFmtId="171" fontId="65" fillId="0" borderId="0"/>
    <xf numFmtId="0" fontId="25" fillId="0" borderId="0"/>
    <xf numFmtId="171" fontId="25" fillId="0" borderId="0"/>
    <xf numFmtId="171" fontId="25"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25" fillId="0" borderId="0"/>
    <xf numFmtId="0" fontId="1" fillId="0" borderId="0"/>
    <xf numFmtId="171" fontId="25" fillId="0" borderId="0"/>
    <xf numFmtId="171" fontId="25" fillId="0" borderId="0"/>
    <xf numFmtId="0" fontId="25" fillId="0" borderId="0"/>
    <xf numFmtId="0" fontId="25" fillId="0" borderId="0"/>
    <xf numFmtId="0" fontId="1"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171" fontId="65" fillId="0" borderId="0"/>
    <xf numFmtId="0" fontId="1" fillId="0" borderId="0"/>
    <xf numFmtId="0" fontId="1" fillId="0" borderId="0"/>
    <xf numFmtId="171" fontId="65" fillId="0" borderId="0"/>
    <xf numFmtId="171" fontId="65" fillId="0" borderId="0"/>
    <xf numFmtId="0" fontId="65" fillId="0" borderId="0"/>
    <xf numFmtId="0" fontId="65" fillId="0" borderId="0"/>
    <xf numFmtId="0"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65" fillId="0" borderId="0"/>
    <xf numFmtId="0"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65" fillId="0" borderId="0"/>
    <xf numFmtId="0" fontId="65" fillId="0" borderId="0"/>
    <xf numFmtId="0" fontId="1" fillId="0" borderId="0"/>
    <xf numFmtId="171" fontId="65" fillId="0" borderId="0"/>
    <xf numFmtId="171" fontId="65" fillId="0" borderId="0"/>
    <xf numFmtId="0" fontId="65" fillId="0" borderId="0"/>
    <xf numFmtId="0" fontId="65" fillId="0" borderId="0"/>
    <xf numFmtId="0" fontId="1"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171" fontId="25" fillId="0" borderId="0"/>
    <xf numFmtId="171"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171" fontId="25"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25" fillId="0" borderId="0"/>
    <xf numFmtId="171" fontId="25" fillId="0" borderId="0"/>
    <xf numFmtId="171" fontId="25"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25" fillId="0" borderId="0"/>
    <xf numFmtId="0" fontId="1" fillId="0" borderId="0"/>
    <xf numFmtId="171" fontId="25" fillId="0" borderId="0"/>
    <xf numFmtId="171" fontId="25" fillId="0" borderId="0"/>
    <xf numFmtId="0" fontId="25" fillId="0" borderId="0"/>
    <xf numFmtId="0" fontId="25" fillId="0" borderId="0"/>
    <xf numFmtId="0" fontId="1" fillId="0" borderId="0"/>
    <xf numFmtId="171" fontId="25" fillId="0" borderId="0"/>
    <xf numFmtId="171" fontId="2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7" fillId="0" borderId="0"/>
    <xf numFmtId="0" fontId="27" fillId="0" borderId="0"/>
    <xf numFmtId="171" fontId="27" fillId="0" borderId="0"/>
    <xf numFmtId="171" fontId="27" fillId="0" borderId="0"/>
    <xf numFmtId="0" fontId="65" fillId="0" borderId="0"/>
    <xf numFmtId="171" fontId="65" fillId="0" borderId="0"/>
    <xf numFmtId="171" fontId="65" fillId="0" borderId="0"/>
    <xf numFmtId="0" fontId="6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25" fillId="0" borderId="0"/>
    <xf numFmtId="0" fontId="25" fillId="0" borderId="0"/>
    <xf numFmtId="171" fontId="25" fillId="0" borderId="0"/>
    <xf numFmtId="171" fontId="25" fillId="0" borderId="0"/>
    <xf numFmtId="0" fontId="25" fillId="0" borderId="0"/>
    <xf numFmtId="0"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171" fontId="25" fillId="0" borderId="0"/>
    <xf numFmtId="0" fontId="1" fillId="0" borderId="0"/>
    <xf numFmtId="0" fontId="1" fillId="0" borderId="0"/>
    <xf numFmtId="0" fontId="65" fillId="0" borderId="0"/>
    <xf numFmtId="0"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25" fillId="0" borderId="0"/>
    <xf numFmtId="0" fontId="65" fillId="0" borderId="0"/>
    <xf numFmtId="0" fontId="65" fillId="0" borderId="0"/>
    <xf numFmtId="0" fontId="1"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65" fillId="0" borderId="0"/>
    <xf numFmtId="171" fontId="65" fillId="0" borderId="0"/>
    <xf numFmtId="171" fontId="65" fillId="0" borderId="0"/>
    <xf numFmtId="0" fontId="65" fillId="0" borderId="0"/>
    <xf numFmtId="0" fontId="2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65" fillId="0" borderId="0"/>
    <xf numFmtId="0"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25" fillId="0" borderId="0"/>
    <xf numFmtId="0" fontId="65" fillId="0" borderId="0"/>
    <xf numFmtId="0" fontId="65" fillId="0" borderId="0"/>
    <xf numFmtId="171" fontId="65" fillId="0" borderId="0"/>
    <xf numFmtId="171" fontId="65" fillId="0" borderId="0"/>
    <xf numFmtId="0" fontId="65" fillId="0" borderId="0"/>
    <xf numFmtId="0"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65" fillId="0" borderId="0"/>
    <xf numFmtId="0"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1" fillId="0" borderId="0"/>
    <xf numFmtId="171" fontId="65" fillId="0" borderId="0"/>
    <xf numFmtId="0" fontId="1" fillId="0" borderId="0"/>
    <xf numFmtId="0" fontId="1" fillId="0" borderId="0"/>
    <xf numFmtId="0" fontId="65" fillId="0" borderId="0"/>
    <xf numFmtId="0" fontId="65" fillId="0" borderId="0"/>
    <xf numFmtId="0" fontId="1"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25" fillId="0" borderId="0"/>
    <xf numFmtId="171" fontId="25" fillId="0" borderId="0"/>
    <xf numFmtId="171" fontId="25" fillId="0" borderId="0"/>
    <xf numFmtId="0" fontId="25"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37" fillId="0" borderId="0"/>
    <xf numFmtId="0" fontId="137" fillId="0" borderId="0"/>
    <xf numFmtId="171" fontId="137" fillId="0" borderId="0"/>
    <xf numFmtId="171" fontId="137" fillId="0" borderId="0"/>
    <xf numFmtId="0" fontId="137" fillId="0" borderId="0"/>
    <xf numFmtId="0" fontId="137" fillId="0" borderId="0"/>
    <xf numFmtId="171" fontId="137" fillId="0" borderId="0"/>
    <xf numFmtId="171" fontId="137" fillId="0" borderId="0"/>
    <xf numFmtId="0" fontId="65" fillId="0" borderId="0"/>
    <xf numFmtId="0" fontId="65" fillId="0" borderId="0"/>
    <xf numFmtId="171" fontId="65" fillId="0" borderId="0"/>
    <xf numFmtId="171" fontId="65" fillId="0" borderId="0"/>
    <xf numFmtId="0" fontId="25" fillId="0" borderId="0"/>
    <xf numFmtId="0" fontId="25" fillId="0" borderId="0"/>
    <xf numFmtId="171" fontId="25" fillId="0" borderId="0"/>
    <xf numFmtId="171" fontId="25" fillId="0" borderId="0"/>
    <xf numFmtId="0" fontId="65" fillId="0" borderId="0"/>
    <xf numFmtId="171" fontId="65" fillId="0" borderId="0"/>
    <xf numFmtId="171" fontId="65" fillId="0" borderId="0"/>
    <xf numFmtId="171" fontId="65" fillId="0" borderId="0"/>
    <xf numFmtId="0" fontId="65"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25" fillId="0" borderId="0"/>
    <xf numFmtId="0" fontId="1" fillId="0" borderId="0"/>
    <xf numFmtId="0" fontId="1" fillId="0" borderId="0"/>
    <xf numFmtId="171" fontId="1" fillId="0" borderId="0"/>
    <xf numFmtId="171" fontId="1" fillId="0" borderId="0"/>
    <xf numFmtId="0" fontId="25" fillId="0" borderId="0"/>
    <xf numFmtId="171" fontId="25" fillId="0" borderId="0"/>
    <xf numFmtId="171" fontId="25"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2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25" fillId="0" borderId="0"/>
    <xf numFmtId="0" fontId="2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1" fillId="0" borderId="0"/>
    <xf numFmtId="0" fontId="65" fillId="0" borderId="0"/>
    <xf numFmtId="0" fontId="65" fillId="0" borderId="0"/>
    <xf numFmtId="171" fontId="65" fillId="0" borderId="0"/>
    <xf numFmtId="171" fontId="65" fillId="0" borderId="0"/>
    <xf numFmtId="171" fontId="1" fillId="0" borderId="0"/>
    <xf numFmtId="171" fontId="1" fillId="0" borderId="0"/>
    <xf numFmtId="0" fontId="1"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171" fontId="28"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65" fillId="0" borderId="0"/>
    <xf numFmtId="0" fontId="65" fillId="0" borderId="0"/>
    <xf numFmtId="0" fontId="65" fillId="0" borderId="0"/>
    <xf numFmtId="171" fontId="65" fillId="0" borderId="0"/>
    <xf numFmtId="171" fontId="65" fillId="0" borderId="0"/>
    <xf numFmtId="0" fontId="65" fillId="0" borderId="0"/>
    <xf numFmtId="0" fontId="65" fillId="0" borderId="0"/>
    <xf numFmtId="171" fontId="65" fillId="0" borderId="0"/>
    <xf numFmtId="171" fontId="65" fillId="0" borderId="0"/>
    <xf numFmtId="0" fontId="65" fillId="0" borderId="0"/>
    <xf numFmtId="171" fontId="65" fillId="0" borderId="0"/>
    <xf numFmtId="171" fontId="65" fillId="0" borderId="0"/>
    <xf numFmtId="0" fontId="46" fillId="0" borderId="0" applyFill="0" applyBorder="0">
      <protection locked="0"/>
    </xf>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7" fillId="8" borderId="8"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27" fillId="8" borderId="8"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1" fillId="94" borderId="0" applyNumberFormat="0" applyProtection="0">
      <alignment vertical="center"/>
    </xf>
    <xf numFmtId="0" fontId="1" fillId="8" borderId="8" applyNumberFormat="0" applyFont="0" applyAlignment="0" applyProtection="0"/>
    <xf numFmtId="0" fontId="65" fillId="42" borderId="52" applyNumberFormat="0" applyFont="0" applyAlignment="0" applyProtection="0"/>
    <xf numFmtId="0" fontId="1" fillId="94" borderId="0" applyNumberFormat="0" applyProtection="0">
      <alignment vertical="center"/>
    </xf>
    <xf numFmtId="0" fontId="65" fillId="42"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42" borderId="52" applyNumberFormat="0" applyFont="0" applyAlignment="0" applyProtection="0"/>
    <xf numFmtId="171" fontId="1" fillId="8" borderId="8" applyNumberFormat="0" applyFont="0" applyAlignment="0" applyProtection="0"/>
    <xf numFmtId="0" fontId="65" fillId="42"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1" fillId="94" borderId="0" applyNumberFormat="0" applyProtection="0">
      <alignment vertical="center"/>
    </xf>
    <xf numFmtId="171"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171"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1" fillId="94" borderId="0" applyNumberFormat="0" applyProtection="0">
      <alignment vertical="center"/>
    </xf>
    <xf numFmtId="0" fontId="65" fillId="42" borderId="52" applyNumberFormat="0" applyFont="0" applyAlignment="0" applyProtection="0"/>
    <xf numFmtId="0" fontId="65" fillId="42"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171"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0"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171"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6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171"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25" fillId="42" borderId="52" applyNumberFormat="0" applyFont="0" applyAlignment="0" applyProtection="0"/>
    <xf numFmtId="0" fontId="138" fillId="0" borderId="0">
      <alignment horizontal="left"/>
    </xf>
    <xf numFmtId="0" fontId="139" fillId="6" borderId="5" applyNumberFormat="0" applyAlignment="0" applyProtection="0"/>
    <xf numFmtId="0" fontId="140" fillId="46" borderId="68" applyNumberFormat="0" applyAlignment="0" applyProtection="0"/>
    <xf numFmtId="0" fontId="10" fillId="6" borderId="5" applyNumberFormat="0" applyAlignment="0" applyProtection="0"/>
    <xf numFmtId="0" fontId="10" fillId="6" borderId="5" applyNumberFormat="0" applyAlignment="0" applyProtection="0"/>
    <xf numFmtId="0" fontId="140" fillId="46" borderId="68" applyNumberFormat="0" applyAlignment="0" applyProtection="0"/>
    <xf numFmtId="0" fontId="140" fillId="46" borderId="68" applyNumberFormat="0" applyAlignment="0" applyProtection="0"/>
    <xf numFmtId="171" fontId="10" fillId="6" borderId="5" applyNumberFormat="0" applyAlignment="0" applyProtection="0"/>
    <xf numFmtId="0" fontId="140" fillId="46" borderId="68" applyNumberFormat="0" applyAlignment="0" applyProtection="0"/>
    <xf numFmtId="0" fontId="140" fillId="46" borderId="68" applyNumberFormat="0" applyAlignment="0" applyProtection="0"/>
    <xf numFmtId="171" fontId="10" fillId="6" borderId="5" applyNumberFormat="0" applyAlignment="0" applyProtection="0"/>
    <xf numFmtId="0" fontId="140" fillId="46" borderId="68" applyNumberFormat="0" applyAlignment="0" applyProtection="0"/>
    <xf numFmtId="0" fontId="10" fillId="6" borderId="5"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171" fontId="10" fillId="6" borderId="5" applyNumberFormat="0" applyAlignment="0" applyProtection="0"/>
    <xf numFmtId="0" fontId="140" fillId="46" borderId="68" applyNumberFormat="0" applyAlignment="0" applyProtection="0"/>
    <xf numFmtId="0" fontId="140" fillId="46" borderId="68" applyNumberFormat="0" applyAlignment="0" applyProtection="0"/>
    <xf numFmtId="171" fontId="10" fillId="6" borderId="5" applyNumberFormat="0" applyAlignment="0" applyProtection="0"/>
    <xf numFmtId="0" fontId="140" fillId="46" borderId="68" applyNumberFormat="0" applyAlignment="0" applyProtection="0"/>
    <xf numFmtId="0" fontId="140" fillId="46" borderId="68" applyNumberFormat="0" applyAlignment="0" applyProtection="0"/>
    <xf numFmtId="0" fontId="10" fillId="6" borderId="5"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39" fillId="6" borderId="5" applyNumberFormat="0" applyAlignment="0" applyProtection="0"/>
    <xf numFmtId="0" fontId="140" fillId="46" borderId="68" applyNumberFormat="0" applyAlignment="0" applyProtection="0"/>
    <xf numFmtId="171"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171"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171"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171"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1"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2"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2" fillId="46" borderId="68" applyNumberFormat="0" applyAlignment="0" applyProtection="0"/>
    <xf numFmtId="0" fontId="142"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0" fontId="140" fillId="46" borderId="68" applyNumberFormat="0" applyAlignment="0" applyProtection="0"/>
    <xf numFmtId="40" fontId="143" fillId="54" borderId="0">
      <alignment horizontal="right"/>
    </xf>
    <xf numFmtId="0" fontId="144" fillId="54" borderId="0">
      <alignment horizontal="right"/>
    </xf>
    <xf numFmtId="0" fontId="145" fillId="54" borderId="40"/>
    <xf numFmtId="0" fontId="145" fillId="54" borderId="40"/>
    <xf numFmtId="0" fontId="145" fillId="54" borderId="40"/>
    <xf numFmtId="171" fontId="145" fillId="54" borderId="40"/>
    <xf numFmtId="171" fontId="145" fillId="54" borderId="40"/>
    <xf numFmtId="171" fontId="145" fillId="54" borderId="40"/>
    <xf numFmtId="171" fontId="145" fillId="54" borderId="40"/>
    <xf numFmtId="0" fontId="145" fillId="54" borderId="40"/>
    <xf numFmtId="0" fontId="145" fillId="0" borderId="0" applyBorder="0">
      <alignment horizontal="centerContinuous"/>
    </xf>
    <xf numFmtId="0" fontId="146" fillId="0" borderId="0" applyBorder="0">
      <alignment horizontal="centerContinuous"/>
    </xf>
    <xf numFmtId="9" fontId="147" fillId="0" borderId="0" applyFont="0" applyFill="0" applyBorder="0" applyAlignment="0" applyProtection="0"/>
    <xf numFmtId="10" fontId="147" fillId="0" borderId="0" applyFont="0" applyFill="0" applyBorder="0" applyAlignment="0" applyProtection="0"/>
    <xf numFmtId="9" fontId="27" fillId="0" borderId="50">
      <alignment horizontal="center" vertical="center"/>
    </xf>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203" fontId="46" fillId="0" borderId="0" applyFill="0" applyBorder="0">
      <protection locked="0"/>
    </xf>
    <xf numFmtId="9" fontId="3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36"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36"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36"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4" fillId="0" borderId="0">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4" fontId="148" fillId="71" borderId="56">
      <alignment horizontal="right" vertical="center"/>
      <protection locked="0"/>
    </xf>
    <xf numFmtId="205" fontId="149" fillId="0" borderId="0" applyFont="0" applyFill="0" applyBorder="0" applyAlignment="0" applyProtection="0">
      <alignment horizontal="right"/>
    </xf>
    <xf numFmtId="0" fontId="1" fillId="0" borderId="4"/>
    <xf numFmtId="0" fontId="1" fillId="0" borderId="4"/>
    <xf numFmtId="0" fontId="1" fillId="0" borderId="4"/>
    <xf numFmtId="206" fontId="84" fillId="0" borderId="0" applyFill="0" applyBorder="0">
      <alignment horizontal="right" vertical="center"/>
    </xf>
    <xf numFmtId="38" fontId="150" fillId="0" borderId="0"/>
    <xf numFmtId="0" fontId="151" fillId="0" borderId="0" applyFill="0" applyBorder="0" applyAlignment="0"/>
    <xf numFmtId="0" fontId="152" fillId="0" borderId="0" applyNumberFormat="0" applyFill="0" applyBorder="0" applyAlignment="0" applyProtection="0"/>
    <xf numFmtId="0" fontId="152" fillId="0" borderId="0" applyNumberFormat="0" applyFill="0" applyBorder="0" applyAlignment="0" applyProtection="0"/>
    <xf numFmtId="171" fontId="152" fillId="0" borderId="0" applyNumberFormat="0" applyFill="0" applyBorder="0" applyAlignment="0" applyProtection="0"/>
    <xf numFmtId="171" fontId="152" fillId="0" borderId="0" applyNumberFormat="0" applyFill="0" applyBorder="0" applyAlignment="0" applyProtection="0"/>
    <xf numFmtId="0" fontId="153" fillId="95" borderId="0" applyNumberFormat="0" applyAlignment="0">
      <alignment horizontal="center"/>
    </xf>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10" fontId="154" fillId="69" borderId="69" applyNumberFormat="0"/>
    <xf numFmtId="0" fontId="155" fillId="96" borderId="0">
      <protection hidden="1"/>
    </xf>
    <xf numFmtId="207" fontId="84" fillId="0" borderId="0" applyAlignment="0" applyProtection="0"/>
    <xf numFmtId="208" fontId="35" fillId="0" borderId="0" applyFill="0" applyBorder="0" applyAlignment="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171"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6" fillId="0" borderId="70"/>
    <xf numFmtId="0" fontId="157" fillId="0" borderId="0"/>
    <xf numFmtId="0" fontId="66" fillId="0" borderId="0"/>
    <xf numFmtId="0" fontId="35" fillId="0" borderId="0" applyNumberFormat="0" applyBorder="0" applyAlignment="0"/>
    <xf numFmtId="0" fontId="35" fillId="0" borderId="0" applyNumberFormat="0" applyBorder="0" applyAlignment="0"/>
    <xf numFmtId="171" fontId="35" fillId="0" borderId="0" applyNumberFormat="0" applyBorder="0" applyAlignment="0"/>
    <xf numFmtId="171" fontId="35" fillId="0" borderId="0" applyNumberFormat="0" applyBorder="0" applyAlignment="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209" fontId="38" fillId="0" borderId="39" applyFont="0" applyFill="0" applyAlignment="0" applyProtection="0"/>
    <xf numFmtId="0" fontId="158" fillId="97" borderId="0" applyNumberFormat="0" applyBorder="0" applyAlignment="0">
      <protection locked="0"/>
    </xf>
    <xf numFmtId="210" fontId="159" fillId="98" borderId="0"/>
    <xf numFmtId="0" fontId="160" fillId="0" borderId="0" applyFill="0" applyBorder="0" applyAlignment="0"/>
    <xf numFmtId="209" fontId="38" fillId="0" borderId="0" applyFont="0" applyFill="0" applyBorder="0" applyAlignment="0" applyProtection="0"/>
    <xf numFmtId="0" fontId="16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16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16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16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171" fontId="162" fillId="0" borderId="0" applyNumberFormat="0" applyFill="0" applyBorder="0" applyAlignment="0" applyProtection="0"/>
    <xf numFmtId="171"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184" fontId="44" fillId="0" borderId="18" applyFill="0"/>
    <xf numFmtId="0" fontId="163" fillId="0" borderId="71" applyNumberFormat="0" applyFill="0" applyAlignment="0" applyProtection="0"/>
    <xf numFmtId="0" fontId="163" fillId="0" borderId="71" applyNumberFormat="0" applyFill="0" applyAlignment="0" applyProtection="0"/>
    <xf numFmtId="0" fontId="163" fillId="0" borderId="71" applyNumberFormat="0" applyFill="0" applyAlignment="0" applyProtection="0"/>
    <xf numFmtId="0" fontId="164" fillId="0" borderId="9" applyNumberForma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16" fillId="0" borderId="9"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0" fontId="16" fillId="0" borderId="9"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0" fontId="75" fillId="0" borderId="71" applyNumberFormat="0" applyFill="0" applyAlignment="0" applyProtection="0"/>
    <xf numFmtId="0" fontId="75" fillId="0" borderId="71"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71" fontId="16" fillId="0" borderId="9"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0" fontId="75" fillId="0" borderId="71" applyNumberFormat="0" applyFill="0" applyAlignment="0" applyProtection="0"/>
    <xf numFmtId="0" fontId="75" fillId="0" borderId="71"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0" fontId="75" fillId="0" borderId="71" applyNumberFormat="0" applyFill="0" applyAlignment="0" applyProtection="0"/>
    <xf numFmtId="0" fontId="75" fillId="0" borderId="71" applyNumberFormat="0" applyFill="0" applyAlignment="0" applyProtection="0"/>
    <xf numFmtId="171" fontId="16" fillId="0" borderId="9"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16" fillId="0" borderId="9"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0" fontId="75" fillId="0" borderId="71"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0" fontId="75" fillId="0" borderId="71" applyNumberFormat="0" applyFill="0" applyAlignment="0" applyProtection="0"/>
    <xf numFmtId="0" fontId="75" fillId="0" borderId="71"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0" fontId="75" fillId="0" borderId="71"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0" fontId="75" fillId="0" borderId="71" applyNumberFormat="0" applyFill="0" applyAlignment="0" applyProtection="0"/>
    <xf numFmtId="0" fontId="75" fillId="0" borderId="71"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0" fontId="75" fillId="0" borderId="71" applyNumberFormat="0" applyFill="0" applyAlignment="0" applyProtection="0"/>
    <xf numFmtId="0" fontId="75" fillId="0" borderId="71"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0" fontId="16" fillId="0" borderId="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164" fillId="0" borderId="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171" fontId="16" fillId="0" borderId="9"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0" fontId="75" fillId="0" borderId="71" applyNumberFormat="0" applyFill="0" applyAlignment="0" applyProtection="0"/>
    <xf numFmtId="0" fontId="75" fillId="0" borderId="71" applyNumberFormat="0" applyFill="0" applyAlignment="0" applyProtection="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84" fontId="44" fillId="0" borderId="39" applyFill="0"/>
    <xf numFmtId="171" fontId="16" fillId="0" borderId="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16" fillId="0" borderId="9" applyNumberForma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171"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0" fontId="75" fillId="0" borderId="71" applyNumberFormat="0" applyFill="0" applyAlignment="0" applyProtection="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0" fontId="75" fillId="0" borderId="71" applyNumberFormat="0" applyFill="0" applyAlignment="0" applyProtection="0"/>
    <xf numFmtId="0" fontId="75" fillId="0" borderId="71" applyNumberFormat="0" applyFill="0" applyAlignment="0" applyProtection="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0" fontId="75" fillId="0" borderId="71" applyNumberFormat="0" applyFill="0" applyAlignment="0" applyProtection="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0" fontId="75" fillId="0" borderId="71" applyNumberFormat="0" applyFill="0" applyAlignment="0" applyProtection="0"/>
    <xf numFmtId="0" fontId="75" fillId="0" borderId="71" applyNumberFormat="0" applyFill="0" applyAlignment="0" applyProtection="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0" fontId="75" fillId="0" borderId="71" applyNumberFormat="0" applyFill="0" applyAlignment="0" applyProtection="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0" fontId="75" fillId="0" borderId="71" applyNumberFormat="0" applyFill="0" applyAlignment="0" applyProtection="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171" fontId="75" fillId="0" borderId="71" applyNumberFormat="0" applyFill="0" applyAlignment="0" applyProtection="0"/>
    <xf numFmtId="171"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171"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171" fontId="75" fillId="0" borderId="71" applyNumberFormat="0" applyFill="0" applyAlignment="0" applyProtection="0"/>
    <xf numFmtId="184" fontId="25" fillId="0" borderId="18" applyFill="0"/>
    <xf numFmtId="184" fontId="25" fillId="0" borderId="18" applyFill="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84" fontId="25" fillId="0" borderId="18" applyFill="0"/>
    <xf numFmtId="184" fontId="25" fillId="0" borderId="18" applyFill="0"/>
    <xf numFmtId="171" fontId="75" fillId="0" borderId="71" applyNumberFormat="0" applyFill="0" applyAlignment="0" applyProtection="0"/>
    <xf numFmtId="184" fontId="25" fillId="0" borderId="18" applyFill="0"/>
    <xf numFmtId="184" fontId="25" fillId="0" borderId="18" applyFill="0"/>
    <xf numFmtId="184" fontId="25" fillId="0" borderId="18" applyFill="0"/>
    <xf numFmtId="184" fontId="25" fillId="0" borderId="18" applyFill="0"/>
    <xf numFmtId="184" fontId="25" fillId="0" borderId="18" applyFill="0"/>
    <xf numFmtId="0" fontId="75" fillId="0" borderId="71" applyNumberFormat="0" applyFill="0" applyAlignment="0" applyProtection="0"/>
    <xf numFmtId="0"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171"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0" fontId="165" fillId="0" borderId="71" applyNumberFormat="0" applyFill="0" applyAlignment="0" applyProtection="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0" fontId="165" fillId="0" borderId="71" applyNumberFormat="0" applyFill="0" applyAlignment="0" applyProtection="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0" fontId="75" fillId="0" borderId="71" applyNumberFormat="0" applyFill="0" applyAlignment="0" applyProtection="0"/>
    <xf numFmtId="0" fontId="75" fillId="0" borderId="71" applyNumberFormat="0" applyFill="0" applyAlignment="0" applyProtection="0"/>
    <xf numFmtId="0" fontId="165" fillId="0" borderId="71" applyNumberFormat="0" applyFill="0" applyAlignment="0" applyProtection="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0" fontId="165" fillId="0" borderId="71" applyNumberFormat="0" applyFill="0" applyAlignment="0" applyProtection="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0" fontId="165" fillId="0" borderId="71" applyNumberFormat="0" applyFill="0" applyAlignment="0" applyProtection="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71" fontId="165" fillId="0" borderId="71" applyNumberFormat="0" applyFill="0" applyAlignment="0" applyProtection="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71" fontId="165" fillId="0" borderId="71" applyNumberFormat="0" applyFill="0" applyAlignment="0" applyProtection="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71" fontId="165" fillId="0" borderId="71" applyNumberFormat="0" applyFill="0" applyAlignment="0" applyProtection="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71" fontId="165" fillId="0" borderId="71" applyNumberFormat="0" applyFill="0" applyAlignment="0" applyProtection="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71" fontId="165" fillId="0" borderId="71" applyNumberFormat="0" applyFill="0" applyAlignment="0" applyProtection="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71" fontId="165" fillId="0" borderId="71" applyNumberFormat="0" applyFill="0" applyAlignment="0" applyProtection="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84" fontId="25" fillId="0" borderId="39" applyFill="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171"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165" fillId="0" borderId="71" applyNumberForma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9" fillId="0" borderId="72" applyNumberFormat="0" applyFont="0" applyFill="0" applyAlignment="0" applyProtection="0"/>
    <xf numFmtId="0" fontId="69" fillId="0" borderId="72" applyNumberFormat="0" applyFon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9" fillId="0" borderId="72" applyNumberFormat="0" applyFon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163" fillId="0" borderId="71" applyNumberFormat="0" applyFill="0" applyAlignment="0" applyProtection="0"/>
    <xf numFmtId="0" fontId="163" fillId="0" borderId="71" applyNumberFormat="0" applyFill="0" applyAlignment="0" applyProtection="0"/>
    <xf numFmtId="0" fontId="163" fillId="0" borderId="71" applyNumberFormat="0" applyFill="0" applyAlignment="0" applyProtection="0"/>
    <xf numFmtId="209" fontId="38" fillId="0" borderId="36" applyFont="0" applyFill="0" applyAlignment="0" applyProtection="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15" fontId="25" fillId="99" borderId="55" applyNumberFormat="0"/>
    <xf numFmtId="0" fontId="166" fillId="0" borderId="0"/>
    <xf numFmtId="211" fontId="35" fillId="0" borderId="0" applyFont="0" applyFill="0" applyBorder="0" applyAlignment="0" applyProtection="0"/>
    <xf numFmtId="186" fontId="35" fillId="0" borderId="0" applyFont="0" applyFill="0" applyBorder="0" applyAlignment="0" applyProtection="0"/>
    <xf numFmtId="0" fontId="167" fillId="0" borderId="0" applyNumberFormat="0" applyFill="0" applyBorder="0"/>
    <xf numFmtId="0" fontId="16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1" fontId="14" fillId="0" borderId="0" applyNumberFormat="0" applyFill="0" applyBorder="0" applyAlignment="0" applyProtection="0"/>
    <xf numFmtId="171" fontId="14" fillId="0" borderId="0" applyNumberFormat="0" applyFill="0" applyBorder="0" applyAlignment="0" applyProtection="0"/>
    <xf numFmtId="0" fontId="14" fillId="0" borderId="0" applyNumberFormat="0" applyFill="0" applyBorder="0" applyAlignment="0" applyProtection="0"/>
    <xf numFmtId="171" fontId="14" fillId="0" borderId="0" applyNumberFormat="0" applyFill="0" applyBorder="0" applyAlignment="0" applyProtection="0"/>
    <xf numFmtId="171" fontId="14" fillId="0" borderId="0" applyNumberFormat="0" applyFill="0" applyBorder="0" applyAlignment="0" applyProtection="0"/>
    <xf numFmtId="0" fontId="14" fillId="0" borderId="0" applyNumberFormat="0" applyFill="0" applyBorder="0" applyAlignment="0" applyProtection="0"/>
    <xf numFmtId="0" fontId="168" fillId="0" borderId="0" applyNumberFormat="0" applyFill="0" applyBorder="0" applyAlignment="0" applyProtection="0"/>
    <xf numFmtId="171"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171" fontId="169" fillId="0" borderId="0" applyNumberFormat="0" applyFill="0" applyBorder="0" applyAlignment="0" applyProtection="0"/>
    <xf numFmtId="171" fontId="169"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171" fontId="170" fillId="0" borderId="0" applyNumberFormat="0" applyFill="0" applyBorder="0" applyAlignment="0" applyProtection="0"/>
    <xf numFmtId="171" fontId="170"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71"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38" fillId="0" borderId="0" applyNumberFormat="0" applyFill="0" applyBorder="0" applyAlignment="0"/>
    <xf numFmtId="212" fontId="72" fillId="0" borderId="73"/>
    <xf numFmtId="212" fontId="72" fillId="0" borderId="73"/>
    <xf numFmtId="212" fontId="72" fillId="0" borderId="73"/>
    <xf numFmtId="212" fontId="72" fillId="0" borderId="73"/>
    <xf numFmtId="212" fontId="72" fillId="0" borderId="73"/>
    <xf numFmtId="212" fontId="72" fillId="0" borderId="73"/>
    <xf numFmtId="212" fontId="72" fillId="0" borderId="73"/>
    <xf numFmtId="212" fontId="72" fillId="0" borderId="73"/>
    <xf numFmtId="0" fontId="25" fillId="100" borderId="0" applyNumberFormat="0" applyFont="0" applyBorder="0" applyAlignment="0">
      <protection hidden="1"/>
    </xf>
    <xf numFmtId="9" fontId="1" fillId="0" borderId="0" applyFont="0" applyFill="0" applyBorder="0" applyAlignment="0" applyProtection="0"/>
    <xf numFmtId="0" fontId="190" fillId="110" borderId="0">
      <alignment horizontal="center" vertical="center"/>
    </xf>
    <xf numFmtId="217" fontId="191" fillId="0" borderId="114">
      <alignment horizontal="center" vertical="center"/>
    </xf>
  </cellStyleXfs>
  <cellXfs count="723">
    <xf numFmtId="0" fontId="0" fillId="0" borderId="0" xfId="0"/>
    <xf numFmtId="0" fontId="0" fillId="35" borderId="0" xfId="0" applyFill="1"/>
    <xf numFmtId="0" fontId="16" fillId="0" borderId="0" xfId="0" applyFont="1"/>
    <xf numFmtId="0" fontId="16" fillId="33" borderId="10" xfId="0" applyFont="1" applyFill="1" applyBorder="1" applyAlignment="1">
      <alignment horizontal="center"/>
    </xf>
    <xf numFmtId="0" fontId="16" fillId="33" borderId="14" xfId="0" applyFont="1" applyFill="1" applyBorder="1" applyAlignment="1">
      <alignment horizontal="center"/>
    </xf>
    <xf numFmtId="0" fontId="16" fillId="33" borderId="15" xfId="0" applyFont="1" applyFill="1" applyBorder="1" applyAlignment="1">
      <alignment horizontal="center"/>
    </xf>
    <xf numFmtId="0" fontId="16" fillId="33" borderId="16" xfId="0" applyFont="1" applyFill="1" applyBorder="1" applyAlignment="1">
      <alignment horizontal="center"/>
    </xf>
    <xf numFmtId="0" fontId="16" fillId="33" borderId="17" xfId="0" applyFont="1" applyFill="1" applyBorder="1" applyAlignment="1">
      <alignment horizontal="center"/>
    </xf>
    <xf numFmtId="214" fontId="16" fillId="33" borderId="21" xfId="0" applyNumberFormat="1" applyFont="1" applyFill="1" applyBorder="1" applyAlignment="1">
      <alignment horizontal="center"/>
    </xf>
    <xf numFmtId="214" fontId="16" fillId="33" borderId="22" xfId="0" applyNumberFormat="1" applyFont="1" applyFill="1" applyBorder="1" applyAlignment="1">
      <alignment horizontal="center"/>
    </xf>
    <xf numFmtId="164" fontId="19" fillId="0" borderId="23" xfId="0" applyNumberFormat="1" applyFont="1" applyBorder="1"/>
    <xf numFmtId="164" fontId="19" fillId="0" borderId="24" xfId="0" applyNumberFormat="1" applyFont="1" applyBorder="1"/>
    <xf numFmtId="164" fontId="19" fillId="0" borderId="25" xfId="0" applyNumberFormat="1" applyFont="1" applyBorder="1"/>
    <xf numFmtId="0" fontId="19" fillId="0" borderId="26" xfId="0" applyFont="1" applyBorder="1"/>
    <xf numFmtId="0" fontId="19" fillId="0" borderId="27" xfId="0" applyFont="1" applyBorder="1"/>
    <xf numFmtId="0" fontId="19" fillId="0" borderId="28" xfId="0" applyFont="1" applyBorder="1"/>
    <xf numFmtId="164" fontId="19" fillId="0" borderId="29" xfId="0" applyNumberFormat="1" applyFont="1" applyBorder="1"/>
    <xf numFmtId="164" fontId="19" fillId="0" borderId="27" xfId="0" applyNumberFormat="1" applyFont="1" applyBorder="1"/>
    <xf numFmtId="165" fontId="0" fillId="0" borderId="27" xfId="0" applyNumberFormat="1" applyBorder="1"/>
    <xf numFmtId="164" fontId="19" fillId="34" borderId="30" xfId="0" applyNumberFormat="1" applyFont="1" applyFill="1" applyBorder="1"/>
    <xf numFmtId="165" fontId="20" fillId="34" borderId="30" xfId="1" applyNumberFormat="1" applyFont="1" applyFill="1" applyBorder="1" applyProtection="1"/>
    <xf numFmtId="0" fontId="19" fillId="0" borderId="31" xfId="0" applyFont="1" applyBorder="1"/>
    <xf numFmtId="0" fontId="19" fillId="0" borderId="32" xfId="0" applyFont="1" applyBorder="1"/>
    <xf numFmtId="0" fontId="19" fillId="0" borderId="33" xfId="0" applyFont="1" applyBorder="1"/>
    <xf numFmtId="165" fontId="16" fillId="0" borderId="36" xfId="0" applyNumberFormat="1" applyFont="1" applyBorder="1"/>
    <xf numFmtId="165" fontId="16" fillId="0" borderId="37" xfId="0" applyNumberFormat="1" applyFont="1" applyBorder="1"/>
    <xf numFmtId="164" fontId="0" fillId="0" borderId="0" xfId="0" applyNumberFormat="1"/>
    <xf numFmtId="0" fontId="174" fillId="0" borderId="0" xfId="0" applyFont="1"/>
    <xf numFmtId="0" fontId="175" fillId="0" borderId="0" xfId="0" applyFont="1"/>
    <xf numFmtId="0" fontId="19" fillId="0" borderId="83" xfId="0" applyFont="1" applyBorder="1"/>
    <xf numFmtId="0" fontId="19" fillId="0" borderId="34" xfId="0" applyFont="1" applyBorder="1"/>
    <xf numFmtId="0" fontId="0" fillId="0" borderId="22" xfId="0" applyBorder="1"/>
    <xf numFmtId="164" fontId="0" fillId="0" borderId="22" xfId="1" applyNumberFormat="1" applyFont="1" applyBorder="1"/>
    <xf numFmtId="164" fontId="0" fillId="0" borderId="22" xfId="0" applyNumberFormat="1" applyBorder="1"/>
    <xf numFmtId="0" fontId="131" fillId="0" borderId="0" xfId="0" applyFont="1"/>
    <xf numFmtId="43" fontId="0" fillId="0" borderId="0" xfId="1" applyFont="1"/>
    <xf numFmtId="0" fontId="16" fillId="33" borderId="22" xfId="0" applyFont="1" applyFill="1" applyBorder="1" applyAlignment="1">
      <alignment horizontal="center"/>
    </xf>
    <xf numFmtId="0" fontId="21" fillId="35" borderId="0" xfId="2" applyFill="1" applyProtection="1"/>
    <xf numFmtId="0" fontId="22" fillId="35" borderId="0" xfId="0" applyFont="1" applyFill="1"/>
    <xf numFmtId="0" fontId="17" fillId="35" borderId="0" xfId="0" applyFont="1" applyFill="1"/>
    <xf numFmtId="0" fontId="16" fillId="33" borderId="22" xfId="0" applyFont="1" applyFill="1" applyBorder="1" applyAlignment="1">
      <alignment horizontal="centerContinuous"/>
    </xf>
    <xf numFmtId="0" fontId="16" fillId="33" borderId="41" xfId="0" applyFont="1" applyFill="1" applyBorder="1" applyAlignment="1">
      <alignment horizontal="center"/>
    </xf>
    <xf numFmtId="0" fontId="19" fillId="0" borderId="44" xfId="0" applyFont="1" applyBorder="1" applyAlignment="1">
      <alignment wrapText="1"/>
    </xf>
    <xf numFmtId="164" fontId="19" fillId="35" borderId="74" xfId="0" applyNumberFormat="1" applyFont="1" applyFill="1" applyBorder="1"/>
    <xf numFmtId="164" fontId="19" fillId="35" borderId="75" xfId="0" applyNumberFormat="1" applyFont="1" applyFill="1" applyBorder="1"/>
    <xf numFmtId="164" fontId="0" fillId="35" borderId="76" xfId="0" applyNumberFormat="1" applyFill="1" applyBorder="1"/>
    <xf numFmtId="0" fontId="20" fillId="35" borderId="0" xfId="0" applyFont="1" applyFill="1" applyAlignment="1">
      <alignment horizontal="right" wrapText="1"/>
    </xf>
    <xf numFmtId="164" fontId="16" fillId="35" borderId="0" xfId="0" applyNumberFormat="1" applyFont="1" applyFill="1"/>
    <xf numFmtId="164" fontId="20" fillId="101" borderId="36" xfId="0" applyNumberFormat="1" applyFont="1" applyFill="1" applyBorder="1"/>
    <xf numFmtId="0" fontId="20" fillId="35" borderId="0" xfId="0" applyFont="1" applyFill="1"/>
    <xf numFmtId="0" fontId="0" fillId="0" borderId="45" xfId="0" applyBorder="1" applyAlignment="1">
      <alignment horizontal="right"/>
    </xf>
    <xf numFmtId="164" fontId="19" fillId="0" borderId="0" xfId="0" applyNumberFormat="1" applyFont="1"/>
    <xf numFmtId="164" fontId="0" fillId="0" borderId="40" xfId="0" applyNumberFormat="1" applyBorder="1"/>
    <xf numFmtId="0" fontId="16" fillId="0" borderId="41" xfId="0" applyFont="1" applyBorder="1" applyAlignment="1">
      <alignment horizontal="right"/>
    </xf>
    <xf numFmtId="164" fontId="20" fillId="0" borderId="46" xfId="0" applyNumberFormat="1" applyFont="1" applyBorder="1"/>
    <xf numFmtId="164" fontId="20" fillId="0" borderId="36" xfId="0" applyNumberFormat="1" applyFont="1" applyBorder="1"/>
    <xf numFmtId="164" fontId="16" fillId="0" borderId="47" xfId="0" applyNumberFormat="1" applyFont="1" applyBorder="1"/>
    <xf numFmtId="164" fontId="0" fillId="35" borderId="0" xfId="0" applyNumberFormat="1" applyFill="1"/>
    <xf numFmtId="0" fontId="176" fillId="0" borderId="0" xfId="0" applyFont="1"/>
    <xf numFmtId="0" fontId="19" fillId="0" borderId="35" xfId="0" applyFont="1" applyBorder="1"/>
    <xf numFmtId="164" fontId="0" fillId="35" borderId="22" xfId="0" applyNumberFormat="1" applyFill="1" applyBorder="1"/>
    <xf numFmtId="164" fontId="16" fillId="0" borderId="36" xfId="1" applyNumberFormat="1" applyFont="1" applyBorder="1"/>
    <xf numFmtId="0" fontId="19" fillId="0" borderId="87" xfId="0" applyFont="1" applyBorder="1"/>
    <xf numFmtId="0" fontId="19" fillId="0" borderId="88" xfId="0" applyFont="1" applyBorder="1"/>
    <xf numFmtId="0" fontId="19" fillId="0" borderId="89" xfId="0" applyFont="1" applyBorder="1"/>
    <xf numFmtId="0" fontId="178" fillId="0" borderId="0" xfId="0" applyFont="1"/>
    <xf numFmtId="164" fontId="19" fillId="0" borderId="92" xfId="0" applyNumberFormat="1" applyFont="1" applyBorder="1"/>
    <xf numFmtId="164" fontId="19" fillId="0" borderId="90" xfId="0" applyNumberFormat="1" applyFont="1" applyBorder="1"/>
    <xf numFmtId="164" fontId="19" fillId="0" borderId="91" xfId="0" applyNumberFormat="1" applyFont="1" applyBorder="1"/>
    <xf numFmtId="164" fontId="172" fillId="0" borderId="0" xfId="0" applyNumberFormat="1" applyFont="1" applyAlignment="1">
      <alignment horizontal="center" vertical="center" wrapText="1" readingOrder="1"/>
    </xf>
    <xf numFmtId="165" fontId="20" fillId="34" borderId="95" xfId="1" applyNumberFormat="1" applyFont="1" applyFill="1" applyBorder="1" applyProtection="1"/>
    <xf numFmtId="164" fontId="20" fillId="101" borderId="46" xfId="0" applyNumberFormat="1" applyFont="1" applyFill="1" applyBorder="1"/>
    <xf numFmtId="164" fontId="20" fillId="101" borderId="47" xfId="0" applyNumberFormat="1" applyFont="1" applyFill="1" applyBorder="1"/>
    <xf numFmtId="164" fontId="20" fillId="101" borderId="77" xfId="0" applyNumberFormat="1" applyFont="1" applyFill="1" applyBorder="1"/>
    <xf numFmtId="164" fontId="20" fillId="101" borderId="78" xfId="0" applyNumberFormat="1" applyFont="1" applyFill="1" applyBorder="1"/>
    <xf numFmtId="165" fontId="16" fillId="102" borderId="79" xfId="0" applyNumberFormat="1" applyFont="1" applyFill="1" applyBorder="1"/>
    <xf numFmtId="0" fontId="18" fillId="35" borderId="0" xfId="0" applyFont="1" applyFill="1"/>
    <xf numFmtId="0" fontId="0" fillId="35" borderId="0" xfId="0" applyFill="1" applyAlignment="1">
      <alignment horizontal="center"/>
    </xf>
    <xf numFmtId="0" fontId="179" fillId="35" borderId="0" xfId="0" applyFont="1" applyFill="1"/>
    <xf numFmtId="0" fontId="16" fillId="35" borderId="0" xfId="0" applyFont="1" applyFill="1" applyAlignment="1">
      <alignment horizontal="center"/>
    </xf>
    <xf numFmtId="14" fontId="0" fillId="0" borderId="0" xfId="0" applyNumberFormat="1"/>
    <xf numFmtId="17" fontId="0" fillId="0" borderId="0" xfId="0" applyNumberFormat="1"/>
    <xf numFmtId="0" fontId="180" fillId="35" borderId="0" xfId="0" applyFont="1" applyFill="1" applyAlignment="1">
      <alignment horizontal="center"/>
    </xf>
    <xf numFmtId="165" fontId="0" fillId="35" borderId="0" xfId="1" applyNumberFormat="1" applyFont="1" applyFill="1" applyProtection="1"/>
    <xf numFmtId="165" fontId="0" fillId="35" borderId="0" xfId="0" applyNumberFormat="1" applyFill="1"/>
    <xf numFmtId="43" fontId="131" fillId="0" borderId="0" xfId="1" applyFont="1"/>
    <xf numFmtId="0" fontId="19" fillId="35" borderId="0" xfId="0" applyFont="1" applyFill="1"/>
    <xf numFmtId="213" fontId="20" fillId="35" borderId="0" xfId="0" applyNumberFormat="1" applyFont="1" applyFill="1"/>
    <xf numFmtId="14" fontId="19" fillId="35" borderId="0" xfId="0" applyNumberFormat="1" applyFont="1" applyFill="1"/>
    <xf numFmtId="0" fontId="178" fillId="36" borderId="0" xfId="0" applyFont="1" applyFill="1"/>
    <xf numFmtId="164" fontId="16" fillId="102" borderId="79" xfId="0" applyNumberFormat="1" applyFont="1" applyFill="1" applyBorder="1"/>
    <xf numFmtId="0" fontId="14" fillId="35" borderId="0" xfId="0" applyFont="1" applyFill="1"/>
    <xf numFmtId="164" fontId="181" fillId="0" borderId="0" xfId="0" applyNumberFormat="1" applyFont="1"/>
    <xf numFmtId="164" fontId="181" fillId="35" borderId="0" xfId="0" applyNumberFormat="1" applyFont="1" applyFill="1"/>
    <xf numFmtId="0" fontId="14" fillId="0" borderId="0" xfId="0" applyFont="1"/>
    <xf numFmtId="164" fontId="14" fillId="0" borderId="0" xfId="0" applyNumberFormat="1" applyFont="1"/>
    <xf numFmtId="164" fontId="14" fillId="35" borderId="0" xfId="0" applyNumberFormat="1" applyFont="1" applyFill="1"/>
    <xf numFmtId="164" fontId="0" fillId="35" borderId="82" xfId="1" applyNumberFormat="1" applyFont="1" applyFill="1" applyBorder="1"/>
    <xf numFmtId="164" fontId="0" fillId="35" borderId="0" xfId="1" applyNumberFormat="1" applyFont="1" applyFill="1" applyBorder="1"/>
    <xf numFmtId="164" fontId="0" fillId="35" borderId="40" xfId="1" applyNumberFormat="1" applyFont="1" applyFill="1" applyBorder="1"/>
    <xf numFmtId="164" fontId="0" fillId="36" borderId="22" xfId="0" applyNumberFormat="1" applyFill="1" applyBorder="1"/>
    <xf numFmtId="164" fontId="0" fillId="103" borderId="22" xfId="0" applyNumberFormat="1" applyFill="1" applyBorder="1"/>
    <xf numFmtId="9" fontId="0" fillId="35" borderId="0" xfId="44205" applyFont="1" applyFill="1" applyProtection="1"/>
    <xf numFmtId="0" fontId="184" fillId="0" borderId="0" xfId="0" applyFont="1"/>
    <xf numFmtId="0" fontId="185" fillId="0" borderId="0" xfId="0" applyFont="1"/>
    <xf numFmtId="0" fontId="131" fillId="0" borderId="0" xfId="0" applyFont="1" applyAlignment="1">
      <alignment horizontal="center"/>
    </xf>
    <xf numFmtId="164" fontId="0" fillId="0" borderId="0" xfId="1" applyNumberFormat="1" applyFont="1" applyFill="1" applyBorder="1"/>
    <xf numFmtId="0" fontId="0" fillId="0" borderId="0" xfId="0" applyAlignment="1">
      <alignment horizontal="left"/>
    </xf>
    <xf numFmtId="0" fontId="186" fillId="0" borderId="0" xfId="0" applyFont="1"/>
    <xf numFmtId="0" fontId="16" fillId="0" borderId="0" xfId="0" applyFont="1" applyAlignment="1">
      <alignment horizontal="left"/>
    </xf>
    <xf numFmtId="164" fontId="16" fillId="0" borderId="0" xfId="0" applyNumberFormat="1" applyFont="1"/>
    <xf numFmtId="0" fontId="186" fillId="0" borderId="0" xfId="0" applyFont="1" applyAlignment="1">
      <alignment horizontal="left"/>
    </xf>
    <xf numFmtId="0" fontId="19" fillId="0" borderId="100" xfId="0" applyFont="1" applyBorder="1"/>
    <xf numFmtId="0" fontId="19" fillId="0" borderId="101" xfId="0" applyFont="1" applyBorder="1"/>
    <xf numFmtId="0" fontId="19" fillId="0" borderId="99" xfId="0" applyFont="1" applyBorder="1"/>
    <xf numFmtId="0" fontId="177" fillId="0" borderId="0" xfId="0" applyFont="1" applyAlignment="1">
      <alignment vertical="center" wrapText="1"/>
    </xf>
    <xf numFmtId="0" fontId="19" fillId="0" borderId="102" xfId="0" applyFont="1" applyBorder="1"/>
    <xf numFmtId="164" fontId="16" fillId="0" borderId="103" xfId="0" applyNumberFormat="1" applyFont="1" applyBorder="1"/>
    <xf numFmtId="164" fontId="19" fillId="0" borderId="104" xfId="0" applyNumberFormat="1" applyFont="1" applyBorder="1"/>
    <xf numFmtId="164" fontId="19" fillId="0" borderId="105" xfId="0" applyNumberFormat="1" applyFont="1" applyBorder="1"/>
    <xf numFmtId="164" fontId="19" fillId="0" borderId="94" xfId="0" applyNumberFormat="1" applyFont="1" applyBorder="1"/>
    <xf numFmtId="164" fontId="19" fillId="0" borderId="32" xfId="0" applyNumberFormat="1" applyFont="1" applyBorder="1"/>
    <xf numFmtId="165" fontId="0" fillId="35" borderId="27" xfId="0" applyNumberFormat="1" applyFill="1" applyBorder="1"/>
    <xf numFmtId="165" fontId="16" fillId="35" borderId="0" xfId="0" applyNumberFormat="1" applyFont="1" applyFill="1"/>
    <xf numFmtId="0" fontId="0" fillId="35" borderId="0" xfId="0" applyFill="1" applyAlignment="1">
      <alignment horizontal="left" vertical="center"/>
    </xf>
    <xf numFmtId="0" fontId="19" fillId="0" borderId="43" xfId="0" applyFont="1" applyBorder="1" applyAlignment="1">
      <alignment horizontal="left" vertical="center"/>
    </xf>
    <xf numFmtId="0" fontId="19" fillId="0" borderId="44" xfId="0" applyFont="1" applyBorder="1" applyAlignment="1">
      <alignment horizontal="left" vertical="center"/>
    </xf>
    <xf numFmtId="0" fontId="19" fillId="0" borderId="44" xfId="0" applyFont="1" applyBorder="1" applyAlignment="1">
      <alignment horizontal="left" vertical="center" wrapText="1"/>
    </xf>
    <xf numFmtId="0" fontId="0" fillId="106" borderId="22" xfId="0" applyFill="1" applyBorder="1"/>
    <xf numFmtId="164" fontId="0" fillId="106" borderId="22" xfId="0" applyNumberFormat="1" applyFill="1" applyBorder="1"/>
    <xf numFmtId="164" fontId="0" fillId="106" borderId="22" xfId="1" applyNumberFormat="1" applyFont="1" applyFill="1" applyBorder="1"/>
    <xf numFmtId="0" fontId="0" fillId="105" borderId="22" xfId="0" applyFill="1" applyBorder="1"/>
    <xf numFmtId="0" fontId="0" fillId="103" borderId="22" xfId="0" applyFill="1" applyBorder="1"/>
    <xf numFmtId="164" fontId="0" fillId="105" borderId="22" xfId="1" applyNumberFormat="1" applyFont="1" applyFill="1" applyBorder="1"/>
    <xf numFmtId="164" fontId="0" fillId="103" borderId="22" xfId="1" applyNumberFormat="1" applyFont="1" applyFill="1" applyBorder="1"/>
    <xf numFmtId="164" fontId="19" fillId="0" borderId="33" xfId="0" applyNumberFormat="1" applyFont="1" applyBorder="1"/>
    <xf numFmtId="3" fontId="0" fillId="0" borderId="0" xfId="0" applyNumberFormat="1"/>
    <xf numFmtId="0" fontId="0" fillId="107" borderId="0" xfId="0" applyFill="1"/>
    <xf numFmtId="0" fontId="0" fillId="0" borderId="0" xfId="0" applyAlignment="1">
      <alignment horizontal="center" vertical="center"/>
    </xf>
    <xf numFmtId="0" fontId="13" fillId="108" borderId="77" xfId="0" applyFont="1" applyFill="1" applyBorder="1" applyAlignment="1">
      <alignment horizontal="center"/>
    </xf>
    <xf numFmtId="0" fontId="13" fillId="108" borderId="78" xfId="0" applyFont="1" applyFill="1" applyBorder="1" applyAlignment="1">
      <alignment horizontal="center"/>
    </xf>
    <xf numFmtId="0" fontId="13" fillId="108" borderId="41" xfId="0" applyFont="1" applyFill="1" applyBorder="1"/>
    <xf numFmtId="0" fontId="16" fillId="104" borderId="107" xfId="0" applyFont="1" applyFill="1" applyBorder="1"/>
    <xf numFmtId="0" fontId="0" fillId="35" borderId="45" xfId="0" applyFill="1" applyBorder="1"/>
    <xf numFmtId="0" fontId="16" fillId="101" borderId="22" xfId="0" applyFont="1" applyFill="1" applyBorder="1"/>
    <xf numFmtId="164" fontId="20" fillId="104" borderId="81" xfId="0" applyNumberFormat="1" applyFont="1" applyFill="1" applyBorder="1" applyAlignment="1">
      <alignment horizontal="right" vertical="center" wrapText="1" readingOrder="1"/>
    </xf>
    <xf numFmtId="164" fontId="20" fillId="104" borderId="79" xfId="0" applyNumberFormat="1" applyFont="1" applyFill="1" applyBorder="1" applyAlignment="1">
      <alignment horizontal="right" vertical="center" wrapText="1" readingOrder="1"/>
    </xf>
    <xf numFmtId="164" fontId="20" fillId="104" borderId="80" xfId="0" applyNumberFormat="1" applyFont="1" applyFill="1" applyBorder="1" applyAlignment="1">
      <alignment horizontal="right" vertical="center" wrapText="1" readingOrder="1"/>
    </xf>
    <xf numFmtId="164" fontId="0" fillId="35" borderId="82" xfId="1" applyNumberFormat="1" applyFont="1" applyFill="1" applyBorder="1" applyAlignment="1">
      <alignment horizontal="right"/>
    </xf>
    <xf numFmtId="164" fontId="0" fillId="35" borderId="0" xfId="1" applyNumberFormat="1" applyFont="1" applyFill="1" applyBorder="1" applyAlignment="1">
      <alignment horizontal="right"/>
    </xf>
    <xf numFmtId="164" fontId="0" fillId="35" borderId="40" xfId="1" applyNumberFormat="1" applyFont="1" applyFill="1" applyBorder="1" applyAlignment="1">
      <alignment horizontal="right"/>
    </xf>
    <xf numFmtId="164" fontId="16" fillId="101" borderId="77" xfId="1" applyNumberFormat="1" applyFont="1" applyFill="1" applyBorder="1" applyAlignment="1">
      <alignment horizontal="right"/>
    </xf>
    <xf numFmtId="164" fontId="16" fillId="101" borderId="78" xfId="1" applyNumberFormat="1" applyFont="1" applyFill="1" applyBorder="1" applyAlignment="1">
      <alignment horizontal="right"/>
    </xf>
    <xf numFmtId="0" fontId="131" fillId="35" borderId="0" xfId="0" applyFont="1" applyFill="1"/>
    <xf numFmtId="0" fontId="16" fillId="35" borderId="0" xfId="0" applyFont="1" applyFill="1"/>
    <xf numFmtId="0" fontId="178" fillId="35" borderId="0" xfId="0" applyFont="1" applyFill="1"/>
    <xf numFmtId="43" fontId="131" fillId="35" borderId="0" xfId="1" applyFont="1" applyFill="1"/>
    <xf numFmtId="0" fontId="173" fillId="35" borderId="0" xfId="0" applyFont="1" applyFill="1"/>
    <xf numFmtId="165" fontId="16" fillId="0" borderId="103" xfId="0" applyNumberFormat="1" applyFont="1" applyBorder="1"/>
    <xf numFmtId="0" fontId="16" fillId="33" borderId="108" xfId="0" applyFont="1" applyFill="1" applyBorder="1" applyAlignment="1">
      <alignment horizontal="center"/>
    </xf>
    <xf numFmtId="0" fontId="187" fillId="0" borderId="0" xfId="0" applyFont="1"/>
    <xf numFmtId="215" fontId="187" fillId="0" borderId="0" xfId="0" applyNumberFormat="1" applyFont="1"/>
    <xf numFmtId="0" fontId="188" fillId="0" borderId="0" xfId="0" applyFont="1"/>
    <xf numFmtId="215" fontId="189" fillId="0" borderId="0" xfId="0" applyNumberFormat="1" applyFont="1" applyAlignment="1">
      <alignment horizontal="center" vertical="center" wrapText="1"/>
    </xf>
    <xf numFmtId="216" fontId="187" fillId="0" borderId="0" xfId="0" applyNumberFormat="1" applyFont="1"/>
    <xf numFmtId="0" fontId="187" fillId="0" borderId="0" xfId="0" applyFont="1" applyAlignment="1">
      <alignment wrapText="1"/>
    </xf>
    <xf numFmtId="0" fontId="188" fillId="0" borderId="0" xfId="0" applyFont="1" applyAlignment="1">
      <alignment wrapText="1"/>
    </xf>
    <xf numFmtId="0" fontId="189" fillId="0" borderId="0" xfId="0" applyFont="1"/>
    <xf numFmtId="215" fontId="189" fillId="109" borderId="113" xfId="0" applyNumberFormat="1" applyFont="1" applyFill="1" applyBorder="1" applyAlignment="1">
      <alignment horizontal="center" vertical="center" wrapText="1"/>
    </xf>
    <xf numFmtId="0" fontId="187" fillId="0" borderId="111" xfId="0" applyFont="1" applyBorder="1" applyAlignment="1">
      <alignment horizontal="left" vertical="center" wrapText="1"/>
    </xf>
    <xf numFmtId="0" fontId="0" fillId="0" borderId="0" xfId="0" applyAlignment="1">
      <alignment vertical="center"/>
    </xf>
    <xf numFmtId="216" fontId="187" fillId="0" borderId="0" xfId="0" applyNumberFormat="1" applyFont="1" applyAlignment="1">
      <alignment vertical="center"/>
    </xf>
    <xf numFmtId="0" fontId="187" fillId="0" borderId="0" xfId="0" applyFont="1" applyAlignment="1">
      <alignment vertical="center"/>
    </xf>
    <xf numFmtId="215" fontId="0" fillId="0" borderId="0" xfId="0" applyNumberFormat="1"/>
    <xf numFmtId="38" fontId="187" fillId="0" borderId="50" xfId="0" applyNumberFormat="1" applyFont="1" applyBorder="1" applyAlignment="1">
      <alignment vertical="center"/>
    </xf>
    <xf numFmtId="0" fontId="164" fillId="0" borderId="20" xfId="23019" applyFont="1" applyBorder="1"/>
    <xf numFmtId="218" fontId="44" fillId="0" borderId="0" xfId="44205" applyNumberFormat="1" applyFont="1" applyFill="1" applyBorder="1"/>
    <xf numFmtId="218" fontId="44" fillId="0" borderId="115" xfId="44205" applyNumberFormat="1" applyFont="1" applyFill="1" applyBorder="1"/>
    <xf numFmtId="0" fontId="27" fillId="106" borderId="20" xfId="23019" applyFont="1" applyFill="1" applyBorder="1"/>
    <xf numFmtId="218" fontId="27" fillId="106" borderId="78" xfId="23019" applyNumberFormat="1" applyFont="1" applyFill="1" applyBorder="1"/>
    <xf numFmtId="0" fontId="27" fillId="106" borderId="104" xfId="23019" applyFont="1" applyFill="1" applyBorder="1"/>
    <xf numFmtId="218" fontId="164" fillId="112" borderId="78" xfId="44205" quotePrefix="1" applyNumberFormat="1" applyFont="1" applyFill="1" applyBorder="1" applyAlignment="1">
      <alignment horizontal="center" wrapText="1"/>
    </xf>
    <xf numFmtId="9" fontId="27" fillId="0" borderId="48" xfId="23019" applyNumberFormat="1" applyFont="1" applyBorder="1"/>
    <xf numFmtId="9" fontId="135" fillId="114" borderId="45" xfId="22884" applyNumberFormat="1" applyFont="1" applyFill="1" applyBorder="1"/>
    <xf numFmtId="218" fontId="135" fillId="114" borderId="40" xfId="22884" applyNumberFormat="1" applyFont="1" applyFill="1" applyBorder="1"/>
    <xf numFmtId="0" fontId="135" fillId="114" borderId="41" xfId="22884" applyFont="1" applyFill="1" applyBorder="1"/>
    <xf numFmtId="218" fontId="135" fillId="114" borderId="116" xfId="22884" applyNumberFormat="1" applyFont="1" applyFill="1" applyBorder="1"/>
    <xf numFmtId="9" fontId="27" fillId="0" borderId="0" xfId="23019" applyNumberFormat="1" applyFont="1"/>
    <xf numFmtId="0" fontId="27" fillId="0" borderId="0" xfId="23019" applyFont="1"/>
    <xf numFmtId="17" fontId="164" fillId="0" borderId="48" xfId="23019" applyNumberFormat="1" applyFont="1" applyBorder="1"/>
    <xf numFmtId="38" fontId="187" fillId="0" borderId="50" xfId="0" applyNumberFormat="1" applyFont="1" applyBorder="1" applyAlignment="1">
      <alignment horizontal="center" vertical="center"/>
    </xf>
    <xf numFmtId="219" fontId="187" fillId="0" borderId="50" xfId="0" applyNumberFormat="1" applyFont="1" applyBorder="1" applyAlignment="1">
      <alignment vertical="center"/>
    </xf>
    <xf numFmtId="38" fontId="187" fillId="0" borderId="0" xfId="0" applyNumberFormat="1" applyFont="1"/>
    <xf numFmtId="218" fontId="187" fillId="0" borderId="50" xfId="0" applyNumberFormat="1" applyFont="1" applyBorder="1" applyAlignment="1">
      <alignment horizontal="center" vertical="center"/>
    </xf>
    <xf numFmtId="218" fontId="187" fillId="0" borderId="0" xfId="44205" applyNumberFormat="1" applyFont="1"/>
    <xf numFmtId="218" fontId="187" fillId="0" borderId="0" xfId="44205" applyNumberFormat="1" applyFont="1" applyAlignment="1">
      <alignment vertical="center"/>
    </xf>
    <xf numFmtId="0" fontId="189" fillId="36" borderId="0" xfId="0" applyFont="1" applyFill="1"/>
    <xf numFmtId="38" fontId="189" fillId="0" borderId="0" xfId="0" applyNumberFormat="1" applyFont="1" applyAlignment="1">
      <alignment horizontal="right"/>
    </xf>
    <xf numFmtId="0" fontId="14" fillId="35" borderId="0" xfId="0" applyFont="1" applyFill="1" applyAlignment="1">
      <alignment wrapText="1"/>
    </xf>
    <xf numFmtId="164" fontId="19" fillId="0" borderId="82" xfId="0" applyNumberFormat="1" applyFont="1" applyBorder="1"/>
    <xf numFmtId="0" fontId="19" fillId="0" borderId="43" xfId="0" applyFont="1" applyBorder="1" applyAlignment="1">
      <alignment wrapText="1"/>
    </xf>
    <xf numFmtId="0" fontId="0" fillId="35" borderId="0" xfId="0" applyFill="1" applyAlignment="1">
      <alignment wrapText="1"/>
    </xf>
    <xf numFmtId="0" fontId="19" fillId="101" borderId="77" xfId="0" applyFont="1" applyFill="1" applyBorder="1" applyAlignment="1">
      <alignment wrapText="1"/>
    </xf>
    <xf numFmtId="0" fontId="20" fillId="101" borderId="78" xfId="0" applyFont="1" applyFill="1" applyBorder="1" applyAlignment="1">
      <alignment wrapText="1"/>
    </xf>
    <xf numFmtId="0" fontId="0" fillId="101" borderId="77" xfId="0" applyFill="1" applyBorder="1"/>
    <xf numFmtId="0" fontId="20" fillId="101" borderId="78" xfId="0" applyFont="1" applyFill="1" applyBorder="1" applyAlignment="1">
      <alignment horizontal="left"/>
    </xf>
    <xf numFmtId="0" fontId="192" fillId="35" borderId="117" xfId="0" applyFont="1" applyFill="1" applyBorder="1" applyAlignment="1">
      <alignment wrapText="1"/>
    </xf>
    <xf numFmtId="0" fontId="19" fillId="0" borderId="0" xfId="0" applyFont="1"/>
    <xf numFmtId="0" fontId="20" fillId="35" borderId="22" xfId="0" applyFont="1" applyFill="1" applyBorder="1" applyAlignment="1">
      <alignment horizontal="center" wrapText="1"/>
    </xf>
    <xf numFmtId="0" fontId="182" fillId="35" borderId="42" xfId="0" applyFont="1" applyFill="1" applyBorder="1" applyAlignment="1">
      <alignment vertical="center" wrapText="1"/>
    </xf>
    <xf numFmtId="165" fontId="20" fillId="34" borderId="28" xfId="1" applyNumberFormat="1" applyFont="1" applyFill="1" applyBorder="1" applyProtection="1"/>
    <xf numFmtId="165" fontId="20" fillId="34" borderId="122" xfId="0" applyNumberFormat="1" applyFont="1" applyFill="1" applyBorder="1"/>
    <xf numFmtId="165" fontId="16" fillId="0" borderId="47" xfId="0" applyNumberFormat="1" applyFont="1" applyBorder="1"/>
    <xf numFmtId="165" fontId="16" fillId="0" borderId="125" xfId="0" applyNumberFormat="1" applyFont="1" applyBorder="1"/>
    <xf numFmtId="165" fontId="16" fillId="0" borderId="126" xfId="0" applyNumberFormat="1" applyFont="1" applyBorder="1"/>
    <xf numFmtId="165" fontId="16" fillId="0" borderId="127" xfId="0" applyNumberFormat="1" applyFont="1" applyBorder="1"/>
    <xf numFmtId="165" fontId="19" fillId="109" borderId="118" xfId="0" applyNumberFormat="1" applyFont="1" applyFill="1" applyBorder="1"/>
    <xf numFmtId="165" fontId="19" fillId="109" borderId="119" xfId="0" applyNumberFormat="1" applyFont="1" applyFill="1" applyBorder="1"/>
    <xf numFmtId="165" fontId="19" fillId="109" borderId="119" xfId="1" applyNumberFormat="1" applyFont="1" applyFill="1" applyBorder="1" applyProtection="1"/>
    <xf numFmtId="165" fontId="19" fillId="109" borderId="123" xfId="1" applyNumberFormat="1" applyFont="1" applyFill="1" applyBorder="1" applyProtection="1"/>
    <xf numFmtId="165" fontId="19" fillId="109" borderId="121" xfId="1" applyNumberFormat="1" applyFont="1" applyFill="1" applyBorder="1" applyProtection="1"/>
    <xf numFmtId="165" fontId="19" fillId="109" borderId="124" xfId="1" applyNumberFormat="1" applyFont="1" applyFill="1" applyBorder="1" applyProtection="1"/>
    <xf numFmtId="165" fontId="19" fillId="109" borderId="128" xfId="0" applyNumberFormat="1" applyFont="1" applyFill="1" applyBorder="1"/>
    <xf numFmtId="165" fontId="19" fillId="109" borderId="129" xfId="1" applyNumberFormat="1" applyFont="1" applyFill="1" applyBorder="1" applyProtection="1"/>
    <xf numFmtId="165" fontId="19" fillId="109" borderId="130" xfId="1" applyNumberFormat="1" applyFont="1" applyFill="1" applyBorder="1" applyProtection="1"/>
    <xf numFmtId="165" fontId="19" fillId="109" borderId="131" xfId="0" applyNumberFormat="1" applyFont="1" applyFill="1" applyBorder="1"/>
    <xf numFmtId="165" fontId="19" fillId="109" borderId="132" xfId="1" applyNumberFormat="1" applyFont="1" applyFill="1" applyBorder="1" applyProtection="1"/>
    <xf numFmtId="165" fontId="19" fillId="109" borderId="133" xfId="1" applyNumberFormat="1" applyFont="1" applyFill="1" applyBorder="1" applyProtection="1"/>
    <xf numFmtId="166" fontId="19" fillId="109" borderId="84" xfId="0" applyNumberFormat="1" applyFont="1" applyFill="1" applyBorder="1"/>
    <xf numFmtId="166" fontId="19" fillId="109" borderId="85" xfId="0" applyNumberFormat="1" applyFont="1" applyFill="1" applyBorder="1"/>
    <xf numFmtId="166" fontId="19" fillId="109" borderId="96" xfId="0" applyNumberFormat="1" applyFont="1" applyFill="1" applyBorder="1"/>
    <xf numFmtId="166" fontId="19" fillId="109" borderId="97" xfId="0" applyNumberFormat="1" applyFont="1" applyFill="1" applyBorder="1"/>
    <xf numFmtId="166" fontId="19" fillId="109" borderId="109" xfId="0" applyNumberFormat="1" applyFont="1" applyFill="1" applyBorder="1"/>
    <xf numFmtId="166" fontId="19" fillId="109" borderId="106" xfId="0" applyNumberFormat="1" applyFont="1" applyFill="1" applyBorder="1"/>
    <xf numFmtId="0" fontId="19" fillId="0" borderId="134" xfId="0" applyFont="1" applyBorder="1"/>
    <xf numFmtId="0" fontId="19" fillId="0" borderId="135" xfId="0" applyFont="1" applyBorder="1"/>
    <xf numFmtId="0" fontId="13" fillId="108" borderId="22" xfId="0" applyFont="1" applyFill="1" applyBorder="1" applyAlignment="1">
      <alignment horizontal="center" vertical="center" wrapText="1"/>
    </xf>
    <xf numFmtId="0" fontId="0" fillId="0" borderId="0" xfId="0" pivotButton="1"/>
    <xf numFmtId="0" fontId="183" fillId="0" borderId="42" xfId="0" applyFont="1" applyBorder="1" applyAlignment="1">
      <alignment vertical="center" wrapText="1"/>
    </xf>
    <xf numFmtId="0" fontId="183" fillId="35" borderId="0" xfId="0" applyFont="1" applyFill="1" applyAlignment="1">
      <alignment vertical="center" wrapText="1"/>
    </xf>
    <xf numFmtId="0" fontId="183" fillId="0" borderId="0" xfId="0" applyFont="1" applyAlignment="1">
      <alignment vertical="center" wrapText="1"/>
    </xf>
    <xf numFmtId="0" fontId="24" fillId="35" borderId="42" xfId="0" applyFont="1" applyFill="1" applyBorder="1" applyAlignment="1">
      <alignment vertical="center" wrapText="1"/>
    </xf>
    <xf numFmtId="0" fontId="182" fillId="0" borderId="42" xfId="0" applyFont="1" applyBorder="1" applyAlignment="1">
      <alignment vertical="center" wrapText="1"/>
    </xf>
    <xf numFmtId="219" fontId="187" fillId="35" borderId="50" xfId="0" applyNumberFormat="1" applyFont="1" applyFill="1" applyBorder="1" applyAlignment="1">
      <alignment vertical="center"/>
    </xf>
    <xf numFmtId="0" fontId="0" fillId="115" borderId="136" xfId="0" applyFill="1" applyBorder="1" applyAlignment="1">
      <alignment horizontal="center"/>
    </xf>
    <xf numFmtId="0" fontId="195" fillId="115" borderId="137" xfId="0" applyFont="1" applyFill="1" applyBorder="1" applyAlignment="1">
      <alignment horizontal="left"/>
    </xf>
    <xf numFmtId="0" fontId="0" fillId="115" borderId="138" xfId="0" applyFill="1" applyBorder="1"/>
    <xf numFmtId="0" fontId="188" fillId="0" borderId="0" xfId="0" applyFont="1" applyAlignment="1">
      <alignment horizontal="right"/>
    </xf>
    <xf numFmtId="0" fontId="196" fillId="0" borderId="0" xfId="0" applyFont="1"/>
    <xf numFmtId="0" fontId="58" fillId="113" borderId="139" xfId="22884" applyFont="1" applyFill="1" applyBorder="1" applyAlignment="1">
      <alignment horizontal="center"/>
    </xf>
    <xf numFmtId="0" fontId="58" fillId="113" borderId="140" xfId="22884" applyFont="1" applyFill="1" applyBorder="1" applyAlignment="1">
      <alignment horizontal="center"/>
    </xf>
    <xf numFmtId="17" fontId="197" fillId="36" borderId="0" xfId="0" applyNumberFormat="1" applyFont="1" applyFill="1" applyAlignment="1">
      <alignment horizontal="left"/>
    </xf>
    <xf numFmtId="219" fontId="198" fillId="0" borderId="50" xfId="0" applyNumberFormat="1" applyFont="1" applyBorder="1" applyAlignment="1">
      <alignment vertical="center"/>
    </xf>
    <xf numFmtId="0" fontId="183" fillId="0" borderId="0" xfId="0" applyFont="1" applyAlignment="1" applyProtection="1">
      <alignment vertical="center" wrapText="1"/>
      <protection locked="0"/>
    </xf>
    <xf numFmtId="219" fontId="187" fillId="0" borderId="0" xfId="0" applyNumberFormat="1" applyFont="1" applyAlignment="1">
      <alignment vertical="center"/>
    </xf>
    <xf numFmtId="166" fontId="19" fillId="109" borderId="85" xfId="0" applyNumberFormat="1" applyFont="1" applyFill="1" applyBorder="1" applyProtection="1">
      <protection locked="0"/>
    </xf>
    <xf numFmtId="166" fontId="19" fillId="109" borderId="48" xfId="0" applyNumberFormat="1" applyFont="1" applyFill="1" applyBorder="1"/>
    <xf numFmtId="164" fontId="20" fillId="34" borderId="30" xfId="0" applyNumberFormat="1" applyFont="1" applyFill="1" applyBorder="1"/>
    <xf numFmtId="164" fontId="20" fillId="34" borderId="95" xfId="0" applyNumberFormat="1" applyFont="1" applyFill="1" applyBorder="1"/>
    <xf numFmtId="164" fontId="20" fillId="34" borderId="93" xfId="0" applyNumberFormat="1" applyFont="1" applyFill="1" applyBorder="1"/>
    <xf numFmtId="0" fontId="16" fillId="35" borderId="0" xfId="0" applyFont="1" applyFill="1" applyAlignment="1">
      <alignment horizontal="center" vertical="center"/>
    </xf>
    <xf numFmtId="0" fontId="0" fillId="36" borderId="0" xfId="0" applyFill="1"/>
    <xf numFmtId="0" fontId="183" fillId="116" borderId="42" xfId="0" applyFont="1" applyFill="1" applyBorder="1" applyAlignment="1">
      <alignment vertical="center" wrapText="1"/>
    </xf>
    <xf numFmtId="0" fontId="183" fillId="90" borderId="42" xfId="0" applyFont="1" applyFill="1" applyBorder="1" applyAlignment="1" applyProtection="1">
      <alignment vertical="center" wrapText="1"/>
      <protection locked="0"/>
    </xf>
    <xf numFmtId="0" fontId="182" fillId="0" borderId="22" xfId="0" applyFont="1" applyBorder="1" applyAlignment="1">
      <alignment vertical="center" wrapText="1"/>
    </xf>
    <xf numFmtId="164" fontId="181" fillId="0" borderId="22" xfId="0" applyNumberFormat="1" applyFont="1" applyBorder="1"/>
    <xf numFmtId="38" fontId="187" fillId="0" borderId="145" xfId="0" applyNumberFormat="1" applyFont="1" applyBorder="1" applyAlignment="1">
      <alignment vertical="center"/>
    </xf>
    <xf numFmtId="38" fontId="187" fillId="0" borderId="146" xfId="0" applyNumberFormat="1" applyFont="1" applyBorder="1" applyAlignment="1">
      <alignment vertical="center"/>
    </xf>
    <xf numFmtId="0" fontId="187" fillId="0" borderId="150" xfId="0" applyFont="1" applyBorder="1" applyAlignment="1">
      <alignment horizontal="left" vertical="center" indent="1"/>
    </xf>
    <xf numFmtId="0" fontId="187" fillId="0" borderId="151" xfId="0" applyFont="1" applyBorder="1" applyAlignment="1">
      <alignment horizontal="left" vertical="center" indent="1"/>
    </xf>
    <xf numFmtId="38" fontId="187" fillId="0" borderId="152" xfId="0" applyNumberFormat="1" applyFont="1" applyBorder="1" applyAlignment="1">
      <alignment vertical="center"/>
    </xf>
    <xf numFmtId="38" fontId="187" fillId="0" borderId="141" xfId="0" applyNumberFormat="1" applyFont="1" applyBorder="1" applyAlignment="1">
      <alignment vertical="center"/>
    </xf>
    <xf numFmtId="38" fontId="187" fillId="0" borderId="153" xfId="0" applyNumberFormat="1" applyFont="1" applyBorder="1" applyAlignment="1">
      <alignment vertical="center"/>
    </xf>
    <xf numFmtId="0" fontId="189" fillId="109" borderId="54" xfId="0" applyFont="1" applyFill="1" applyBorder="1" applyAlignment="1">
      <alignment horizontal="left" vertical="center"/>
    </xf>
    <xf numFmtId="215" fontId="164" fillId="109" borderId="154" xfId="0" applyNumberFormat="1" applyFont="1" applyFill="1" applyBorder="1" applyAlignment="1">
      <alignment horizontal="center" vertical="center" wrapText="1"/>
    </xf>
    <xf numFmtId="215" fontId="164" fillId="109" borderId="155" xfId="0" applyNumberFormat="1" applyFont="1" applyFill="1" applyBorder="1" applyAlignment="1">
      <alignment horizontal="center" vertical="center" wrapText="1"/>
    </xf>
    <xf numFmtId="215" fontId="164" fillId="109" borderId="156" xfId="0" applyNumberFormat="1" applyFont="1" applyFill="1" applyBorder="1" applyAlignment="1">
      <alignment horizontal="center" vertical="center" wrapText="1"/>
    </xf>
    <xf numFmtId="0" fontId="187" fillId="0" borderId="157" xfId="0" applyFont="1" applyBorder="1" applyAlignment="1">
      <alignment horizontal="left" vertical="center" indent="1"/>
    </xf>
    <xf numFmtId="38" fontId="187" fillId="0" borderId="158" xfId="0" applyNumberFormat="1" applyFont="1" applyBorder="1" applyAlignment="1">
      <alignment vertical="center"/>
    </xf>
    <xf numFmtId="38" fontId="187" fillId="0" borderId="159" xfId="0" applyNumberFormat="1" applyFont="1" applyBorder="1" applyAlignment="1">
      <alignment vertical="center"/>
    </xf>
    <xf numFmtId="38" fontId="187" fillId="0" borderId="160" xfId="0" applyNumberFormat="1" applyFont="1" applyBorder="1" applyAlignment="1">
      <alignment vertical="center"/>
    </xf>
    <xf numFmtId="0" fontId="189" fillId="109" borderId="54" xfId="0" applyFont="1" applyFill="1" applyBorder="1" applyAlignment="1">
      <alignment vertical="center"/>
    </xf>
    <xf numFmtId="38" fontId="189" fillId="109" borderId="154" xfId="0" applyNumberFormat="1" applyFont="1" applyFill="1" applyBorder="1" applyAlignment="1">
      <alignment vertical="center"/>
    </xf>
    <xf numFmtId="38" fontId="189" fillId="109" borderId="155" xfId="0" applyNumberFormat="1" applyFont="1" applyFill="1" applyBorder="1" applyAlignment="1">
      <alignment vertical="center"/>
    </xf>
    <xf numFmtId="38" fontId="189" fillId="109" borderId="156" xfId="0" applyNumberFormat="1" applyFont="1" applyFill="1" applyBorder="1" applyAlignment="1">
      <alignment vertical="center"/>
    </xf>
    <xf numFmtId="0" fontId="189" fillId="109" borderId="161" xfId="0" applyFont="1" applyFill="1" applyBorder="1" applyAlignment="1">
      <alignment vertical="center"/>
    </xf>
    <xf numFmtId="38" fontId="189" fillId="109" borderId="162" xfId="0" applyNumberFormat="1" applyFont="1" applyFill="1" applyBorder="1" applyAlignment="1">
      <alignment vertical="center"/>
    </xf>
    <xf numFmtId="38" fontId="189" fillId="109" borderId="163" xfId="0" applyNumberFormat="1" applyFont="1" applyFill="1" applyBorder="1" applyAlignment="1">
      <alignment vertical="center"/>
    </xf>
    <xf numFmtId="38" fontId="189" fillId="109" borderId="164" xfId="0" applyNumberFormat="1" applyFont="1" applyFill="1" applyBorder="1" applyAlignment="1">
      <alignment vertical="center"/>
    </xf>
    <xf numFmtId="219" fontId="187" fillId="0" borderId="145" xfId="0" applyNumberFormat="1" applyFont="1" applyBorder="1" applyAlignment="1">
      <alignment vertical="center"/>
    </xf>
    <xf numFmtId="219" fontId="187" fillId="0" borderId="146" xfId="0" applyNumberFormat="1" applyFont="1" applyBorder="1" applyAlignment="1">
      <alignment vertical="center"/>
    </xf>
    <xf numFmtId="219" fontId="187" fillId="35" borderId="145" xfId="0" applyNumberFormat="1" applyFont="1" applyFill="1" applyBorder="1" applyAlignment="1">
      <alignment vertical="center"/>
    </xf>
    <xf numFmtId="219" fontId="187" fillId="35" borderId="146" xfId="0" applyNumberFormat="1" applyFont="1" applyFill="1" applyBorder="1" applyAlignment="1">
      <alignment vertical="center"/>
    </xf>
    <xf numFmtId="219" fontId="187" fillId="0" borderId="152" xfId="0" applyNumberFormat="1" applyFont="1" applyBorder="1" applyAlignment="1">
      <alignment vertical="center"/>
    </xf>
    <xf numFmtId="219" fontId="187" fillId="0" borderId="141" xfId="0" applyNumberFormat="1" applyFont="1" applyBorder="1" applyAlignment="1">
      <alignment vertical="center"/>
    </xf>
    <xf numFmtId="219" fontId="187" fillId="0" borderId="153" xfId="0" applyNumberFormat="1" applyFont="1" applyBorder="1" applyAlignment="1">
      <alignment vertical="center"/>
    </xf>
    <xf numFmtId="0" fontId="194" fillId="0" borderId="169" xfId="0" applyFont="1" applyBorder="1" applyAlignment="1">
      <alignment horizontal="left" vertical="center"/>
    </xf>
    <xf numFmtId="0" fontId="187" fillId="0" borderId="170" xfId="0" applyFont="1" applyBorder="1" applyAlignment="1">
      <alignment horizontal="left" vertical="center" indent="1"/>
    </xf>
    <xf numFmtId="0" fontId="187" fillId="0" borderId="170" xfId="0" quotePrefix="1" applyFont="1" applyBorder="1" applyAlignment="1">
      <alignment horizontal="left" vertical="center" indent="1"/>
    </xf>
    <xf numFmtId="0" fontId="189" fillId="0" borderId="170" xfId="0" applyFont="1" applyBorder="1" applyAlignment="1">
      <alignment horizontal="left" vertical="center"/>
    </xf>
    <xf numFmtId="0" fontId="187" fillId="35" borderId="170" xfId="0" applyFont="1" applyFill="1" applyBorder="1" applyAlignment="1">
      <alignment horizontal="left" vertical="center" indent="1"/>
    </xf>
    <xf numFmtId="0" fontId="187" fillId="35" borderId="171" xfId="0" applyFont="1" applyFill="1" applyBorder="1" applyAlignment="1">
      <alignment horizontal="left" vertical="center" indent="1"/>
    </xf>
    <xf numFmtId="219" fontId="187" fillId="35" borderId="158" xfId="0" applyNumberFormat="1" applyFont="1" applyFill="1" applyBorder="1" applyAlignment="1">
      <alignment vertical="center"/>
    </xf>
    <xf numFmtId="219" fontId="187" fillId="35" borderId="159" xfId="0" applyNumberFormat="1" applyFont="1" applyFill="1" applyBorder="1" applyAlignment="1">
      <alignment vertical="center"/>
    </xf>
    <xf numFmtId="219" fontId="187" fillId="35" borderId="160" xfId="0" applyNumberFormat="1" applyFont="1" applyFill="1" applyBorder="1" applyAlignment="1">
      <alignment vertical="center"/>
    </xf>
    <xf numFmtId="219" fontId="187" fillId="0" borderId="158" xfId="0" applyNumberFormat="1" applyFont="1" applyBorder="1" applyAlignment="1">
      <alignment vertical="center"/>
    </xf>
    <xf numFmtId="219" fontId="187" fillId="0" borderId="159" xfId="0" applyNumberFormat="1" applyFont="1" applyBorder="1" applyAlignment="1">
      <alignment vertical="center"/>
    </xf>
    <xf numFmtId="219" fontId="187" fillId="0" borderId="160" xfId="0" applyNumberFormat="1" applyFont="1" applyBorder="1" applyAlignment="1">
      <alignment vertical="center"/>
    </xf>
    <xf numFmtId="0" fontId="189" fillId="109" borderId="136" xfId="0" applyFont="1" applyFill="1" applyBorder="1"/>
    <xf numFmtId="219" fontId="189" fillId="109" borderId="154" xfId="0" applyNumberFormat="1" applyFont="1" applyFill="1" applyBorder="1"/>
    <xf numFmtId="219" fontId="189" fillId="109" borderId="155" xfId="0" applyNumberFormat="1" applyFont="1" applyFill="1" applyBorder="1"/>
    <xf numFmtId="219" fontId="189" fillId="109" borderId="156" xfId="0" applyNumberFormat="1" applyFont="1" applyFill="1" applyBorder="1"/>
    <xf numFmtId="215" fontId="189" fillId="109" borderId="165" xfId="0" applyNumberFormat="1" applyFont="1" applyFill="1" applyBorder="1" applyAlignment="1">
      <alignment horizontal="center" vertical="center" wrapText="1"/>
    </xf>
    <xf numFmtId="0" fontId="187" fillId="0" borderId="145" xfId="0" applyFont="1" applyBorder="1" applyAlignment="1">
      <alignment horizontal="left" vertical="center" wrapText="1"/>
    </xf>
    <xf numFmtId="216" fontId="187" fillId="0" borderId="174" xfId="0" applyNumberFormat="1" applyFont="1" applyBorder="1" applyAlignment="1">
      <alignment horizontal="center" vertical="center"/>
    </xf>
    <xf numFmtId="216" fontId="187" fillId="0" borderId="150" xfId="0" applyNumberFormat="1" applyFont="1" applyBorder="1" applyAlignment="1" applyProtection="1">
      <alignment horizontal="left" vertical="center" wrapText="1"/>
      <protection locked="0"/>
    </xf>
    <xf numFmtId="216" fontId="187" fillId="0" borderId="150" xfId="0" applyNumberFormat="1" applyFont="1" applyBorder="1" applyAlignment="1">
      <alignment horizontal="left" vertical="center"/>
    </xf>
    <xf numFmtId="0" fontId="187" fillId="0" borderId="152" xfId="0" applyFont="1" applyBorder="1" applyAlignment="1">
      <alignment horizontal="left" vertical="center" wrapText="1"/>
    </xf>
    <xf numFmtId="38" fontId="187" fillId="0" borderId="141" xfId="0" applyNumberFormat="1" applyFont="1" applyBorder="1" applyAlignment="1">
      <alignment horizontal="center" vertical="center"/>
    </xf>
    <xf numFmtId="216" fontId="187" fillId="0" borderId="178" xfId="0" applyNumberFormat="1" applyFont="1" applyBorder="1" applyAlignment="1">
      <alignment horizontal="center" vertical="center"/>
    </xf>
    <xf numFmtId="216" fontId="187" fillId="0" borderId="151" xfId="0" applyNumberFormat="1" applyFont="1" applyBorder="1" applyAlignment="1" applyProtection="1">
      <alignment horizontal="left" vertical="center" wrapText="1"/>
      <protection locked="0"/>
    </xf>
    <xf numFmtId="0" fontId="189" fillId="109" borderId="154" xfId="0" applyFont="1" applyFill="1" applyBorder="1" applyAlignment="1">
      <alignment vertical="center" wrapText="1"/>
    </xf>
    <xf numFmtId="215" fontId="189" fillId="109" borderId="155" xfId="0" applyNumberFormat="1" applyFont="1" applyFill="1" applyBorder="1" applyAlignment="1">
      <alignment horizontal="center" vertical="center" wrapText="1"/>
    </xf>
    <xf numFmtId="215" fontId="189" fillId="109" borderId="180" xfId="0" applyNumberFormat="1" applyFont="1" applyFill="1" applyBorder="1" applyAlignment="1">
      <alignment horizontal="center" vertical="center" wrapText="1"/>
    </xf>
    <xf numFmtId="215" fontId="189" fillId="109" borderId="54" xfId="0" applyNumberFormat="1" applyFont="1" applyFill="1" applyBorder="1" applyAlignment="1">
      <alignment vertical="center" wrapText="1"/>
    </xf>
    <xf numFmtId="0" fontId="187" fillId="0" borderId="158" xfId="0" applyFont="1" applyBorder="1" applyAlignment="1">
      <alignment horizontal="left" vertical="center" wrapText="1"/>
    </xf>
    <xf numFmtId="38" fontId="187" fillId="0" borderId="159" xfId="0" applyNumberFormat="1" applyFont="1" applyBorder="1" applyAlignment="1">
      <alignment horizontal="center" vertical="center"/>
    </xf>
    <xf numFmtId="216" fontId="187" fillId="0" borderId="182" xfId="0" applyNumberFormat="1" applyFont="1" applyBorder="1" applyAlignment="1">
      <alignment horizontal="center" vertical="center"/>
    </xf>
    <xf numFmtId="216" fontId="187" fillId="0" borderId="157" xfId="0" applyNumberFormat="1" applyFont="1" applyBorder="1" applyAlignment="1">
      <alignment horizontal="left" vertical="center"/>
    </xf>
    <xf numFmtId="38" fontId="189" fillId="109" borderId="155" xfId="0" applyNumberFormat="1" applyFont="1" applyFill="1" applyBorder="1" applyAlignment="1">
      <alignment horizontal="center" vertical="center"/>
    </xf>
    <xf numFmtId="216" fontId="189" fillId="109" borderId="180" xfId="0" applyNumberFormat="1" applyFont="1" applyFill="1" applyBorder="1" applyAlignment="1">
      <alignment vertical="center"/>
    </xf>
    <xf numFmtId="216" fontId="189" fillId="109" borderId="54" xfId="0" applyNumberFormat="1" applyFont="1" applyFill="1" applyBorder="1" applyAlignment="1">
      <alignment vertical="center"/>
    </xf>
    <xf numFmtId="0" fontId="189" fillId="109" borderId="137" xfId="0" applyFont="1" applyFill="1" applyBorder="1" applyAlignment="1">
      <alignment horizontal="left" vertical="center"/>
    </xf>
    <xf numFmtId="0" fontId="187" fillId="0" borderId="183" xfId="0" applyFont="1" applyBorder="1" applyAlignment="1">
      <alignment horizontal="left" vertical="center"/>
    </xf>
    <xf numFmtId="0" fontId="187" fillId="0" borderId="184" xfId="0" applyFont="1" applyBorder="1" applyAlignment="1">
      <alignment horizontal="left" vertical="center"/>
    </xf>
    <xf numFmtId="0" fontId="187" fillId="0" borderId="185" xfId="0" applyFont="1" applyBorder="1" applyAlignment="1">
      <alignment horizontal="left" vertical="center"/>
    </xf>
    <xf numFmtId="0" fontId="189" fillId="109" borderId="137" xfId="0" applyFont="1" applyFill="1" applyBorder="1" applyAlignment="1">
      <alignment vertical="center"/>
    </xf>
    <xf numFmtId="215" fontId="189" fillId="109" borderId="179" xfId="0" applyNumberFormat="1" applyFont="1" applyFill="1" applyBorder="1" applyAlignment="1">
      <alignment horizontal="center" vertical="center" wrapText="1"/>
    </xf>
    <xf numFmtId="38" fontId="187" fillId="0" borderId="177" xfId="0" applyNumberFormat="1" applyFont="1" applyBorder="1" applyAlignment="1">
      <alignment horizontal="center" vertical="center"/>
    </xf>
    <xf numFmtId="38" fontId="187" fillId="0" borderId="112" xfId="0" applyNumberFormat="1" applyFont="1" applyBorder="1" applyAlignment="1">
      <alignment horizontal="center" vertical="center"/>
    </xf>
    <xf numFmtId="38" fontId="187" fillId="0" borderId="181" xfId="0" applyNumberFormat="1" applyFont="1" applyBorder="1" applyAlignment="1">
      <alignment horizontal="center" vertical="center"/>
    </xf>
    <xf numFmtId="38" fontId="189" fillId="109" borderId="179" xfId="0" applyNumberFormat="1" applyFont="1" applyFill="1" applyBorder="1" applyAlignment="1">
      <alignment horizontal="center" vertical="center"/>
    </xf>
    <xf numFmtId="215" fontId="189" fillId="109" borderId="154" xfId="0" applyNumberFormat="1" applyFont="1" applyFill="1" applyBorder="1" applyAlignment="1">
      <alignment horizontal="center" vertical="center" wrapText="1"/>
    </xf>
    <xf numFmtId="215" fontId="189" fillId="109" borderId="156" xfId="0" applyNumberFormat="1" applyFont="1" applyFill="1" applyBorder="1" applyAlignment="1">
      <alignment horizontal="center" vertical="center" wrapText="1"/>
    </xf>
    <xf numFmtId="38" fontId="187" fillId="0" borderId="152" xfId="0" applyNumberFormat="1" applyFont="1" applyBorder="1" applyAlignment="1">
      <alignment horizontal="center" vertical="center"/>
    </xf>
    <xf numFmtId="38" fontId="187" fillId="0" borderId="153" xfId="0" applyNumberFormat="1" applyFont="1" applyBorder="1" applyAlignment="1">
      <alignment horizontal="center" vertical="center"/>
    </xf>
    <xf numFmtId="38" fontId="187" fillId="0" borderId="145" xfId="0" applyNumberFormat="1" applyFont="1" applyBorder="1" applyAlignment="1">
      <alignment horizontal="center" vertical="center"/>
    </xf>
    <xf numFmtId="38" fontId="187" fillId="0" borderId="146" xfId="0" applyNumberFormat="1" applyFont="1" applyBorder="1" applyAlignment="1">
      <alignment horizontal="center" vertical="center"/>
    </xf>
    <xf numFmtId="38" fontId="187" fillId="0" borderId="158" xfId="0" applyNumberFormat="1" applyFont="1" applyBorder="1" applyAlignment="1">
      <alignment horizontal="center" vertical="center"/>
    </xf>
    <xf numFmtId="38" fontId="187" fillId="0" borderId="160" xfId="0" applyNumberFormat="1" applyFont="1" applyBorder="1" applyAlignment="1">
      <alignment horizontal="center" vertical="center"/>
    </xf>
    <xf numFmtId="38" fontId="189" fillId="109" borderId="154" xfId="0" applyNumberFormat="1" applyFont="1" applyFill="1" applyBorder="1" applyAlignment="1">
      <alignment horizontal="center" vertical="center"/>
    </xf>
    <xf numFmtId="38" fontId="189" fillId="109" borderId="156" xfId="0" applyNumberFormat="1" applyFont="1" applyFill="1" applyBorder="1" applyAlignment="1">
      <alignment horizontal="center" vertical="center"/>
    </xf>
    <xf numFmtId="0" fontId="187" fillId="0" borderId="186" xfId="0" applyFont="1" applyBorder="1" applyAlignment="1">
      <alignment horizontal="left" vertical="center" wrapText="1"/>
    </xf>
    <xf numFmtId="0" fontId="187" fillId="0" borderId="187" xfId="0" applyFont="1" applyBorder="1" applyAlignment="1">
      <alignment horizontal="left" vertical="center" wrapText="1"/>
    </xf>
    <xf numFmtId="215" fontId="189" fillId="109" borderId="188" xfId="0" applyNumberFormat="1" applyFont="1" applyFill="1" applyBorder="1" applyAlignment="1">
      <alignment horizontal="center" vertical="center" wrapText="1"/>
    </xf>
    <xf numFmtId="215" fontId="189" fillId="109" borderId="172" xfId="0" applyNumberFormat="1" applyFont="1" applyFill="1" applyBorder="1" applyAlignment="1">
      <alignment horizontal="center" vertical="center" wrapText="1"/>
    </xf>
    <xf numFmtId="215" fontId="189" fillId="109" borderId="166" xfId="0" applyNumberFormat="1" applyFont="1" applyFill="1" applyBorder="1" applyAlignment="1">
      <alignment horizontal="center" vertical="center" wrapText="1"/>
    </xf>
    <xf numFmtId="216" fontId="187" fillId="0" borderId="151" xfId="0" applyNumberFormat="1" applyFont="1" applyBorder="1" applyAlignment="1" applyProtection="1">
      <alignment horizontal="left" vertical="center"/>
      <protection locked="0"/>
    </xf>
    <xf numFmtId="216" fontId="187" fillId="0" borderId="150" xfId="0" applyNumberFormat="1" applyFont="1" applyBorder="1" applyAlignment="1" applyProtection="1">
      <alignment horizontal="left" vertical="center"/>
      <protection locked="0"/>
    </xf>
    <xf numFmtId="216" fontId="187" fillId="0" borderId="157" xfId="0" applyNumberFormat="1" applyFont="1" applyBorder="1" applyAlignment="1" applyProtection="1">
      <alignment horizontal="left" vertical="center"/>
      <protection locked="0"/>
    </xf>
    <xf numFmtId="164" fontId="20" fillId="109" borderId="30" xfId="0" applyNumberFormat="1" applyFont="1" applyFill="1" applyBorder="1"/>
    <xf numFmtId="164" fontId="20" fillId="109" borderId="95" xfId="0" applyNumberFormat="1" applyFont="1" applyFill="1" applyBorder="1"/>
    <xf numFmtId="0" fontId="187" fillId="109" borderId="145" xfId="0" applyFont="1" applyFill="1" applyBorder="1" applyAlignment="1">
      <alignment horizontal="left" vertical="center" wrapText="1"/>
    </xf>
    <xf numFmtId="0" fontId="187" fillId="109" borderId="184" xfId="0" applyFont="1" applyFill="1" applyBorder="1" applyAlignment="1">
      <alignment horizontal="left" vertical="center"/>
    </xf>
    <xf numFmtId="38" fontId="187" fillId="109" borderId="145" xfId="0" applyNumberFormat="1" applyFont="1" applyFill="1" applyBorder="1" applyAlignment="1">
      <alignment horizontal="center" vertical="center"/>
    </xf>
    <xf numFmtId="38" fontId="187" fillId="109" borderId="50" xfId="0" applyNumberFormat="1" applyFont="1" applyFill="1" applyBorder="1" applyAlignment="1">
      <alignment horizontal="center" vertical="center"/>
    </xf>
    <xf numFmtId="38" fontId="187" fillId="109" borderId="146" xfId="0" applyNumberFormat="1" applyFont="1" applyFill="1" applyBorder="1" applyAlignment="1">
      <alignment horizontal="center" vertical="center"/>
    </xf>
    <xf numFmtId="38" fontId="187" fillId="109" borderId="112" xfId="0" applyNumberFormat="1" applyFont="1" applyFill="1" applyBorder="1" applyAlignment="1">
      <alignment horizontal="center" vertical="center"/>
    </xf>
    <xf numFmtId="216" fontId="187" fillId="109" borderId="174" xfId="0" applyNumberFormat="1" applyFont="1" applyFill="1" applyBorder="1" applyAlignment="1">
      <alignment horizontal="center" vertical="center"/>
    </xf>
    <xf numFmtId="166" fontId="19" fillId="109" borderId="86" xfId="0" applyNumberFormat="1" applyFont="1" applyFill="1" applyBorder="1" applyProtection="1">
      <protection locked="0"/>
    </xf>
    <xf numFmtId="216" fontId="187" fillId="109" borderId="150" xfId="0" applyNumberFormat="1" applyFont="1" applyFill="1" applyBorder="1" applyAlignment="1" applyProtection="1">
      <alignment horizontal="left" vertical="center" wrapText="1"/>
      <protection locked="0"/>
    </xf>
    <xf numFmtId="0" fontId="0" fillId="35" borderId="136" xfId="0" applyFill="1" applyBorder="1"/>
    <xf numFmtId="0" fontId="0" fillId="35" borderId="137" xfId="0" applyFill="1" applyBorder="1"/>
    <xf numFmtId="164" fontId="16" fillId="0" borderId="137" xfId="0" applyNumberFormat="1" applyFont="1" applyBorder="1"/>
    <xf numFmtId="164" fontId="16" fillId="0" borderId="138" xfId="0" applyNumberFormat="1" applyFont="1" applyBorder="1"/>
    <xf numFmtId="164" fontId="16" fillId="0" borderId="136" xfId="0" applyNumberFormat="1" applyFont="1" applyBorder="1"/>
    <xf numFmtId="0" fontId="13" fillId="108" borderId="14" xfId="0" applyFont="1" applyFill="1" applyBorder="1" applyAlignment="1">
      <alignment horizontal="center"/>
    </xf>
    <xf numFmtId="0" fontId="13" fillId="108" borderId="12" xfId="0" applyFont="1" applyFill="1" applyBorder="1" applyAlignment="1">
      <alignment horizontal="center"/>
    </xf>
    <xf numFmtId="0" fontId="13" fillId="108" borderId="10" xfId="0" applyFont="1" applyFill="1" applyBorder="1" applyAlignment="1">
      <alignment horizontal="center"/>
    </xf>
    <xf numFmtId="0" fontId="13" fillId="108" borderId="11" xfId="0" applyFont="1" applyFill="1" applyBorder="1" applyAlignment="1">
      <alignment horizontal="center"/>
    </xf>
    <xf numFmtId="0" fontId="13" fillId="108" borderId="13" xfId="0" applyFont="1" applyFill="1" applyBorder="1" applyAlignment="1">
      <alignment horizontal="centerContinuous"/>
    </xf>
    <xf numFmtId="0" fontId="13" fillId="108" borderId="11" xfId="0" applyFont="1" applyFill="1" applyBorder="1" applyAlignment="1">
      <alignment horizontal="centerContinuous"/>
    </xf>
    <xf numFmtId="0" fontId="13" fillId="108" borderId="12" xfId="0" applyFont="1" applyFill="1" applyBorder="1" applyAlignment="1">
      <alignment horizontal="centerContinuous"/>
    </xf>
    <xf numFmtId="0" fontId="13" fillId="108" borderId="21" xfId="0" applyFont="1" applyFill="1" applyBorder="1" applyAlignment="1">
      <alignment horizontal="center"/>
    </xf>
    <xf numFmtId="0" fontId="13" fillId="108" borderId="19" xfId="0" applyFont="1" applyFill="1" applyBorder="1" applyAlignment="1">
      <alignment horizontal="center"/>
    </xf>
    <xf numFmtId="0" fontId="13" fillId="108" borderId="17" xfId="0" applyFont="1" applyFill="1" applyBorder="1" applyAlignment="1">
      <alignment horizontal="center"/>
    </xf>
    <xf numFmtId="0" fontId="13" fillId="108" borderId="20" xfId="0" applyFont="1" applyFill="1" applyBorder="1" applyAlignment="1">
      <alignment horizontal="center"/>
    </xf>
    <xf numFmtId="215" fontId="44" fillId="109" borderId="147" xfId="0" applyNumberFormat="1" applyFont="1" applyFill="1" applyBorder="1" applyAlignment="1">
      <alignment horizontal="center" vertical="center" wrapText="1"/>
    </xf>
    <xf numFmtId="215" fontId="44" fillId="109" borderId="148" xfId="0" applyNumberFormat="1" applyFont="1" applyFill="1" applyBorder="1" applyAlignment="1">
      <alignment horizontal="center" vertical="center" wrapText="1"/>
    </xf>
    <xf numFmtId="215" fontId="44" fillId="109" borderId="149" xfId="0" applyNumberFormat="1" applyFont="1" applyFill="1" applyBorder="1" applyAlignment="1">
      <alignment horizontal="center" vertical="center" wrapText="1"/>
    </xf>
    <xf numFmtId="166" fontId="19" fillId="109" borderId="106" xfId="0" applyNumberFormat="1" applyFont="1" applyFill="1" applyBorder="1" applyProtection="1">
      <protection locked="0"/>
    </xf>
    <xf numFmtId="166" fontId="19" fillId="109" borderId="110" xfId="0" applyNumberFormat="1" applyFont="1" applyFill="1" applyBorder="1" applyProtection="1">
      <protection locked="0"/>
    </xf>
    <xf numFmtId="166" fontId="19" fillId="109" borderId="97" xfId="0" applyNumberFormat="1" applyFont="1" applyFill="1" applyBorder="1" applyProtection="1">
      <protection locked="0"/>
    </xf>
    <xf numFmtId="166" fontId="19" fillId="109" borderId="98" xfId="0" applyNumberFormat="1" applyFont="1" applyFill="1" applyBorder="1" applyProtection="1">
      <protection locked="0"/>
    </xf>
    <xf numFmtId="164" fontId="20" fillId="34" borderId="28" xfId="0" applyNumberFormat="1" applyFont="1" applyFill="1" applyBorder="1"/>
    <xf numFmtId="164" fontId="19" fillId="34" borderId="28" xfId="0" applyNumberFormat="1" applyFont="1" applyFill="1" applyBorder="1"/>
    <xf numFmtId="166" fontId="19" fillId="109" borderId="189" xfId="0" applyNumberFormat="1" applyFont="1" applyFill="1" applyBorder="1"/>
    <xf numFmtId="166" fontId="19" fillId="109" borderId="190" xfId="0" applyNumberFormat="1" applyFont="1" applyFill="1" applyBorder="1"/>
    <xf numFmtId="165" fontId="0" fillId="35" borderId="0" xfId="1" applyNumberFormat="1" applyFont="1" applyFill="1" applyBorder="1" applyProtection="1"/>
    <xf numFmtId="0" fontId="19" fillId="0" borderId="27" xfId="0" applyFont="1" applyBorder="1" applyAlignment="1">
      <alignment wrapText="1"/>
    </xf>
    <xf numFmtId="17" fontId="16" fillId="35" borderId="0" xfId="0" applyNumberFormat="1" applyFont="1" applyFill="1"/>
    <xf numFmtId="164" fontId="19" fillId="0" borderId="48" xfId="0" applyNumberFormat="1" applyFont="1" applyBorder="1"/>
    <xf numFmtId="164" fontId="19" fillId="0" borderId="115" xfId="0" applyNumberFormat="1" applyFont="1" applyBorder="1"/>
    <xf numFmtId="164" fontId="19" fillId="0" borderId="191" xfId="0" applyNumberFormat="1" applyFont="1" applyBorder="1"/>
    <xf numFmtId="164" fontId="19" fillId="0" borderId="34" xfId="0" applyNumberFormat="1" applyFont="1" applyBorder="1"/>
    <xf numFmtId="166" fontId="19" fillId="109" borderId="192" xfId="0" applyNumberFormat="1" applyFont="1" applyFill="1" applyBorder="1"/>
    <xf numFmtId="166" fontId="19" fillId="109" borderId="193" xfId="0" applyNumberFormat="1" applyFont="1" applyFill="1" applyBorder="1"/>
    <xf numFmtId="166" fontId="19" fillId="109" borderId="193" xfId="0" applyNumberFormat="1" applyFont="1" applyFill="1" applyBorder="1" applyProtection="1">
      <protection locked="0"/>
    </xf>
    <xf numFmtId="166" fontId="19" fillId="109" borderId="194" xfId="0" applyNumberFormat="1" applyFont="1" applyFill="1" applyBorder="1" applyProtection="1">
      <protection locked="0"/>
    </xf>
    <xf numFmtId="164" fontId="20" fillId="34" borderId="195" xfId="0" applyNumberFormat="1" applyFont="1" applyFill="1" applyBorder="1"/>
    <xf numFmtId="165" fontId="19" fillId="109" borderId="196" xfId="0" applyNumberFormat="1" applyFont="1" applyFill="1" applyBorder="1"/>
    <xf numFmtId="165" fontId="19" fillId="109" borderId="197" xfId="0" applyNumberFormat="1" applyFont="1" applyFill="1" applyBorder="1"/>
    <xf numFmtId="165" fontId="19" fillId="109" borderId="197" xfId="1" applyNumberFormat="1" applyFont="1" applyFill="1" applyBorder="1" applyProtection="1"/>
    <xf numFmtId="165" fontId="19" fillId="109" borderId="198" xfId="1" applyNumberFormat="1" applyFont="1" applyFill="1" applyBorder="1" applyProtection="1"/>
    <xf numFmtId="165" fontId="20" fillId="34" borderId="195" xfId="1" applyNumberFormat="1" applyFont="1" applyFill="1" applyBorder="1" applyProtection="1"/>
    <xf numFmtId="164" fontId="20" fillId="109" borderId="28" xfId="0" applyNumberFormat="1" applyFont="1" applyFill="1" applyBorder="1"/>
    <xf numFmtId="0" fontId="19" fillId="0" borderId="115" xfId="0" applyFont="1" applyBorder="1"/>
    <xf numFmtId="0" fontId="19" fillId="0" borderId="45" xfId="0" applyFont="1" applyBorder="1"/>
    <xf numFmtId="166" fontId="19" fillId="109" borderId="190" xfId="0" applyNumberFormat="1" applyFont="1" applyFill="1" applyBorder="1" applyProtection="1">
      <protection locked="0"/>
    </xf>
    <xf numFmtId="166" fontId="19" fillId="109" borderId="199" xfId="0" applyNumberFormat="1" applyFont="1" applyFill="1" applyBorder="1" applyProtection="1">
      <protection locked="0"/>
    </xf>
    <xf numFmtId="164" fontId="20" fillId="34" borderId="200" xfId="0" applyNumberFormat="1" applyFont="1" applyFill="1" applyBorder="1"/>
    <xf numFmtId="165" fontId="19" fillId="109" borderId="201" xfId="0" applyNumberFormat="1" applyFont="1" applyFill="1" applyBorder="1"/>
    <xf numFmtId="165" fontId="19" fillId="109" borderId="202" xfId="1" applyNumberFormat="1" applyFont="1" applyFill="1" applyBorder="1" applyProtection="1"/>
    <xf numFmtId="165" fontId="19" fillId="109" borderId="203" xfId="1" applyNumberFormat="1" applyFont="1" applyFill="1" applyBorder="1" applyProtection="1"/>
    <xf numFmtId="165" fontId="20" fillId="34" borderId="200" xfId="1" applyNumberFormat="1" applyFont="1" applyFill="1" applyBorder="1" applyProtection="1"/>
    <xf numFmtId="165" fontId="20" fillId="34" borderId="204" xfId="1" applyNumberFormat="1" applyFont="1" applyFill="1" applyBorder="1" applyProtection="1"/>
    <xf numFmtId="0" fontId="189" fillId="116" borderId="154" xfId="0" applyFont="1" applyFill="1" applyBorder="1" applyAlignment="1">
      <alignment vertical="center" wrapText="1"/>
    </xf>
    <xf numFmtId="0" fontId="189" fillId="116" borderId="137" xfId="0" applyFont="1" applyFill="1" applyBorder="1" applyAlignment="1">
      <alignment vertical="center"/>
    </xf>
    <xf numFmtId="38" fontId="189" fillId="116" borderId="154" xfId="0" applyNumberFormat="1" applyFont="1" applyFill="1" applyBorder="1" applyAlignment="1">
      <alignment horizontal="center" vertical="center"/>
    </xf>
    <xf numFmtId="38" fontId="189" fillId="116" borderId="155" xfId="0" applyNumberFormat="1" applyFont="1" applyFill="1" applyBorder="1" applyAlignment="1">
      <alignment horizontal="center" vertical="center"/>
    </xf>
    <xf numFmtId="38" fontId="189" fillId="116" borderId="156" xfId="0" applyNumberFormat="1" applyFont="1" applyFill="1" applyBorder="1" applyAlignment="1">
      <alignment horizontal="center" vertical="center"/>
    </xf>
    <xf numFmtId="38" fontId="189" fillId="116" borderId="179" xfId="0" applyNumberFormat="1" applyFont="1" applyFill="1" applyBorder="1" applyAlignment="1">
      <alignment horizontal="center" vertical="center"/>
    </xf>
    <xf numFmtId="216" fontId="189" fillId="116" borderId="180" xfId="0" applyNumberFormat="1" applyFont="1" applyFill="1" applyBorder="1" applyAlignment="1">
      <alignment vertical="center"/>
    </xf>
    <xf numFmtId="216" fontId="189" fillId="116" borderId="54" xfId="0" applyNumberFormat="1" applyFont="1" applyFill="1" applyBorder="1" applyAlignment="1">
      <alignment vertical="center"/>
    </xf>
    <xf numFmtId="38" fontId="187" fillId="117" borderId="152" xfId="0" applyNumberFormat="1" applyFont="1" applyFill="1" applyBorder="1" applyAlignment="1">
      <alignment vertical="center"/>
    </xf>
    <xf numFmtId="38" fontId="187" fillId="117" borderId="141" xfId="0" applyNumberFormat="1" applyFont="1" applyFill="1" applyBorder="1" applyAlignment="1">
      <alignment vertical="center"/>
    </xf>
    <xf numFmtId="38" fontId="187" fillId="117" borderId="153" xfId="0" applyNumberFormat="1" applyFont="1" applyFill="1" applyBorder="1" applyAlignment="1">
      <alignment vertical="center"/>
    </xf>
    <xf numFmtId="38" fontId="187" fillId="117" borderId="145" xfId="0" applyNumberFormat="1" applyFont="1" applyFill="1" applyBorder="1" applyAlignment="1">
      <alignment vertical="center"/>
    </xf>
    <xf numFmtId="38" fontId="187" fillId="117" borderId="50" xfId="0" applyNumberFormat="1" applyFont="1" applyFill="1" applyBorder="1" applyAlignment="1">
      <alignment vertical="center"/>
    </xf>
    <xf numFmtId="38" fontId="187" fillId="117" borderId="146" xfId="0" applyNumberFormat="1" applyFont="1" applyFill="1" applyBorder="1" applyAlignment="1">
      <alignment vertical="center"/>
    </xf>
    <xf numFmtId="38" fontId="187" fillId="117" borderId="158" xfId="0" applyNumberFormat="1" applyFont="1" applyFill="1" applyBorder="1" applyAlignment="1">
      <alignment vertical="center"/>
    </xf>
    <xf numFmtId="38" fontId="187" fillId="117" borderId="159" xfId="0" applyNumberFormat="1" applyFont="1" applyFill="1" applyBorder="1" applyAlignment="1">
      <alignment vertical="center"/>
    </xf>
    <xf numFmtId="38" fontId="187" fillId="117" borderId="160" xfId="0" applyNumberFormat="1" applyFont="1" applyFill="1" applyBorder="1" applyAlignment="1">
      <alignment vertical="center"/>
    </xf>
    <xf numFmtId="38" fontId="189" fillId="117" borderId="154" xfId="0" applyNumberFormat="1" applyFont="1" applyFill="1" applyBorder="1" applyAlignment="1">
      <alignment vertical="center"/>
    </xf>
    <xf numFmtId="38" fontId="189" fillId="117" borderId="155" xfId="0" applyNumberFormat="1" applyFont="1" applyFill="1" applyBorder="1" applyAlignment="1">
      <alignment vertical="center"/>
    </xf>
    <xf numFmtId="38" fontId="189" fillId="117" borderId="156" xfId="0" applyNumberFormat="1" applyFont="1" applyFill="1" applyBorder="1" applyAlignment="1">
      <alignment vertical="center"/>
    </xf>
    <xf numFmtId="0" fontId="183" fillId="109" borderId="42" xfId="0" applyFont="1" applyFill="1" applyBorder="1" applyAlignment="1">
      <alignment vertical="center" wrapText="1"/>
    </xf>
    <xf numFmtId="216" fontId="200" fillId="109" borderId="150" xfId="0" applyNumberFormat="1" applyFont="1" applyFill="1" applyBorder="1" applyAlignment="1" applyProtection="1">
      <alignment horizontal="left" vertical="center" wrapText="1"/>
      <protection locked="0"/>
    </xf>
    <xf numFmtId="0" fontId="183" fillId="116" borderId="42" xfId="0" applyFont="1" applyFill="1" applyBorder="1" applyAlignment="1" applyProtection="1">
      <alignment vertical="center" wrapText="1"/>
      <protection locked="0"/>
    </xf>
    <xf numFmtId="0" fontId="187" fillId="0" borderId="184" xfId="0" applyFont="1" applyBorder="1" applyAlignment="1">
      <alignment horizontal="left" vertical="center" wrapText="1"/>
    </xf>
    <xf numFmtId="216" fontId="187" fillId="0" borderId="144" xfId="0" applyNumberFormat="1" applyFont="1" applyBorder="1" applyAlignment="1">
      <alignment horizontal="center" vertical="center"/>
    </xf>
    <xf numFmtId="166" fontId="19" fillId="90" borderId="86" xfId="0" applyNumberFormat="1" applyFont="1" applyFill="1" applyBorder="1" applyProtection="1">
      <protection locked="0"/>
    </xf>
    <xf numFmtId="220" fontId="19" fillId="90" borderId="86" xfId="0" applyNumberFormat="1" applyFont="1" applyFill="1" applyBorder="1" applyProtection="1">
      <protection locked="0"/>
    </xf>
    <xf numFmtId="166" fontId="19" fillId="90" borderId="85" xfId="0" applyNumberFormat="1" applyFont="1" applyFill="1" applyBorder="1" applyProtection="1">
      <protection locked="0"/>
    </xf>
    <xf numFmtId="0" fontId="19" fillId="0" borderId="99" xfId="0" applyFont="1" applyBorder="1" applyAlignment="1">
      <alignment wrapText="1"/>
    </xf>
    <xf numFmtId="0" fontId="19" fillId="0" borderId="0" xfId="0" applyFont="1" applyAlignment="1">
      <alignment wrapText="1"/>
    </xf>
    <xf numFmtId="0" fontId="19" fillId="0" borderId="34" xfId="0" applyFont="1" applyBorder="1" applyAlignment="1">
      <alignment wrapText="1"/>
    </xf>
    <xf numFmtId="0" fontId="19" fillId="0" borderId="32" xfId="0" applyFont="1" applyBorder="1" applyAlignment="1">
      <alignment wrapText="1"/>
    </xf>
    <xf numFmtId="0" fontId="187" fillId="0" borderId="170" xfId="0" applyFont="1" applyBorder="1" applyAlignment="1">
      <alignment horizontal="left" vertical="center"/>
    </xf>
    <xf numFmtId="0" fontId="0" fillId="36" borderId="0" xfId="0" applyFill="1" applyAlignment="1">
      <alignment wrapText="1"/>
    </xf>
    <xf numFmtId="38" fontId="189" fillId="109" borderId="148" xfId="0" applyNumberFormat="1" applyFont="1" applyFill="1" applyBorder="1" applyAlignment="1">
      <alignment horizontal="center" vertical="center"/>
    </xf>
    <xf numFmtId="38" fontId="189" fillId="109" borderId="149" xfId="0" applyNumberFormat="1" applyFont="1" applyFill="1" applyBorder="1" applyAlignment="1">
      <alignment horizontal="center" vertical="center"/>
    </xf>
    <xf numFmtId="38" fontId="189" fillId="109" borderId="173" xfId="0" applyNumberFormat="1" applyFont="1" applyFill="1" applyBorder="1" applyAlignment="1">
      <alignment horizontal="center" vertical="center"/>
    </xf>
    <xf numFmtId="215" fontId="189" fillId="109" borderId="175" xfId="0" applyNumberFormat="1" applyFont="1" applyFill="1" applyBorder="1" applyAlignment="1">
      <alignment horizontal="center" vertical="center" wrapText="1"/>
    </xf>
    <xf numFmtId="38" fontId="187" fillId="0" borderId="150" xfId="0" applyNumberFormat="1" applyFont="1" applyBorder="1" applyAlignment="1">
      <alignment horizontal="left" vertical="top" wrapText="1"/>
    </xf>
    <xf numFmtId="38" fontId="187" fillId="0" borderId="150" xfId="0" applyNumberFormat="1" applyFont="1" applyBorder="1" applyAlignment="1">
      <alignment horizontal="left" vertical="center" wrapText="1"/>
    </xf>
    <xf numFmtId="38" fontId="187" fillId="0" borderId="150" xfId="0" applyNumberFormat="1" applyFont="1" applyBorder="1" applyAlignment="1">
      <alignment horizontal="center" vertical="center" wrapText="1"/>
    </xf>
    <xf numFmtId="38" fontId="189" fillId="109" borderId="176" xfId="0" applyNumberFormat="1" applyFont="1" applyFill="1" applyBorder="1" applyAlignment="1">
      <alignment horizontal="center" vertical="center" wrapText="1"/>
    </xf>
    <xf numFmtId="0" fontId="187" fillId="0" borderId="205" xfId="0" applyFont="1" applyBorder="1"/>
    <xf numFmtId="0" fontId="187" fillId="0" borderId="99" xfId="0" applyFont="1" applyBorder="1"/>
    <xf numFmtId="0" fontId="189" fillId="36" borderId="99" xfId="0" applyFont="1" applyFill="1" applyBorder="1"/>
    <xf numFmtId="0" fontId="187" fillId="0" borderId="102" xfId="0" applyFont="1" applyBorder="1"/>
    <xf numFmtId="0" fontId="187" fillId="0" borderId="48" xfId="0" applyFont="1" applyBorder="1"/>
    <xf numFmtId="38" fontId="189" fillId="0" borderId="115" xfId="0" applyNumberFormat="1" applyFont="1" applyBorder="1" applyAlignment="1">
      <alignment horizontal="right"/>
    </xf>
    <xf numFmtId="0" fontId="187" fillId="0" borderId="115" xfId="0" applyFont="1" applyBorder="1"/>
    <xf numFmtId="215" fontId="189" fillId="109" borderId="206" xfId="0" applyNumberFormat="1" applyFont="1" applyFill="1" applyBorder="1" applyAlignment="1">
      <alignment horizontal="center" vertical="center" wrapText="1"/>
    </xf>
    <xf numFmtId="215" fontId="189" fillId="109" borderId="207" xfId="0" applyNumberFormat="1" applyFont="1" applyFill="1" applyBorder="1" applyAlignment="1">
      <alignment horizontal="center" vertical="center" wrapText="1"/>
    </xf>
    <xf numFmtId="38" fontId="189" fillId="109" borderId="176" xfId="0" applyNumberFormat="1" applyFont="1" applyFill="1" applyBorder="1" applyAlignment="1">
      <alignment horizontal="left" vertical="top" wrapText="1"/>
    </xf>
    <xf numFmtId="38" fontId="187" fillId="0" borderId="150" xfId="0" applyNumberFormat="1" applyFont="1" applyBorder="1" applyAlignment="1">
      <alignment horizontal="center" vertical="center"/>
    </xf>
    <xf numFmtId="38" fontId="189" fillId="109" borderId="208" xfId="0" applyNumberFormat="1" applyFont="1" applyFill="1" applyBorder="1" applyAlignment="1">
      <alignment horizontal="center" vertical="center"/>
    </xf>
    <xf numFmtId="0" fontId="0" fillId="0" borderId="161" xfId="0" applyBorder="1" applyAlignment="1">
      <alignment vertical="center"/>
    </xf>
    <xf numFmtId="0" fontId="0" fillId="0" borderId="48" xfId="0" applyBorder="1"/>
    <xf numFmtId="38" fontId="187" fillId="0" borderId="150" xfId="0" applyNumberFormat="1" applyFont="1" applyBorder="1" applyAlignment="1">
      <alignment horizontal="left" vertical="top"/>
    </xf>
    <xf numFmtId="0" fontId="0" fillId="0" borderId="209" xfId="0" applyBorder="1"/>
    <xf numFmtId="0" fontId="0" fillId="0" borderId="209" xfId="0" applyBorder="1" applyAlignment="1">
      <alignment wrapText="1"/>
    </xf>
    <xf numFmtId="38" fontId="189" fillId="109" borderId="147" xfId="0" applyNumberFormat="1" applyFont="1" applyFill="1" applyBorder="1" applyAlignment="1">
      <alignment horizontal="center" vertical="center"/>
    </xf>
    <xf numFmtId="165" fontId="19" fillId="109" borderId="120" xfId="0" applyNumberFormat="1" applyFont="1" applyFill="1" applyBorder="1"/>
    <xf numFmtId="165" fontId="19" fillId="109" borderId="121" xfId="0" applyNumberFormat="1" applyFont="1" applyFill="1" applyBorder="1"/>
    <xf numFmtId="0" fontId="16" fillId="109" borderId="54" xfId="0" applyFont="1" applyFill="1" applyBorder="1" applyAlignment="1">
      <alignment horizontal="left" vertical="center"/>
    </xf>
    <xf numFmtId="215" fontId="201" fillId="109" borderId="154" xfId="0" applyNumberFormat="1" applyFont="1" applyFill="1" applyBorder="1" applyAlignment="1">
      <alignment horizontal="center" vertical="center" wrapText="1"/>
    </xf>
    <xf numFmtId="215" fontId="201" fillId="109" borderId="180" xfId="0" applyNumberFormat="1" applyFont="1" applyFill="1" applyBorder="1" applyAlignment="1">
      <alignment horizontal="center" vertical="center" wrapText="1"/>
    </xf>
    <xf numFmtId="221" fontId="0" fillId="0" borderId="22" xfId="0" applyNumberFormat="1" applyBorder="1"/>
    <xf numFmtId="221" fontId="0" fillId="0" borderId="41" xfId="0" applyNumberFormat="1" applyBorder="1"/>
    <xf numFmtId="221" fontId="0" fillId="0" borderId="210" xfId="0" applyNumberFormat="1" applyBorder="1"/>
    <xf numFmtId="221" fontId="0" fillId="0" borderId="82" xfId="0" applyNumberFormat="1" applyBorder="1"/>
    <xf numFmtId="221" fontId="0" fillId="109" borderId="212" xfId="0" applyNumberFormat="1" applyFill="1" applyBorder="1"/>
    <xf numFmtId="221" fontId="0" fillId="109" borderId="213" xfId="0" applyNumberFormat="1" applyFill="1" applyBorder="1"/>
    <xf numFmtId="0" fontId="0" fillId="109" borderId="138" xfId="0" applyFill="1" applyBorder="1" applyAlignment="1">
      <alignment horizontal="right" vertical="center"/>
    </xf>
    <xf numFmtId="0" fontId="0" fillId="0" borderId="215" xfId="0" applyBorder="1" applyAlignment="1">
      <alignment horizontal="right" vertical="center"/>
    </xf>
    <xf numFmtId="0" fontId="0" fillId="0" borderId="115" xfId="0" applyBorder="1" applyAlignment="1">
      <alignment horizontal="right" vertical="center"/>
    </xf>
    <xf numFmtId="0" fontId="202" fillId="0" borderId="0" xfId="0" applyFont="1"/>
    <xf numFmtId="221" fontId="0" fillId="0" borderId="214" xfId="0" applyNumberFormat="1" applyBorder="1"/>
    <xf numFmtId="221" fontId="0" fillId="0" borderId="21" xfId="0" applyNumberFormat="1" applyBorder="1"/>
    <xf numFmtId="221" fontId="0" fillId="0" borderId="216" xfId="0" applyNumberFormat="1" applyBorder="1"/>
    <xf numFmtId="221" fontId="0" fillId="109" borderId="211" xfId="0" applyNumberFormat="1" applyFill="1" applyBorder="1"/>
    <xf numFmtId="221" fontId="23" fillId="109" borderId="212" xfId="0" applyNumberFormat="1" applyFont="1" applyFill="1" applyBorder="1"/>
    <xf numFmtId="221" fontId="23" fillId="109" borderId="213" xfId="0" applyNumberFormat="1" applyFont="1" applyFill="1" applyBorder="1"/>
    <xf numFmtId="0" fontId="23" fillId="109" borderId="138" xfId="0" applyFont="1" applyFill="1" applyBorder="1" applyAlignment="1">
      <alignment horizontal="right" vertical="center"/>
    </xf>
    <xf numFmtId="221" fontId="23" fillId="109" borderId="211" xfId="0" applyNumberFormat="1" applyFont="1" applyFill="1" applyBorder="1"/>
    <xf numFmtId="0" fontId="16" fillId="109" borderId="136" xfId="0" applyFont="1" applyFill="1" applyBorder="1" applyAlignment="1">
      <alignment horizontal="left" vertical="center"/>
    </xf>
    <xf numFmtId="0" fontId="0" fillId="0" borderId="41" xfId="0" applyBorder="1"/>
    <xf numFmtId="0" fontId="204" fillId="0" borderId="0" xfId="0" applyFont="1"/>
    <xf numFmtId="0" fontId="0" fillId="0" borderId="214" xfId="0" applyBorder="1"/>
    <xf numFmtId="0" fontId="0" fillId="0" borderId="21" xfId="0" applyBorder="1"/>
    <xf numFmtId="9" fontId="0" fillId="0" borderId="0" xfId="0" applyNumberFormat="1"/>
    <xf numFmtId="215" fontId="201" fillId="109" borderId="54" xfId="0" applyNumberFormat="1" applyFont="1" applyFill="1" applyBorder="1" applyAlignment="1">
      <alignment horizontal="center" vertical="center" wrapText="1"/>
    </xf>
    <xf numFmtId="0" fontId="0" fillId="0" borderId="216" xfId="0" applyBorder="1"/>
    <xf numFmtId="0" fontId="203" fillId="0" borderId="0" xfId="0" applyFont="1" applyAlignment="1">
      <alignment vertical="top"/>
    </xf>
    <xf numFmtId="0" fontId="0" fillId="109" borderId="0" xfId="0" applyFill="1"/>
    <xf numFmtId="0" fontId="16" fillId="109" borderId="205" xfId="0" applyFont="1" applyFill="1" applyBorder="1"/>
    <xf numFmtId="0" fontId="16" fillId="109" borderId="102" xfId="0" applyFont="1" applyFill="1" applyBorder="1"/>
    <xf numFmtId="0" fontId="16" fillId="109" borderId="104" xfId="0" applyFont="1" applyFill="1" applyBorder="1"/>
    <xf numFmtId="0" fontId="16" fillId="109" borderId="105" xfId="0" applyFont="1" applyFill="1" applyBorder="1"/>
    <xf numFmtId="0" fontId="206" fillId="118" borderId="205" xfId="0" applyFont="1" applyFill="1" applyBorder="1"/>
    <xf numFmtId="0" fontId="0" fillId="118" borderId="99" xfId="0" applyFill="1" applyBorder="1"/>
    <xf numFmtId="0" fontId="0" fillId="118" borderId="102" xfId="0" applyFill="1" applyBorder="1"/>
    <xf numFmtId="0" fontId="0" fillId="118" borderId="48" xfId="0" applyFill="1" applyBorder="1"/>
    <xf numFmtId="0" fontId="0" fillId="118" borderId="0" xfId="0" applyFill="1"/>
    <xf numFmtId="0" fontId="0" fillId="118" borderId="115" xfId="0" applyFill="1" applyBorder="1"/>
    <xf numFmtId="165" fontId="0" fillId="118" borderId="0" xfId="1" applyNumberFormat="1" applyFont="1" applyFill="1" applyBorder="1"/>
    <xf numFmtId="165" fontId="0" fillId="118" borderId="115" xfId="1" applyNumberFormat="1" applyFont="1" applyFill="1" applyBorder="1"/>
    <xf numFmtId="0" fontId="0" fillId="118" borderId="104" xfId="0" applyFill="1" applyBorder="1"/>
    <xf numFmtId="165" fontId="0" fillId="118" borderId="105" xfId="1" applyNumberFormat="1" applyFont="1" applyFill="1" applyBorder="1"/>
    <xf numFmtId="166" fontId="19" fillId="90" borderId="199" xfId="0" applyNumberFormat="1" applyFont="1" applyFill="1" applyBorder="1" applyProtection="1">
      <protection locked="0"/>
    </xf>
    <xf numFmtId="165" fontId="20" fillId="34" borderId="25" xfId="1" applyNumberFormat="1" applyFont="1" applyFill="1" applyBorder="1" applyProtection="1"/>
    <xf numFmtId="216" fontId="187" fillId="0" borderId="150" xfId="0" applyNumberFormat="1" applyFont="1" applyBorder="1" applyAlignment="1" applyProtection="1">
      <alignment horizontal="left" vertical="top" wrapText="1"/>
      <protection locked="0"/>
    </xf>
    <xf numFmtId="216" fontId="187" fillId="0" borderId="151" xfId="0" applyNumberFormat="1" applyFont="1" applyBorder="1" applyAlignment="1" applyProtection="1">
      <alignment horizontal="left" vertical="top" wrapText="1"/>
      <protection locked="0"/>
    </xf>
    <xf numFmtId="0" fontId="189" fillId="109" borderId="220" xfId="0" applyFont="1" applyFill="1" applyBorder="1" applyAlignment="1">
      <alignment vertical="center" wrapText="1"/>
    </xf>
    <xf numFmtId="0" fontId="189" fillId="109" borderId="11" xfId="0" applyFont="1" applyFill="1" applyBorder="1" applyAlignment="1">
      <alignment horizontal="left" vertical="center"/>
    </xf>
    <xf numFmtId="215" fontId="189" fillId="109" borderId="220" xfId="0" applyNumberFormat="1" applyFont="1" applyFill="1" applyBorder="1" applyAlignment="1">
      <alignment horizontal="center" vertical="center" wrapText="1"/>
    </xf>
    <xf numFmtId="215" fontId="189" fillId="109" borderId="221" xfId="0" applyNumberFormat="1" applyFont="1" applyFill="1" applyBorder="1" applyAlignment="1">
      <alignment horizontal="center" vertical="center" wrapText="1"/>
    </xf>
    <xf numFmtId="215" fontId="189" fillId="109" borderId="222" xfId="0" applyNumberFormat="1" applyFont="1" applyFill="1" applyBorder="1" applyAlignment="1">
      <alignment horizontal="center" vertical="center" wrapText="1"/>
    </xf>
    <xf numFmtId="215" fontId="189" fillId="109" borderId="223" xfId="0" applyNumberFormat="1" applyFont="1" applyFill="1" applyBorder="1" applyAlignment="1">
      <alignment horizontal="center" vertical="center" wrapText="1"/>
    </xf>
    <xf numFmtId="215" fontId="189" fillId="109" borderId="224" xfId="0" applyNumberFormat="1" applyFont="1" applyFill="1" applyBorder="1" applyAlignment="1">
      <alignment horizontal="center" vertical="center" wrapText="1"/>
    </xf>
    <xf numFmtId="215" fontId="189" fillId="109" borderId="108" xfId="0" applyNumberFormat="1" applyFont="1" applyFill="1" applyBorder="1" applyAlignment="1">
      <alignment vertical="center" wrapText="1"/>
    </xf>
    <xf numFmtId="0" fontId="13" fillId="113" borderId="0" xfId="0" applyFont="1" applyFill="1"/>
    <xf numFmtId="0" fontId="17" fillId="113" borderId="0" xfId="0" applyFont="1" applyFill="1"/>
    <xf numFmtId="0" fontId="13" fillId="119" borderId="0" xfId="0" applyFont="1" applyFill="1"/>
    <xf numFmtId="0" fontId="16" fillId="120" borderId="22" xfId="0" applyFont="1" applyFill="1" applyBorder="1"/>
    <xf numFmtId="166" fontId="0" fillId="0" borderId="22" xfId="0" applyNumberFormat="1" applyBorder="1"/>
    <xf numFmtId="166" fontId="0" fillId="0" borderId="0" xfId="0" applyNumberFormat="1"/>
    <xf numFmtId="166" fontId="16" fillId="121" borderId="22" xfId="0" applyNumberFormat="1" applyFont="1" applyFill="1" applyBorder="1"/>
    <xf numFmtId="0" fontId="13" fillId="119" borderId="205" xfId="0" applyFont="1" applyFill="1" applyBorder="1"/>
    <xf numFmtId="0" fontId="16" fillId="120" borderId="15" xfId="0" applyFont="1" applyFill="1" applyBorder="1"/>
    <xf numFmtId="0" fontId="0" fillId="0" borderId="99" xfId="0" applyBorder="1"/>
    <xf numFmtId="0" fontId="16" fillId="120" borderId="10" xfId="0" applyFont="1" applyFill="1" applyBorder="1"/>
    <xf numFmtId="0" fontId="16" fillId="120" borderId="21" xfId="0" applyFont="1" applyFill="1" applyBorder="1"/>
    <xf numFmtId="166" fontId="0" fillId="0" borderId="17" xfId="0" applyNumberFormat="1" applyBorder="1"/>
    <xf numFmtId="166" fontId="0" fillId="0" borderId="115" xfId="0" applyNumberFormat="1" applyBorder="1"/>
    <xf numFmtId="0" fontId="16" fillId="120" borderId="226" xfId="0" applyFont="1" applyFill="1" applyBorder="1"/>
    <xf numFmtId="166" fontId="16" fillId="121" borderId="107" xfId="0" applyNumberFormat="1" applyFont="1" applyFill="1" applyBorder="1"/>
    <xf numFmtId="166" fontId="16" fillId="121" borderId="227" xfId="0" applyNumberFormat="1" applyFont="1" applyFill="1" applyBorder="1"/>
    <xf numFmtId="0" fontId="16" fillId="0" borderId="22" xfId="0" applyFont="1" applyBorder="1"/>
    <xf numFmtId="165" fontId="0" fillId="0" borderId="0" xfId="1" applyNumberFormat="1" applyFont="1"/>
    <xf numFmtId="0" fontId="16" fillId="120" borderId="0" xfId="0" applyFont="1" applyFill="1"/>
    <xf numFmtId="0" fontId="0" fillId="120" borderId="0" xfId="0" applyFill="1"/>
    <xf numFmtId="165" fontId="0" fillId="120" borderId="0" xfId="1" applyNumberFormat="1" applyFont="1" applyFill="1"/>
    <xf numFmtId="0" fontId="17" fillId="119" borderId="0" xfId="0" applyFont="1" applyFill="1"/>
    <xf numFmtId="0" fontId="0" fillId="113" borderId="0" xfId="0" applyFill="1"/>
    <xf numFmtId="165" fontId="0" fillId="0" borderId="22" xfId="0" applyNumberFormat="1" applyBorder="1"/>
    <xf numFmtId="0" fontId="16" fillId="0" borderId="211" xfId="0" applyFont="1" applyBorder="1"/>
    <xf numFmtId="0" fontId="16" fillId="0" borderId="212" xfId="0" applyFont="1" applyBorder="1"/>
    <xf numFmtId="0" fontId="16" fillId="0" borderId="228" xfId="0" applyFont="1" applyBorder="1"/>
    <xf numFmtId="0" fontId="16" fillId="0" borderId="54" xfId="0" applyFont="1" applyBorder="1"/>
    <xf numFmtId="0" fontId="0" fillId="0" borderId="205" xfId="0" applyBorder="1"/>
    <xf numFmtId="165" fontId="0" fillId="0" borderId="99" xfId="1" applyNumberFormat="1" applyFont="1" applyBorder="1"/>
    <xf numFmtId="165" fontId="0" fillId="0" borderId="102" xfId="1" applyNumberFormat="1" applyFont="1" applyBorder="1"/>
    <xf numFmtId="165" fontId="0" fillId="0" borderId="175" xfId="1" applyNumberFormat="1" applyFont="1" applyBorder="1"/>
    <xf numFmtId="165" fontId="0" fillId="0" borderId="0" xfId="1" applyNumberFormat="1" applyFont="1" applyBorder="1"/>
    <xf numFmtId="165" fontId="0" fillId="0" borderId="115" xfId="1" applyNumberFormat="1" applyFont="1" applyBorder="1"/>
    <xf numFmtId="165" fontId="0" fillId="0" borderId="209" xfId="1" applyNumberFormat="1" applyFont="1" applyBorder="1"/>
    <xf numFmtId="0" fontId="0" fillId="0" borderId="104" xfId="0" applyBorder="1"/>
    <xf numFmtId="165" fontId="0" fillId="0" borderId="105" xfId="1" applyNumberFormat="1" applyFont="1" applyBorder="1"/>
    <xf numFmtId="165" fontId="0" fillId="0" borderId="161" xfId="1" applyNumberFormat="1" applyFont="1" applyBorder="1"/>
    <xf numFmtId="0" fontId="16" fillId="36" borderId="22" xfId="0" applyFont="1" applyFill="1" applyBorder="1"/>
    <xf numFmtId="0" fontId="0" fillId="0" borderId="0" xfId="0" quotePrefix="1"/>
    <xf numFmtId="0" fontId="16" fillId="36" borderId="0" xfId="0" applyFont="1" applyFill="1"/>
    <xf numFmtId="0" fontId="206" fillId="0" borderId="0" xfId="0" applyFont="1"/>
    <xf numFmtId="1" fontId="0" fillId="0" borderId="0" xfId="0" applyNumberFormat="1"/>
    <xf numFmtId="0" fontId="19" fillId="0" borderId="229" xfId="0" applyFont="1" applyBorder="1"/>
    <xf numFmtId="0" fontId="19" fillId="0" borderId="25" xfId="0" applyFont="1" applyBorder="1"/>
    <xf numFmtId="0" fontId="19" fillId="0" borderId="24" xfId="0" applyFont="1" applyBorder="1" applyAlignment="1">
      <alignment wrapText="1"/>
    </xf>
    <xf numFmtId="0" fontId="19" fillId="0" borderId="24" xfId="0" applyFont="1" applyBorder="1"/>
    <xf numFmtId="166" fontId="19" fillId="90" borderId="190" xfId="0" applyNumberFormat="1" applyFont="1" applyFill="1" applyBorder="1" applyProtection="1">
      <protection locked="0"/>
    </xf>
    <xf numFmtId="164" fontId="20" fillId="109" borderId="25" xfId="0" applyNumberFormat="1" applyFont="1" applyFill="1" applyBorder="1"/>
    <xf numFmtId="0" fontId="19" fillId="35" borderId="117" xfId="0" applyFont="1" applyFill="1" applyBorder="1"/>
    <xf numFmtId="0" fontId="19" fillId="0" borderId="230" xfId="0" applyFont="1" applyBorder="1"/>
    <xf numFmtId="0" fontId="19" fillId="0" borderId="122" xfId="0" applyFont="1" applyBorder="1"/>
    <xf numFmtId="0" fontId="19" fillId="0" borderId="231" xfId="0" applyFont="1" applyBorder="1" applyAlignment="1">
      <alignment wrapText="1"/>
    </xf>
    <xf numFmtId="0" fontId="19" fillId="0" borderId="231" xfId="0" applyFont="1" applyBorder="1"/>
    <xf numFmtId="164" fontId="19" fillId="0" borderId="232" xfId="0" applyNumberFormat="1" applyFont="1" applyBorder="1"/>
    <xf numFmtId="164" fontId="19" fillId="0" borderId="231" xfId="0" applyNumberFormat="1" applyFont="1" applyBorder="1"/>
    <xf numFmtId="164" fontId="19" fillId="0" borderId="215" xfId="0" applyNumberFormat="1" applyFont="1" applyBorder="1"/>
    <xf numFmtId="165" fontId="0" fillId="35" borderId="117" xfId="0" applyNumberFormat="1" applyFill="1" applyBorder="1"/>
    <xf numFmtId="166" fontId="19" fillId="109" borderId="233" xfId="0" applyNumberFormat="1" applyFont="1" applyFill="1" applyBorder="1"/>
    <xf numFmtId="166" fontId="19" fillId="109" borderId="234" xfId="0" applyNumberFormat="1" applyFont="1" applyFill="1" applyBorder="1"/>
    <xf numFmtId="166" fontId="19" fillId="90" borderId="234" xfId="0" applyNumberFormat="1" applyFont="1" applyFill="1" applyBorder="1" applyProtection="1">
      <protection locked="0"/>
    </xf>
    <xf numFmtId="166" fontId="19" fillId="90" borderId="235" xfId="0" applyNumberFormat="1" applyFont="1" applyFill="1" applyBorder="1" applyProtection="1">
      <protection locked="0"/>
    </xf>
    <xf numFmtId="164" fontId="20" fillId="109" borderId="122" xfId="0" applyNumberFormat="1" applyFont="1" applyFill="1" applyBorder="1"/>
    <xf numFmtId="0" fontId="0" fillId="0" borderId="117" xfId="0" applyBorder="1"/>
    <xf numFmtId="165" fontId="19" fillId="109" borderId="236" xfId="0" applyNumberFormat="1" applyFont="1" applyFill="1" applyBorder="1"/>
    <xf numFmtId="165" fontId="19" fillId="109" borderId="237" xfId="1" applyNumberFormat="1" applyFont="1" applyFill="1" applyBorder="1" applyProtection="1"/>
    <xf numFmtId="165" fontId="19" fillId="109" borderId="238" xfId="1" applyNumberFormat="1" applyFont="1" applyFill="1" applyBorder="1" applyProtection="1"/>
    <xf numFmtId="165" fontId="20" fillId="34" borderId="215" xfId="1" applyNumberFormat="1" applyFont="1" applyFill="1" applyBorder="1" applyProtection="1"/>
    <xf numFmtId="0" fontId="0" fillId="35" borderId="117" xfId="0" applyFill="1" applyBorder="1"/>
    <xf numFmtId="220" fontId="19" fillId="90" borderId="199" xfId="0" applyNumberFormat="1" applyFont="1" applyFill="1" applyBorder="1" applyProtection="1">
      <protection locked="0"/>
    </xf>
    <xf numFmtId="220" fontId="19" fillId="90" borderId="239" xfId="0" applyNumberFormat="1" applyFont="1" applyFill="1" applyBorder="1" applyProtection="1">
      <protection locked="0"/>
    </xf>
    <xf numFmtId="165" fontId="20" fillId="34" borderId="122" xfId="1" applyNumberFormat="1" applyFont="1" applyFill="1" applyBorder="1" applyProtection="1"/>
    <xf numFmtId="0" fontId="19" fillId="35" borderId="240" xfId="0" applyFont="1" applyFill="1" applyBorder="1"/>
    <xf numFmtId="0" fontId="19" fillId="0" borderId="21" xfId="0" applyFont="1" applyBorder="1"/>
    <xf numFmtId="0" fontId="19" fillId="0" borderId="19" xfId="0" applyFont="1" applyBorder="1"/>
    <xf numFmtId="0" fontId="19" fillId="0" borderId="240" xfId="0" applyFont="1" applyBorder="1" applyAlignment="1">
      <alignment wrapText="1"/>
    </xf>
    <xf numFmtId="0" fontId="19" fillId="0" borderId="22" xfId="0" applyFont="1" applyBorder="1"/>
    <xf numFmtId="0" fontId="19" fillId="0" borderId="240" xfId="0" applyFont="1" applyBorder="1"/>
    <xf numFmtId="164" fontId="19" fillId="0" borderId="20" xfId="0" applyNumberFormat="1" applyFont="1" applyBorder="1"/>
    <xf numFmtId="164" fontId="19" fillId="0" borderId="240" xfId="0" applyNumberFormat="1" applyFont="1" applyBorder="1"/>
    <xf numFmtId="164" fontId="19" fillId="0" borderId="19" xfId="0" applyNumberFormat="1" applyFont="1" applyBorder="1"/>
    <xf numFmtId="165" fontId="0" fillId="35" borderId="240" xfId="0" applyNumberFormat="1" applyFill="1" applyBorder="1"/>
    <xf numFmtId="166" fontId="19" fillId="109" borderId="241" xfId="0" applyNumberFormat="1" applyFont="1" applyFill="1" applyBorder="1"/>
    <xf numFmtId="166" fontId="19" fillId="109" borderId="242" xfId="0" applyNumberFormat="1" applyFont="1" applyFill="1" applyBorder="1"/>
    <xf numFmtId="166" fontId="19" fillId="90" borderId="242" xfId="0" applyNumberFormat="1" applyFont="1" applyFill="1" applyBorder="1" applyProtection="1">
      <protection locked="0"/>
    </xf>
    <xf numFmtId="220" fontId="19" fillId="90" borderId="243" xfId="0" applyNumberFormat="1" applyFont="1" applyFill="1" applyBorder="1" applyProtection="1">
      <protection locked="0"/>
    </xf>
    <xf numFmtId="164" fontId="20" fillId="109" borderId="19" xfId="0" applyNumberFormat="1" applyFont="1" applyFill="1" applyBorder="1"/>
    <xf numFmtId="0" fontId="0" fillId="0" borderId="240" xfId="0" applyBorder="1"/>
    <xf numFmtId="165" fontId="19" fillId="109" borderId="244" xfId="0" applyNumberFormat="1" applyFont="1" applyFill="1" applyBorder="1"/>
    <xf numFmtId="165" fontId="19" fillId="109" borderId="245" xfId="1" applyNumberFormat="1" applyFont="1" applyFill="1" applyBorder="1" applyProtection="1"/>
    <xf numFmtId="165" fontId="19" fillId="109" borderId="246" xfId="1" applyNumberFormat="1" applyFont="1" applyFill="1" applyBorder="1" applyProtection="1"/>
    <xf numFmtId="165" fontId="20" fillId="34" borderId="19" xfId="1" applyNumberFormat="1" applyFont="1" applyFill="1" applyBorder="1" applyProtection="1"/>
    <xf numFmtId="0" fontId="0" fillId="35" borderId="240" xfId="0" applyFill="1" applyBorder="1"/>
    <xf numFmtId="0" fontId="13" fillId="108" borderId="240" xfId="0" applyFont="1" applyFill="1" applyBorder="1" applyAlignment="1">
      <alignment horizontal="center"/>
    </xf>
    <xf numFmtId="221" fontId="0" fillId="0" borderId="247" xfId="0" applyNumberFormat="1" applyBorder="1"/>
    <xf numFmtId="0" fontId="0" fillId="0" borderId="247" xfId="0" applyBorder="1"/>
    <xf numFmtId="218" fontId="164" fillId="0" borderId="240" xfId="44205" quotePrefix="1" applyNumberFormat="1" applyFont="1" applyFill="1" applyBorder="1" applyAlignment="1">
      <alignment horizontal="center"/>
    </xf>
    <xf numFmtId="218" fontId="164" fillId="111" borderId="240" xfId="44205" quotePrefix="1" applyNumberFormat="1" applyFont="1" applyFill="1" applyBorder="1" applyAlignment="1">
      <alignment horizontal="center" wrapText="1"/>
    </xf>
    <xf numFmtId="218" fontId="27" fillId="0" borderId="240" xfId="23019" applyNumberFormat="1" applyFont="1" applyBorder="1"/>
    <xf numFmtId="218" fontId="27" fillId="106" borderId="240" xfId="23019" applyNumberFormat="1" applyFont="1" applyFill="1" applyBorder="1"/>
    <xf numFmtId="9" fontId="44" fillId="0" borderId="247" xfId="22884" applyNumberFormat="1" applyFont="1" applyBorder="1"/>
    <xf numFmtId="218" fontId="44" fillId="0" borderId="225" xfId="22884" applyNumberFormat="1" applyFont="1" applyBorder="1"/>
    <xf numFmtId="0" fontId="16" fillId="33" borderId="77" xfId="0" applyFont="1" applyFill="1" applyBorder="1" applyAlignment="1">
      <alignment horizontal="center" wrapText="1"/>
    </xf>
    <xf numFmtId="0" fontId="16" fillId="33" borderId="240" xfId="0" applyFont="1" applyFill="1" applyBorder="1" applyAlignment="1">
      <alignment horizontal="center" wrapText="1"/>
    </xf>
    <xf numFmtId="0" fontId="19" fillId="101" borderId="240" xfId="0" applyFont="1" applyFill="1" applyBorder="1" applyAlignment="1">
      <alignment wrapText="1"/>
    </xf>
    <xf numFmtId="164" fontId="20" fillId="101" borderId="240" xfId="0" applyNumberFormat="1" applyFont="1" applyFill="1" applyBorder="1"/>
    <xf numFmtId="0" fontId="0" fillId="101" borderId="240" xfId="0" applyFill="1" applyBorder="1"/>
    <xf numFmtId="0" fontId="0" fillId="0" borderId="247" xfId="0" applyBorder="1" applyAlignment="1">
      <alignment horizontal="right"/>
    </xf>
    <xf numFmtId="164" fontId="19" fillId="0" borderId="139" xfId="0" applyNumberFormat="1" applyFont="1" applyBorder="1"/>
    <xf numFmtId="164" fontId="19" fillId="0" borderId="140" xfId="0" applyNumberFormat="1" applyFont="1" applyBorder="1"/>
    <xf numFmtId="164" fontId="0" fillId="0" borderId="225" xfId="0" applyNumberFormat="1" applyBorder="1"/>
    <xf numFmtId="164" fontId="0" fillId="0" borderId="140" xfId="0" applyNumberFormat="1" applyBorder="1"/>
    <xf numFmtId="164" fontId="0" fillId="0" borderId="140" xfId="1" applyNumberFormat="1" applyFont="1" applyBorder="1"/>
    <xf numFmtId="164" fontId="0" fillId="35" borderId="140" xfId="0" applyNumberFormat="1" applyFill="1" applyBorder="1"/>
    <xf numFmtId="0" fontId="13" fillId="108" borderId="247" xfId="0" applyFont="1" applyFill="1" applyBorder="1"/>
    <xf numFmtId="0" fontId="0" fillId="35" borderId="247" xfId="0" applyFill="1" applyBorder="1"/>
    <xf numFmtId="164" fontId="16" fillId="101" borderId="240" xfId="1" applyNumberFormat="1" applyFont="1" applyFill="1" applyBorder="1" applyAlignment="1">
      <alignment horizontal="right"/>
    </xf>
    <xf numFmtId="164" fontId="16" fillId="35" borderId="139" xfId="1" applyNumberFormat="1" applyFont="1" applyFill="1" applyBorder="1" applyAlignment="1">
      <alignment horizontal="right"/>
    </xf>
    <xf numFmtId="164" fontId="16" fillId="35" borderId="140" xfId="1" applyNumberFormat="1" applyFont="1" applyFill="1" applyBorder="1" applyAlignment="1">
      <alignment horizontal="right"/>
    </xf>
    <xf numFmtId="164" fontId="16" fillId="35" borderId="225" xfId="1" applyNumberFormat="1" applyFont="1" applyFill="1" applyBorder="1" applyAlignment="1">
      <alignment horizontal="right"/>
    </xf>
    <xf numFmtId="215" fontId="201" fillId="109" borderId="136" xfId="0" applyNumberFormat="1" applyFont="1" applyFill="1" applyBorder="1" applyAlignment="1">
      <alignment horizontal="center" vertical="center" wrapText="1"/>
    </xf>
    <xf numFmtId="215" fontId="201" fillId="109" borderId="138" xfId="0" applyNumberFormat="1" applyFont="1" applyFill="1" applyBorder="1" applyAlignment="1">
      <alignment horizontal="center" vertical="center" wrapText="1"/>
    </xf>
    <xf numFmtId="0" fontId="0" fillId="0" borderId="13" xfId="0" applyBorder="1" applyAlignment="1">
      <alignment horizontal="left" vertical="center"/>
    </xf>
    <xf numFmtId="0" fontId="0" fillId="0" borderId="218" xfId="0" applyBorder="1" applyAlignment="1">
      <alignment horizontal="left" vertical="center"/>
    </xf>
    <xf numFmtId="0" fontId="0" fillId="0" borderId="20" xfId="0" applyBorder="1" applyAlignment="1">
      <alignment horizontal="left" vertical="center"/>
    </xf>
    <xf numFmtId="0" fontId="0" fillId="0" borderId="78" xfId="0" applyBorder="1" applyAlignment="1">
      <alignment horizontal="left" vertical="center"/>
    </xf>
    <xf numFmtId="0" fontId="0" fillId="0" borderId="219" xfId="0" applyBorder="1" applyAlignment="1">
      <alignment horizontal="left" vertical="center"/>
    </xf>
    <xf numFmtId="0" fontId="0" fillId="0" borderId="80" xfId="0" applyBorder="1" applyAlignment="1">
      <alignment horizontal="left" vertical="center"/>
    </xf>
    <xf numFmtId="0" fontId="16" fillId="109" borderId="136" xfId="0" applyFont="1" applyFill="1" applyBorder="1" applyAlignment="1">
      <alignment horizontal="left" vertical="center"/>
    </xf>
    <xf numFmtId="0" fontId="16" fillId="109" borderId="217" xfId="0" applyFont="1" applyFill="1" applyBorder="1" applyAlignment="1">
      <alignment horizontal="left" vertical="center"/>
    </xf>
    <xf numFmtId="0" fontId="203" fillId="0" borderId="0" xfId="0" applyFont="1" applyAlignment="1">
      <alignment horizontal="left" vertical="top"/>
    </xf>
    <xf numFmtId="0" fontId="16" fillId="109" borderId="138" xfId="0" applyFont="1" applyFill="1" applyBorder="1" applyAlignment="1">
      <alignment horizontal="left" vertical="center"/>
    </xf>
    <xf numFmtId="0" fontId="23" fillId="109" borderId="136" xfId="0" applyFont="1" applyFill="1" applyBorder="1" applyAlignment="1">
      <alignment horizontal="left" vertical="center"/>
    </xf>
    <xf numFmtId="0" fontId="23" fillId="109" borderId="217" xfId="0" applyFont="1" applyFill="1" applyBorder="1" applyAlignment="1">
      <alignment horizontal="left" vertical="center"/>
    </xf>
    <xf numFmtId="0" fontId="0" fillId="0" borderId="139" xfId="0" applyBorder="1" applyAlignment="1">
      <alignment horizontal="center"/>
    </xf>
    <xf numFmtId="0" fontId="0" fillId="0" borderId="140" xfId="0" applyBorder="1" applyAlignment="1">
      <alignment horizontal="center"/>
    </xf>
    <xf numFmtId="0" fontId="0" fillId="0" borderId="225" xfId="0" applyBorder="1" applyAlignment="1">
      <alignment horizontal="center"/>
    </xf>
    <xf numFmtId="0" fontId="0" fillId="0" borderId="82" xfId="0" applyBorder="1" applyAlignment="1">
      <alignment horizontal="center"/>
    </xf>
    <xf numFmtId="0" fontId="0" fillId="0" borderId="0" xfId="0" applyAlignment="1">
      <alignment horizontal="center"/>
    </xf>
    <xf numFmtId="0" fontId="0" fillId="0" borderId="40" xfId="0" applyBorder="1" applyAlignment="1">
      <alignment horizontal="center"/>
    </xf>
    <xf numFmtId="0" fontId="0" fillId="0" borderId="210" xfId="0" applyBorder="1" applyAlignment="1">
      <alignment horizontal="center"/>
    </xf>
    <xf numFmtId="0" fontId="0" fillId="0" borderId="117" xfId="0" applyBorder="1" applyAlignment="1">
      <alignment horizontal="center"/>
    </xf>
    <xf numFmtId="0" fontId="0" fillId="0" borderId="116" xfId="0" applyBorder="1" applyAlignment="1">
      <alignment horizontal="center"/>
    </xf>
    <xf numFmtId="17" fontId="16" fillId="0" borderId="0" xfId="0" applyNumberFormat="1" applyFont="1" applyAlignment="1">
      <alignment horizontal="right"/>
    </xf>
    <xf numFmtId="0" fontId="58" fillId="113" borderId="77" xfId="22884" applyFont="1" applyFill="1" applyBorder="1" applyAlignment="1">
      <alignment horizontal="center"/>
    </xf>
    <xf numFmtId="0" fontId="58" fillId="113" borderId="248" xfId="22884" applyFont="1" applyFill="1" applyBorder="1" applyAlignment="1">
      <alignment horizontal="center"/>
    </xf>
    <xf numFmtId="0" fontId="27" fillId="106" borderId="48" xfId="23019" applyFont="1" applyFill="1" applyBorder="1" applyAlignment="1">
      <alignment horizontal="center"/>
    </xf>
    <xf numFmtId="0" fontId="27" fillId="106" borderId="0" xfId="23019" applyFont="1" applyFill="1" applyAlignment="1">
      <alignment horizontal="center"/>
    </xf>
    <xf numFmtId="0" fontId="199" fillId="109" borderId="167" xfId="0" applyFont="1" applyFill="1" applyBorder="1" applyAlignment="1">
      <alignment horizontal="left" vertical="center"/>
    </xf>
    <xf numFmtId="0" fontId="199" fillId="109" borderId="168" xfId="0" applyFont="1" applyFill="1" applyBorder="1" applyAlignment="1">
      <alignment horizontal="left" vertical="center"/>
    </xf>
    <xf numFmtId="215" fontId="44" fillId="109" borderId="142" xfId="0" applyNumberFormat="1" applyFont="1" applyFill="1" applyBorder="1" applyAlignment="1">
      <alignment horizontal="center" vertical="center" wrapText="1"/>
    </xf>
    <xf numFmtId="215" fontId="44" fillId="109" borderId="147" xfId="0" applyNumberFormat="1" applyFont="1" applyFill="1" applyBorder="1" applyAlignment="1">
      <alignment horizontal="center" vertical="center" wrapText="1"/>
    </xf>
    <xf numFmtId="215" fontId="44" fillId="109" borderId="143" xfId="0" applyNumberFormat="1" applyFont="1" applyFill="1" applyBorder="1" applyAlignment="1">
      <alignment horizontal="center" vertical="center" wrapText="1"/>
    </xf>
    <xf numFmtId="215" fontId="44" fillId="109" borderId="148" xfId="0" applyNumberFormat="1" applyFont="1" applyFill="1" applyBorder="1" applyAlignment="1">
      <alignment horizontal="center" vertical="center" wrapText="1"/>
    </xf>
    <xf numFmtId="215" fontId="44" fillId="109" borderId="144" xfId="0" applyNumberFormat="1" applyFont="1" applyFill="1" applyBorder="1" applyAlignment="1">
      <alignment horizontal="center" vertical="center" wrapText="1"/>
    </xf>
    <xf numFmtId="215" fontId="44" fillId="109" borderId="149" xfId="0" applyNumberFormat="1" applyFont="1" applyFill="1" applyBorder="1" applyAlignment="1">
      <alignment horizontal="center" vertical="center" wrapText="1"/>
    </xf>
    <xf numFmtId="215" fontId="44" fillId="109" borderId="166" xfId="0" applyNumberFormat="1" applyFont="1" applyFill="1" applyBorder="1" applyAlignment="1">
      <alignment horizontal="center" vertical="center" wrapText="1"/>
    </xf>
    <xf numFmtId="215" fontId="44" fillId="109" borderId="164" xfId="0" applyNumberFormat="1" applyFont="1" applyFill="1" applyBorder="1" applyAlignment="1">
      <alignment horizontal="center" vertical="center" wrapText="1"/>
    </xf>
    <xf numFmtId="215" fontId="44" fillId="109" borderId="165" xfId="0" applyNumberFormat="1" applyFont="1" applyFill="1" applyBorder="1" applyAlignment="1">
      <alignment horizontal="center" vertical="center" wrapText="1"/>
    </xf>
    <xf numFmtId="215" fontId="44" fillId="109" borderId="163" xfId="0" applyNumberFormat="1" applyFont="1" applyFill="1" applyBorder="1" applyAlignment="1">
      <alignment horizontal="center" vertical="center" wrapText="1"/>
    </xf>
    <xf numFmtId="0" fontId="20" fillId="33" borderId="247" xfId="0" applyFont="1" applyFill="1" applyBorder="1" applyAlignment="1">
      <alignment horizontal="center" vertical="center"/>
    </xf>
    <xf numFmtId="0" fontId="20" fillId="33" borderId="41" xfId="0" applyFont="1" applyFill="1" applyBorder="1" applyAlignment="1">
      <alignment horizontal="center" vertical="center"/>
    </xf>
    <xf numFmtId="0" fontId="23" fillId="35" borderId="0" xfId="0" applyFont="1" applyFill="1" applyAlignment="1">
      <alignment horizontal="center"/>
    </xf>
    <xf numFmtId="0" fontId="20" fillId="33" borderId="247" xfId="0" applyFont="1" applyFill="1" applyBorder="1" applyAlignment="1">
      <alignment horizontal="center" vertical="center" wrapText="1"/>
    </xf>
    <xf numFmtId="0" fontId="20" fillId="33" borderId="41" xfId="0" applyFont="1" applyFill="1" applyBorder="1" applyAlignment="1">
      <alignment horizontal="center" vertical="center" wrapText="1"/>
    </xf>
    <xf numFmtId="0" fontId="13" fillId="108" borderId="77" xfId="0" applyFont="1" applyFill="1" applyBorder="1" applyAlignment="1">
      <alignment horizontal="center"/>
    </xf>
    <xf numFmtId="0" fontId="13" fillId="108" borderId="240" xfId="0" applyFont="1" applyFill="1" applyBorder="1" applyAlignment="1">
      <alignment horizontal="center"/>
    </xf>
    <xf numFmtId="0" fontId="13" fillId="108" borderId="78" xfId="0" applyFont="1" applyFill="1" applyBorder="1" applyAlignment="1">
      <alignment horizontal="center"/>
    </xf>
    <xf numFmtId="0" fontId="0" fillId="35" borderId="249" xfId="0" applyFill="1" applyBorder="1"/>
    <xf numFmtId="164" fontId="19" fillId="0" borderId="249" xfId="0" applyNumberFormat="1" applyFont="1" applyBorder="1"/>
    <xf numFmtId="17" fontId="16" fillId="0" borderId="249" xfId="0" applyNumberFormat="1" applyFont="1" applyBorder="1" applyAlignment="1">
      <alignment horizontal="right"/>
    </xf>
    <xf numFmtId="165" fontId="0" fillId="118" borderId="249" xfId="1" applyNumberFormat="1" applyFont="1" applyFill="1" applyBorder="1"/>
    <xf numFmtId="218" fontId="27" fillId="0" borderId="249" xfId="23019" applyNumberFormat="1" applyFont="1" applyBorder="1"/>
    <xf numFmtId="218" fontId="27" fillId="106" borderId="249" xfId="23019" applyNumberFormat="1" applyFont="1" applyFill="1" applyBorder="1"/>
    <xf numFmtId="166" fontId="0" fillId="0" borderId="249" xfId="0" applyNumberFormat="1" applyBorder="1"/>
    <xf numFmtId="0" fontId="0" fillId="0" borderId="249" xfId="0" applyBorder="1"/>
    <xf numFmtId="165" fontId="0" fillId="0" borderId="249" xfId="1" applyNumberFormat="1" applyFont="1" applyBorder="1"/>
  </cellXfs>
  <cellStyles count="44208">
    <cellStyle name="$" xfId="3" xr:uid="{00000000-0005-0000-0000-000000000000}"/>
    <cellStyle name="$ k" xfId="4" xr:uid="{00000000-0005-0000-0000-000001000000}"/>
    <cellStyle name="$ M" xfId="5" xr:uid="{00000000-0005-0000-0000-000002000000}"/>
    <cellStyle name="0%" xfId="6" xr:uid="{00000000-0005-0000-0000-000003000000}"/>
    <cellStyle name="0.0%" xfId="7" xr:uid="{00000000-0005-0000-0000-000004000000}"/>
    <cellStyle name="0.00%" xfId="8" xr:uid="{00000000-0005-0000-0000-000005000000}"/>
    <cellStyle name="20% - Accent1 2" xfId="9" xr:uid="{00000000-0005-0000-0000-000006000000}"/>
    <cellStyle name="20% - Accent1 2 10" xfId="10" xr:uid="{00000000-0005-0000-0000-000007000000}"/>
    <cellStyle name="20% - Accent1 2 2" xfId="11" xr:uid="{00000000-0005-0000-0000-000008000000}"/>
    <cellStyle name="20% - Accent1 2 2 2" xfId="12" xr:uid="{00000000-0005-0000-0000-000009000000}"/>
    <cellStyle name="20% - Accent1 2 2 2 2" xfId="13" xr:uid="{00000000-0005-0000-0000-00000A000000}"/>
    <cellStyle name="20% - Accent1 2 2 2 2 2" xfId="14" xr:uid="{00000000-0005-0000-0000-00000B000000}"/>
    <cellStyle name="20% - Accent1 2 2 2 2 2 2" xfId="15" xr:uid="{00000000-0005-0000-0000-00000C000000}"/>
    <cellStyle name="20% - Accent1 2 2 2 2 3" xfId="16" xr:uid="{00000000-0005-0000-0000-00000D000000}"/>
    <cellStyle name="20% - Accent1 2 2 2 3" xfId="17" xr:uid="{00000000-0005-0000-0000-00000E000000}"/>
    <cellStyle name="20% - Accent1 2 2 2 3 2" xfId="18" xr:uid="{00000000-0005-0000-0000-00000F000000}"/>
    <cellStyle name="20% - Accent1 2 2 2 3 2 2" xfId="19" xr:uid="{00000000-0005-0000-0000-000010000000}"/>
    <cellStyle name="20% - Accent1 2 2 2 3 3" xfId="20" xr:uid="{00000000-0005-0000-0000-000011000000}"/>
    <cellStyle name="20% - Accent1 2 2 2 4" xfId="21" xr:uid="{00000000-0005-0000-0000-000012000000}"/>
    <cellStyle name="20% - Accent1 2 2 2 4 2" xfId="22" xr:uid="{00000000-0005-0000-0000-000013000000}"/>
    <cellStyle name="20% - Accent1 2 2 2 5" xfId="23" xr:uid="{00000000-0005-0000-0000-000014000000}"/>
    <cellStyle name="20% - Accent1 2 2 3" xfId="24" xr:uid="{00000000-0005-0000-0000-000015000000}"/>
    <cellStyle name="20% - Accent1 2 2 3 2" xfId="25" xr:uid="{00000000-0005-0000-0000-000016000000}"/>
    <cellStyle name="20% - Accent1 2 2 3 2 2" xfId="26" xr:uid="{00000000-0005-0000-0000-000017000000}"/>
    <cellStyle name="20% - Accent1 2 2 3 2 2 2" xfId="27" xr:uid="{00000000-0005-0000-0000-000018000000}"/>
    <cellStyle name="20% - Accent1 2 2 3 2 3" xfId="28" xr:uid="{00000000-0005-0000-0000-000019000000}"/>
    <cellStyle name="20% - Accent1 2 2 3 3" xfId="29" xr:uid="{00000000-0005-0000-0000-00001A000000}"/>
    <cellStyle name="20% - Accent1 2 2 3 3 2" xfId="30" xr:uid="{00000000-0005-0000-0000-00001B000000}"/>
    <cellStyle name="20% - Accent1 2 2 3 3 2 2" xfId="31" xr:uid="{00000000-0005-0000-0000-00001C000000}"/>
    <cellStyle name="20% - Accent1 2 2 3 3 3" xfId="32" xr:uid="{00000000-0005-0000-0000-00001D000000}"/>
    <cellStyle name="20% - Accent1 2 2 3 4" xfId="33" xr:uid="{00000000-0005-0000-0000-00001E000000}"/>
    <cellStyle name="20% - Accent1 2 2 3 4 2" xfId="34" xr:uid="{00000000-0005-0000-0000-00001F000000}"/>
    <cellStyle name="20% - Accent1 2 2 3 5" xfId="35" xr:uid="{00000000-0005-0000-0000-000020000000}"/>
    <cellStyle name="20% - Accent1 2 2 4" xfId="36" xr:uid="{00000000-0005-0000-0000-000021000000}"/>
    <cellStyle name="20% - Accent1 2 2 4 2" xfId="37" xr:uid="{00000000-0005-0000-0000-000022000000}"/>
    <cellStyle name="20% - Accent1 2 2 4 2 2" xfId="38" xr:uid="{00000000-0005-0000-0000-000023000000}"/>
    <cellStyle name="20% - Accent1 2 2 4 2 2 2" xfId="39" xr:uid="{00000000-0005-0000-0000-000024000000}"/>
    <cellStyle name="20% - Accent1 2 2 4 2 3" xfId="40" xr:uid="{00000000-0005-0000-0000-000025000000}"/>
    <cellStyle name="20% - Accent1 2 2 4 3" xfId="41" xr:uid="{00000000-0005-0000-0000-000026000000}"/>
    <cellStyle name="20% - Accent1 2 2 4 3 2" xfId="42" xr:uid="{00000000-0005-0000-0000-000027000000}"/>
    <cellStyle name="20% - Accent1 2 2 4 3 2 2" xfId="43" xr:uid="{00000000-0005-0000-0000-000028000000}"/>
    <cellStyle name="20% - Accent1 2 2 4 3 3" xfId="44" xr:uid="{00000000-0005-0000-0000-000029000000}"/>
    <cellStyle name="20% - Accent1 2 2 4 4" xfId="45" xr:uid="{00000000-0005-0000-0000-00002A000000}"/>
    <cellStyle name="20% - Accent1 2 2 4 4 2" xfId="46" xr:uid="{00000000-0005-0000-0000-00002B000000}"/>
    <cellStyle name="20% - Accent1 2 2 4 5" xfId="47" xr:uid="{00000000-0005-0000-0000-00002C000000}"/>
    <cellStyle name="20% - Accent1 2 2 5" xfId="48" xr:uid="{00000000-0005-0000-0000-00002D000000}"/>
    <cellStyle name="20% - Accent1 2 2 5 2" xfId="49" xr:uid="{00000000-0005-0000-0000-00002E000000}"/>
    <cellStyle name="20% - Accent1 2 2 5 2 2" xfId="50" xr:uid="{00000000-0005-0000-0000-00002F000000}"/>
    <cellStyle name="20% - Accent1 2 2 5 3" xfId="51" xr:uid="{00000000-0005-0000-0000-000030000000}"/>
    <cellStyle name="20% - Accent1 2 2 6" xfId="52" xr:uid="{00000000-0005-0000-0000-000031000000}"/>
    <cellStyle name="20% - Accent1 2 2 6 2" xfId="53" xr:uid="{00000000-0005-0000-0000-000032000000}"/>
    <cellStyle name="20% - Accent1 2 2 6 2 2" xfId="54" xr:uid="{00000000-0005-0000-0000-000033000000}"/>
    <cellStyle name="20% - Accent1 2 2 6 3" xfId="55" xr:uid="{00000000-0005-0000-0000-000034000000}"/>
    <cellStyle name="20% - Accent1 2 2 7" xfId="56" xr:uid="{00000000-0005-0000-0000-000035000000}"/>
    <cellStyle name="20% - Accent1 2 2 7 2" xfId="57" xr:uid="{00000000-0005-0000-0000-000036000000}"/>
    <cellStyle name="20% - Accent1 2 2 8" xfId="58" xr:uid="{00000000-0005-0000-0000-000037000000}"/>
    <cellStyle name="20% - Accent1 2 2 9" xfId="59" xr:uid="{00000000-0005-0000-0000-000038000000}"/>
    <cellStyle name="20% - Accent1 2 3" xfId="60" xr:uid="{00000000-0005-0000-0000-000039000000}"/>
    <cellStyle name="20% - Accent1 2 3 2" xfId="61" xr:uid="{00000000-0005-0000-0000-00003A000000}"/>
    <cellStyle name="20% - Accent1 2 3 2 2" xfId="62" xr:uid="{00000000-0005-0000-0000-00003B000000}"/>
    <cellStyle name="20% - Accent1 2 3 2 2 2" xfId="63" xr:uid="{00000000-0005-0000-0000-00003C000000}"/>
    <cellStyle name="20% - Accent1 2 3 2 3" xfId="64" xr:uid="{00000000-0005-0000-0000-00003D000000}"/>
    <cellStyle name="20% - Accent1 2 3 2 4" xfId="65" xr:uid="{00000000-0005-0000-0000-00003E000000}"/>
    <cellStyle name="20% - Accent1 2 3 3" xfId="66" xr:uid="{00000000-0005-0000-0000-00003F000000}"/>
    <cellStyle name="20% - Accent1 2 3 3 2" xfId="67" xr:uid="{00000000-0005-0000-0000-000040000000}"/>
    <cellStyle name="20% - Accent1 2 3 3 2 2" xfId="68" xr:uid="{00000000-0005-0000-0000-000041000000}"/>
    <cellStyle name="20% - Accent1 2 3 3 3" xfId="69" xr:uid="{00000000-0005-0000-0000-000042000000}"/>
    <cellStyle name="20% - Accent1 2 3 4" xfId="70" xr:uid="{00000000-0005-0000-0000-000043000000}"/>
    <cellStyle name="20% - Accent1 2 3 4 2" xfId="71" xr:uid="{00000000-0005-0000-0000-000044000000}"/>
    <cellStyle name="20% - Accent1 2 3 5" xfId="72" xr:uid="{00000000-0005-0000-0000-000045000000}"/>
    <cellStyle name="20% - Accent1 2 3 6" xfId="73" xr:uid="{00000000-0005-0000-0000-000046000000}"/>
    <cellStyle name="20% - Accent1 2 4" xfId="74" xr:uid="{00000000-0005-0000-0000-000047000000}"/>
    <cellStyle name="20% - Accent1 2 4 2" xfId="75" xr:uid="{00000000-0005-0000-0000-000048000000}"/>
    <cellStyle name="20% - Accent1 2 4 2 2" xfId="76" xr:uid="{00000000-0005-0000-0000-000049000000}"/>
    <cellStyle name="20% - Accent1 2 4 2 2 2" xfId="77" xr:uid="{00000000-0005-0000-0000-00004A000000}"/>
    <cellStyle name="20% - Accent1 2 4 2 3" xfId="78" xr:uid="{00000000-0005-0000-0000-00004B000000}"/>
    <cellStyle name="20% - Accent1 2 4 2 4" xfId="79" xr:uid="{00000000-0005-0000-0000-00004C000000}"/>
    <cellStyle name="20% - Accent1 2 4 3" xfId="80" xr:uid="{00000000-0005-0000-0000-00004D000000}"/>
    <cellStyle name="20% - Accent1 2 4 3 2" xfId="81" xr:uid="{00000000-0005-0000-0000-00004E000000}"/>
    <cellStyle name="20% - Accent1 2 4 3 2 2" xfId="82" xr:uid="{00000000-0005-0000-0000-00004F000000}"/>
    <cellStyle name="20% - Accent1 2 4 3 3" xfId="83" xr:uid="{00000000-0005-0000-0000-000050000000}"/>
    <cellStyle name="20% - Accent1 2 4 4" xfId="84" xr:uid="{00000000-0005-0000-0000-000051000000}"/>
    <cellStyle name="20% - Accent1 2 4 4 2" xfId="85" xr:uid="{00000000-0005-0000-0000-000052000000}"/>
    <cellStyle name="20% - Accent1 2 4 5" xfId="86" xr:uid="{00000000-0005-0000-0000-000053000000}"/>
    <cellStyle name="20% - Accent1 2 4 6" xfId="87" xr:uid="{00000000-0005-0000-0000-000054000000}"/>
    <cellStyle name="20% - Accent1 2 5" xfId="88" xr:uid="{00000000-0005-0000-0000-000055000000}"/>
    <cellStyle name="20% - Accent1 2 5 2" xfId="89" xr:uid="{00000000-0005-0000-0000-000056000000}"/>
    <cellStyle name="20% - Accent1 2 5 2 2" xfId="90" xr:uid="{00000000-0005-0000-0000-000057000000}"/>
    <cellStyle name="20% - Accent1 2 5 2 2 2" xfId="91" xr:uid="{00000000-0005-0000-0000-000058000000}"/>
    <cellStyle name="20% - Accent1 2 5 2 3" xfId="92" xr:uid="{00000000-0005-0000-0000-000059000000}"/>
    <cellStyle name="20% - Accent1 2 5 3" xfId="93" xr:uid="{00000000-0005-0000-0000-00005A000000}"/>
    <cellStyle name="20% - Accent1 2 5 3 2" xfId="94" xr:uid="{00000000-0005-0000-0000-00005B000000}"/>
    <cellStyle name="20% - Accent1 2 5 3 2 2" xfId="95" xr:uid="{00000000-0005-0000-0000-00005C000000}"/>
    <cellStyle name="20% - Accent1 2 5 3 3" xfId="96" xr:uid="{00000000-0005-0000-0000-00005D000000}"/>
    <cellStyle name="20% - Accent1 2 5 4" xfId="97" xr:uid="{00000000-0005-0000-0000-00005E000000}"/>
    <cellStyle name="20% - Accent1 2 5 4 2" xfId="98" xr:uid="{00000000-0005-0000-0000-00005F000000}"/>
    <cellStyle name="20% - Accent1 2 5 5" xfId="99" xr:uid="{00000000-0005-0000-0000-000060000000}"/>
    <cellStyle name="20% - Accent1 2 5 6" xfId="100" xr:uid="{00000000-0005-0000-0000-000061000000}"/>
    <cellStyle name="20% - Accent1 2 6" xfId="101" xr:uid="{00000000-0005-0000-0000-000062000000}"/>
    <cellStyle name="20% - Accent1 2 6 2" xfId="102" xr:uid="{00000000-0005-0000-0000-000063000000}"/>
    <cellStyle name="20% - Accent1 2 6 2 2" xfId="103" xr:uid="{00000000-0005-0000-0000-000064000000}"/>
    <cellStyle name="20% - Accent1 2 6 3" xfId="104" xr:uid="{00000000-0005-0000-0000-000065000000}"/>
    <cellStyle name="20% - Accent1 2 7" xfId="105" xr:uid="{00000000-0005-0000-0000-000066000000}"/>
    <cellStyle name="20% - Accent1 2 7 2" xfId="106" xr:uid="{00000000-0005-0000-0000-000067000000}"/>
    <cellStyle name="20% - Accent1 2 7 2 2" xfId="107" xr:uid="{00000000-0005-0000-0000-000068000000}"/>
    <cellStyle name="20% - Accent1 2 7 3" xfId="108" xr:uid="{00000000-0005-0000-0000-000069000000}"/>
    <cellStyle name="20% - Accent1 2 8" xfId="109" xr:uid="{00000000-0005-0000-0000-00006A000000}"/>
    <cellStyle name="20% - Accent1 2 8 2" xfId="110" xr:uid="{00000000-0005-0000-0000-00006B000000}"/>
    <cellStyle name="20% - Accent1 2 9" xfId="111" xr:uid="{00000000-0005-0000-0000-00006C000000}"/>
    <cellStyle name="20% - Accent1 2_Specific Changes NWAU15" xfId="112" xr:uid="{00000000-0005-0000-0000-00006D000000}"/>
    <cellStyle name="20% - Accent1 3" xfId="113" xr:uid="{00000000-0005-0000-0000-00006E000000}"/>
    <cellStyle name="20% - Accent1 3 2" xfId="114" xr:uid="{00000000-0005-0000-0000-00006F000000}"/>
    <cellStyle name="20% - Accent1 3 2 2" xfId="115" xr:uid="{00000000-0005-0000-0000-000070000000}"/>
    <cellStyle name="20% - Accent1 3 2 2 2" xfId="116" xr:uid="{00000000-0005-0000-0000-000071000000}"/>
    <cellStyle name="20% - Accent1 3 2 2 3" xfId="117" xr:uid="{00000000-0005-0000-0000-000072000000}"/>
    <cellStyle name="20% - Accent1 3 2 2 4" xfId="118" xr:uid="{00000000-0005-0000-0000-000073000000}"/>
    <cellStyle name="20% - Accent1 3 2 3" xfId="119" xr:uid="{00000000-0005-0000-0000-000074000000}"/>
    <cellStyle name="20% - Accent1 3 2 3 2" xfId="120" xr:uid="{00000000-0005-0000-0000-000075000000}"/>
    <cellStyle name="20% - Accent1 3 2 4" xfId="121" xr:uid="{00000000-0005-0000-0000-000076000000}"/>
    <cellStyle name="20% - Accent1 3 2 5" xfId="122" xr:uid="{00000000-0005-0000-0000-000077000000}"/>
    <cellStyle name="20% - Accent1 3 3" xfId="123" xr:uid="{00000000-0005-0000-0000-000078000000}"/>
    <cellStyle name="20% - Accent1 3 3 2" xfId="124" xr:uid="{00000000-0005-0000-0000-000079000000}"/>
    <cellStyle name="20% - Accent1 3 3 2 2" xfId="125" xr:uid="{00000000-0005-0000-0000-00007A000000}"/>
    <cellStyle name="20% - Accent1 3 3 2 3" xfId="126" xr:uid="{00000000-0005-0000-0000-00007B000000}"/>
    <cellStyle name="20% - Accent1 3 3 2 4" xfId="127" xr:uid="{00000000-0005-0000-0000-00007C000000}"/>
    <cellStyle name="20% - Accent1 3 3 3" xfId="128" xr:uid="{00000000-0005-0000-0000-00007D000000}"/>
    <cellStyle name="20% - Accent1 3 3 4" xfId="129" xr:uid="{00000000-0005-0000-0000-00007E000000}"/>
    <cellStyle name="20% - Accent1 3 3 5" xfId="130" xr:uid="{00000000-0005-0000-0000-00007F000000}"/>
    <cellStyle name="20% - Accent1 3 4" xfId="131" xr:uid="{00000000-0005-0000-0000-000080000000}"/>
    <cellStyle name="20% - Accent1 3 4 2" xfId="132" xr:uid="{00000000-0005-0000-0000-000081000000}"/>
    <cellStyle name="20% - Accent1 3 4 2 2" xfId="133" xr:uid="{00000000-0005-0000-0000-000082000000}"/>
    <cellStyle name="20% - Accent1 3 4 2 3" xfId="134" xr:uid="{00000000-0005-0000-0000-000083000000}"/>
    <cellStyle name="20% - Accent1 3 4 2 4" xfId="135" xr:uid="{00000000-0005-0000-0000-000084000000}"/>
    <cellStyle name="20% - Accent1 3 4 3" xfId="136" xr:uid="{00000000-0005-0000-0000-000085000000}"/>
    <cellStyle name="20% - Accent1 3 4 4" xfId="137" xr:uid="{00000000-0005-0000-0000-000086000000}"/>
    <cellStyle name="20% - Accent1 3 4 5" xfId="138" xr:uid="{00000000-0005-0000-0000-000087000000}"/>
    <cellStyle name="20% - Accent1 3 4 6" xfId="139" xr:uid="{00000000-0005-0000-0000-000088000000}"/>
    <cellStyle name="20% - Accent1 3 5" xfId="140" xr:uid="{00000000-0005-0000-0000-000089000000}"/>
    <cellStyle name="20% - Accent1 3 5 2" xfId="141" xr:uid="{00000000-0005-0000-0000-00008A000000}"/>
    <cellStyle name="20% - Accent1 3 5 3" xfId="142" xr:uid="{00000000-0005-0000-0000-00008B000000}"/>
    <cellStyle name="20% - Accent1 3 5 4" xfId="143" xr:uid="{00000000-0005-0000-0000-00008C000000}"/>
    <cellStyle name="20% - Accent1 3 5 5" xfId="144" xr:uid="{00000000-0005-0000-0000-00008D000000}"/>
    <cellStyle name="20% - Accent1 3 6" xfId="145" xr:uid="{00000000-0005-0000-0000-00008E000000}"/>
    <cellStyle name="20% - Accent1 3 7" xfId="146" xr:uid="{00000000-0005-0000-0000-00008F000000}"/>
    <cellStyle name="20% - Accent1 3 8" xfId="147" xr:uid="{00000000-0005-0000-0000-000090000000}"/>
    <cellStyle name="20% - Accent1 4" xfId="148" xr:uid="{00000000-0005-0000-0000-000091000000}"/>
    <cellStyle name="20% - Accent1 4 2" xfId="149" xr:uid="{00000000-0005-0000-0000-000092000000}"/>
    <cellStyle name="20% - Accent1 4 2 2" xfId="150" xr:uid="{00000000-0005-0000-0000-000093000000}"/>
    <cellStyle name="20% - Accent1 4 3" xfId="151" xr:uid="{00000000-0005-0000-0000-000094000000}"/>
    <cellStyle name="20% - Accent1 4 4" xfId="152" xr:uid="{00000000-0005-0000-0000-000095000000}"/>
    <cellStyle name="20% - Accent1 5" xfId="153" xr:uid="{00000000-0005-0000-0000-000096000000}"/>
    <cellStyle name="20% - Accent1 5 2" xfId="154" xr:uid="{00000000-0005-0000-0000-000097000000}"/>
    <cellStyle name="20% - Accent1 6" xfId="155" xr:uid="{00000000-0005-0000-0000-000098000000}"/>
    <cellStyle name="20% - Accent1 6 2" xfId="156" xr:uid="{00000000-0005-0000-0000-000099000000}"/>
    <cellStyle name="20% - Accent1 7 2" xfId="157" xr:uid="{00000000-0005-0000-0000-00009A000000}"/>
    <cellStyle name="20% - Accent1 8 2" xfId="158" xr:uid="{00000000-0005-0000-0000-00009B000000}"/>
    <cellStyle name="20% - Accent2 2" xfId="159" xr:uid="{00000000-0005-0000-0000-00009C000000}"/>
    <cellStyle name="20% - Accent2 2 10" xfId="160" xr:uid="{00000000-0005-0000-0000-00009D000000}"/>
    <cellStyle name="20% - Accent2 2 2" xfId="161" xr:uid="{00000000-0005-0000-0000-00009E000000}"/>
    <cellStyle name="20% - Accent2 2 2 2" xfId="162" xr:uid="{00000000-0005-0000-0000-00009F000000}"/>
    <cellStyle name="20% - Accent2 2 2 2 2" xfId="163" xr:uid="{00000000-0005-0000-0000-0000A0000000}"/>
    <cellStyle name="20% - Accent2 2 2 2 2 2" xfId="164" xr:uid="{00000000-0005-0000-0000-0000A1000000}"/>
    <cellStyle name="20% - Accent2 2 2 2 2 2 2" xfId="165" xr:uid="{00000000-0005-0000-0000-0000A2000000}"/>
    <cellStyle name="20% - Accent2 2 2 2 2 3" xfId="166" xr:uid="{00000000-0005-0000-0000-0000A3000000}"/>
    <cellStyle name="20% - Accent2 2 2 2 3" xfId="167" xr:uid="{00000000-0005-0000-0000-0000A4000000}"/>
    <cellStyle name="20% - Accent2 2 2 2 3 2" xfId="168" xr:uid="{00000000-0005-0000-0000-0000A5000000}"/>
    <cellStyle name="20% - Accent2 2 2 2 3 2 2" xfId="169" xr:uid="{00000000-0005-0000-0000-0000A6000000}"/>
    <cellStyle name="20% - Accent2 2 2 2 3 3" xfId="170" xr:uid="{00000000-0005-0000-0000-0000A7000000}"/>
    <cellStyle name="20% - Accent2 2 2 2 4" xfId="171" xr:uid="{00000000-0005-0000-0000-0000A8000000}"/>
    <cellStyle name="20% - Accent2 2 2 2 4 2" xfId="172" xr:uid="{00000000-0005-0000-0000-0000A9000000}"/>
    <cellStyle name="20% - Accent2 2 2 2 5" xfId="173" xr:uid="{00000000-0005-0000-0000-0000AA000000}"/>
    <cellStyle name="20% - Accent2 2 2 3" xfId="174" xr:uid="{00000000-0005-0000-0000-0000AB000000}"/>
    <cellStyle name="20% - Accent2 2 2 3 2" xfId="175" xr:uid="{00000000-0005-0000-0000-0000AC000000}"/>
    <cellStyle name="20% - Accent2 2 2 3 2 2" xfId="176" xr:uid="{00000000-0005-0000-0000-0000AD000000}"/>
    <cellStyle name="20% - Accent2 2 2 3 2 2 2" xfId="177" xr:uid="{00000000-0005-0000-0000-0000AE000000}"/>
    <cellStyle name="20% - Accent2 2 2 3 2 3" xfId="178" xr:uid="{00000000-0005-0000-0000-0000AF000000}"/>
    <cellStyle name="20% - Accent2 2 2 3 3" xfId="179" xr:uid="{00000000-0005-0000-0000-0000B0000000}"/>
    <cellStyle name="20% - Accent2 2 2 3 3 2" xfId="180" xr:uid="{00000000-0005-0000-0000-0000B1000000}"/>
    <cellStyle name="20% - Accent2 2 2 3 3 2 2" xfId="181" xr:uid="{00000000-0005-0000-0000-0000B2000000}"/>
    <cellStyle name="20% - Accent2 2 2 3 3 3" xfId="182" xr:uid="{00000000-0005-0000-0000-0000B3000000}"/>
    <cellStyle name="20% - Accent2 2 2 3 4" xfId="183" xr:uid="{00000000-0005-0000-0000-0000B4000000}"/>
    <cellStyle name="20% - Accent2 2 2 3 4 2" xfId="184" xr:uid="{00000000-0005-0000-0000-0000B5000000}"/>
    <cellStyle name="20% - Accent2 2 2 3 5" xfId="185" xr:uid="{00000000-0005-0000-0000-0000B6000000}"/>
    <cellStyle name="20% - Accent2 2 2 4" xfId="186" xr:uid="{00000000-0005-0000-0000-0000B7000000}"/>
    <cellStyle name="20% - Accent2 2 2 4 2" xfId="187" xr:uid="{00000000-0005-0000-0000-0000B8000000}"/>
    <cellStyle name="20% - Accent2 2 2 4 2 2" xfId="188" xr:uid="{00000000-0005-0000-0000-0000B9000000}"/>
    <cellStyle name="20% - Accent2 2 2 4 2 2 2" xfId="189" xr:uid="{00000000-0005-0000-0000-0000BA000000}"/>
    <cellStyle name="20% - Accent2 2 2 4 2 3" xfId="190" xr:uid="{00000000-0005-0000-0000-0000BB000000}"/>
    <cellStyle name="20% - Accent2 2 2 4 3" xfId="191" xr:uid="{00000000-0005-0000-0000-0000BC000000}"/>
    <cellStyle name="20% - Accent2 2 2 4 3 2" xfId="192" xr:uid="{00000000-0005-0000-0000-0000BD000000}"/>
    <cellStyle name="20% - Accent2 2 2 4 3 2 2" xfId="193" xr:uid="{00000000-0005-0000-0000-0000BE000000}"/>
    <cellStyle name="20% - Accent2 2 2 4 3 3" xfId="194" xr:uid="{00000000-0005-0000-0000-0000BF000000}"/>
    <cellStyle name="20% - Accent2 2 2 4 4" xfId="195" xr:uid="{00000000-0005-0000-0000-0000C0000000}"/>
    <cellStyle name="20% - Accent2 2 2 4 4 2" xfId="196" xr:uid="{00000000-0005-0000-0000-0000C1000000}"/>
    <cellStyle name="20% - Accent2 2 2 4 5" xfId="197" xr:uid="{00000000-0005-0000-0000-0000C2000000}"/>
    <cellStyle name="20% - Accent2 2 2 5" xfId="198" xr:uid="{00000000-0005-0000-0000-0000C3000000}"/>
    <cellStyle name="20% - Accent2 2 2 5 2" xfId="199" xr:uid="{00000000-0005-0000-0000-0000C4000000}"/>
    <cellStyle name="20% - Accent2 2 2 5 2 2" xfId="200" xr:uid="{00000000-0005-0000-0000-0000C5000000}"/>
    <cellStyle name="20% - Accent2 2 2 5 3" xfId="201" xr:uid="{00000000-0005-0000-0000-0000C6000000}"/>
    <cellStyle name="20% - Accent2 2 2 6" xfId="202" xr:uid="{00000000-0005-0000-0000-0000C7000000}"/>
    <cellStyle name="20% - Accent2 2 2 6 2" xfId="203" xr:uid="{00000000-0005-0000-0000-0000C8000000}"/>
    <cellStyle name="20% - Accent2 2 2 6 2 2" xfId="204" xr:uid="{00000000-0005-0000-0000-0000C9000000}"/>
    <cellStyle name="20% - Accent2 2 2 6 3" xfId="205" xr:uid="{00000000-0005-0000-0000-0000CA000000}"/>
    <cellStyle name="20% - Accent2 2 2 7" xfId="206" xr:uid="{00000000-0005-0000-0000-0000CB000000}"/>
    <cellStyle name="20% - Accent2 2 2 7 2" xfId="207" xr:uid="{00000000-0005-0000-0000-0000CC000000}"/>
    <cellStyle name="20% - Accent2 2 2 8" xfId="208" xr:uid="{00000000-0005-0000-0000-0000CD000000}"/>
    <cellStyle name="20% - Accent2 2 2 9" xfId="209" xr:uid="{00000000-0005-0000-0000-0000CE000000}"/>
    <cellStyle name="20% - Accent2 2 3" xfId="210" xr:uid="{00000000-0005-0000-0000-0000CF000000}"/>
    <cellStyle name="20% - Accent2 2 3 2" xfId="211" xr:uid="{00000000-0005-0000-0000-0000D0000000}"/>
    <cellStyle name="20% - Accent2 2 3 2 2" xfId="212" xr:uid="{00000000-0005-0000-0000-0000D1000000}"/>
    <cellStyle name="20% - Accent2 2 3 2 2 2" xfId="213" xr:uid="{00000000-0005-0000-0000-0000D2000000}"/>
    <cellStyle name="20% - Accent2 2 3 2 3" xfId="214" xr:uid="{00000000-0005-0000-0000-0000D3000000}"/>
    <cellStyle name="20% - Accent2 2 3 2 4" xfId="215" xr:uid="{00000000-0005-0000-0000-0000D4000000}"/>
    <cellStyle name="20% - Accent2 2 3 3" xfId="216" xr:uid="{00000000-0005-0000-0000-0000D5000000}"/>
    <cellStyle name="20% - Accent2 2 3 3 2" xfId="217" xr:uid="{00000000-0005-0000-0000-0000D6000000}"/>
    <cellStyle name="20% - Accent2 2 3 3 2 2" xfId="218" xr:uid="{00000000-0005-0000-0000-0000D7000000}"/>
    <cellStyle name="20% - Accent2 2 3 3 3" xfId="219" xr:uid="{00000000-0005-0000-0000-0000D8000000}"/>
    <cellStyle name="20% - Accent2 2 3 4" xfId="220" xr:uid="{00000000-0005-0000-0000-0000D9000000}"/>
    <cellStyle name="20% - Accent2 2 3 4 2" xfId="221" xr:uid="{00000000-0005-0000-0000-0000DA000000}"/>
    <cellStyle name="20% - Accent2 2 3 5" xfId="222" xr:uid="{00000000-0005-0000-0000-0000DB000000}"/>
    <cellStyle name="20% - Accent2 2 3 6" xfId="223" xr:uid="{00000000-0005-0000-0000-0000DC000000}"/>
    <cellStyle name="20% - Accent2 2 4" xfId="224" xr:uid="{00000000-0005-0000-0000-0000DD000000}"/>
    <cellStyle name="20% - Accent2 2 4 2" xfId="225" xr:uid="{00000000-0005-0000-0000-0000DE000000}"/>
    <cellStyle name="20% - Accent2 2 4 2 2" xfId="226" xr:uid="{00000000-0005-0000-0000-0000DF000000}"/>
    <cellStyle name="20% - Accent2 2 4 2 2 2" xfId="227" xr:uid="{00000000-0005-0000-0000-0000E0000000}"/>
    <cellStyle name="20% - Accent2 2 4 2 3" xfId="228" xr:uid="{00000000-0005-0000-0000-0000E1000000}"/>
    <cellStyle name="20% - Accent2 2 4 2 4" xfId="229" xr:uid="{00000000-0005-0000-0000-0000E2000000}"/>
    <cellStyle name="20% - Accent2 2 4 3" xfId="230" xr:uid="{00000000-0005-0000-0000-0000E3000000}"/>
    <cellStyle name="20% - Accent2 2 4 3 2" xfId="231" xr:uid="{00000000-0005-0000-0000-0000E4000000}"/>
    <cellStyle name="20% - Accent2 2 4 3 2 2" xfId="232" xr:uid="{00000000-0005-0000-0000-0000E5000000}"/>
    <cellStyle name="20% - Accent2 2 4 3 3" xfId="233" xr:uid="{00000000-0005-0000-0000-0000E6000000}"/>
    <cellStyle name="20% - Accent2 2 4 4" xfId="234" xr:uid="{00000000-0005-0000-0000-0000E7000000}"/>
    <cellStyle name="20% - Accent2 2 4 4 2" xfId="235" xr:uid="{00000000-0005-0000-0000-0000E8000000}"/>
    <cellStyle name="20% - Accent2 2 4 5" xfId="236" xr:uid="{00000000-0005-0000-0000-0000E9000000}"/>
    <cellStyle name="20% - Accent2 2 4 6" xfId="237" xr:uid="{00000000-0005-0000-0000-0000EA000000}"/>
    <cellStyle name="20% - Accent2 2 5" xfId="238" xr:uid="{00000000-0005-0000-0000-0000EB000000}"/>
    <cellStyle name="20% - Accent2 2 5 2" xfId="239" xr:uid="{00000000-0005-0000-0000-0000EC000000}"/>
    <cellStyle name="20% - Accent2 2 5 2 2" xfId="240" xr:uid="{00000000-0005-0000-0000-0000ED000000}"/>
    <cellStyle name="20% - Accent2 2 5 2 2 2" xfId="241" xr:uid="{00000000-0005-0000-0000-0000EE000000}"/>
    <cellStyle name="20% - Accent2 2 5 2 3" xfId="242" xr:uid="{00000000-0005-0000-0000-0000EF000000}"/>
    <cellStyle name="20% - Accent2 2 5 3" xfId="243" xr:uid="{00000000-0005-0000-0000-0000F0000000}"/>
    <cellStyle name="20% - Accent2 2 5 3 2" xfId="244" xr:uid="{00000000-0005-0000-0000-0000F1000000}"/>
    <cellStyle name="20% - Accent2 2 5 3 2 2" xfId="245" xr:uid="{00000000-0005-0000-0000-0000F2000000}"/>
    <cellStyle name="20% - Accent2 2 5 3 3" xfId="246" xr:uid="{00000000-0005-0000-0000-0000F3000000}"/>
    <cellStyle name="20% - Accent2 2 5 4" xfId="247" xr:uid="{00000000-0005-0000-0000-0000F4000000}"/>
    <cellStyle name="20% - Accent2 2 5 4 2" xfId="248" xr:uid="{00000000-0005-0000-0000-0000F5000000}"/>
    <cellStyle name="20% - Accent2 2 5 5" xfId="249" xr:uid="{00000000-0005-0000-0000-0000F6000000}"/>
    <cellStyle name="20% - Accent2 2 5 6" xfId="250" xr:uid="{00000000-0005-0000-0000-0000F7000000}"/>
    <cellStyle name="20% - Accent2 2 6" xfId="251" xr:uid="{00000000-0005-0000-0000-0000F8000000}"/>
    <cellStyle name="20% - Accent2 2 6 2" xfId="252" xr:uid="{00000000-0005-0000-0000-0000F9000000}"/>
    <cellStyle name="20% - Accent2 2 6 2 2" xfId="253" xr:uid="{00000000-0005-0000-0000-0000FA000000}"/>
    <cellStyle name="20% - Accent2 2 6 3" xfId="254" xr:uid="{00000000-0005-0000-0000-0000FB000000}"/>
    <cellStyle name="20% - Accent2 2 7" xfId="255" xr:uid="{00000000-0005-0000-0000-0000FC000000}"/>
    <cellStyle name="20% - Accent2 2 7 2" xfId="256" xr:uid="{00000000-0005-0000-0000-0000FD000000}"/>
    <cellStyle name="20% - Accent2 2 7 2 2" xfId="257" xr:uid="{00000000-0005-0000-0000-0000FE000000}"/>
    <cellStyle name="20% - Accent2 2 7 3" xfId="258" xr:uid="{00000000-0005-0000-0000-0000FF000000}"/>
    <cellStyle name="20% - Accent2 2 8" xfId="259" xr:uid="{00000000-0005-0000-0000-000000010000}"/>
    <cellStyle name="20% - Accent2 2 8 2" xfId="260" xr:uid="{00000000-0005-0000-0000-000001010000}"/>
    <cellStyle name="20% - Accent2 2 9" xfId="261" xr:uid="{00000000-0005-0000-0000-000002010000}"/>
    <cellStyle name="20% - Accent2 2_Specific Changes NWAU15" xfId="262" xr:uid="{00000000-0005-0000-0000-000003010000}"/>
    <cellStyle name="20% - Accent2 3" xfId="263" xr:uid="{00000000-0005-0000-0000-000004010000}"/>
    <cellStyle name="20% - Accent2 3 2" xfId="264" xr:uid="{00000000-0005-0000-0000-000005010000}"/>
    <cellStyle name="20% - Accent2 3 2 2" xfId="265" xr:uid="{00000000-0005-0000-0000-000006010000}"/>
    <cellStyle name="20% - Accent2 3 2 2 2" xfId="266" xr:uid="{00000000-0005-0000-0000-000007010000}"/>
    <cellStyle name="20% - Accent2 3 2 2 3" xfId="267" xr:uid="{00000000-0005-0000-0000-000008010000}"/>
    <cellStyle name="20% - Accent2 3 2 2 4" xfId="268" xr:uid="{00000000-0005-0000-0000-000009010000}"/>
    <cellStyle name="20% - Accent2 3 2 3" xfId="269" xr:uid="{00000000-0005-0000-0000-00000A010000}"/>
    <cellStyle name="20% - Accent2 3 2 3 2" xfId="270" xr:uid="{00000000-0005-0000-0000-00000B010000}"/>
    <cellStyle name="20% - Accent2 3 2 4" xfId="271" xr:uid="{00000000-0005-0000-0000-00000C010000}"/>
    <cellStyle name="20% - Accent2 3 2 5" xfId="272" xr:uid="{00000000-0005-0000-0000-00000D010000}"/>
    <cellStyle name="20% - Accent2 3 3" xfId="273" xr:uid="{00000000-0005-0000-0000-00000E010000}"/>
    <cellStyle name="20% - Accent2 3 3 2" xfId="274" xr:uid="{00000000-0005-0000-0000-00000F010000}"/>
    <cellStyle name="20% - Accent2 3 3 2 2" xfId="275" xr:uid="{00000000-0005-0000-0000-000010010000}"/>
    <cellStyle name="20% - Accent2 3 3 2 3" xfId="276" xr:uid="{00000000-0005-0000-0000-000011010000}"/>
    <cellStyle name="20% - Accent2 3 3 2 4" xfId="277" xr:uid="{00000000-0005-0000-0000-000012010000}"/>
    <cellStyle name="20% - Accent2 3 3 3" xfId="278" xr:uid="{00000000-0005-0000-0000-000013010000}"/>
    <cellStyle name="20% - Accent2 3 3 4" xfId="279" xr:uid="{00000000-0005-0000-0000-000014010000}"/>
    <cellStyle name="20% - Accent2 3 3 5" xfId="280" xr:uid="{00000000-0005-0000-0000-000015010000}"/>
    <cellStyle name="20% - Accent2 3 4" xfId="281" xr:uid="{00000000-0005-0000-0000-000016010000}"/>
    <cellStyle name="20% - Accent2 3 4 2" xfId="282" xr:uid="{00000000-0005-0000-0000-000017010000}"/>
    <cellStyle name="20% - Accent2 3 4 2 2" xfId="283" xr:uid="{00000000-0005-0000-0000-000018010000}"/>
    <cellStyle name="20% - Accent2 3 4 2 3" xfId="284" xr:uid="{00000000-0005-0000-0000-000019010000}"/>
    <cellStyle name="20% - Accent2 3 4 2 4" xfId="285" xr:uid="{00000000-0005-0000-0000-00001A010000}"/>
    <cellStyle name="20% - Accent2 3 4 3" xfId="286" xr:uid="{00000000-0005-0000-0000-00001B010000}"/>
    <cellStyle name="20% - Accent2 3 4 4" xfId="287" xr:uid="{00000000-0005-0000-0000-00001C010000}"/>
    <cellStyle name="20% - Accent2 3 4 5" xfId="288" xr:uid="{00000000-0005-0000-0000-00001D010000}"/>
    <cellStyle name="20% - Accent2 3 4 6" xfId="289" xr:uid="{00000000-0005-0000-0000-00001E010000}"/>
    <cellStyle name="20% - Accent2 3 5" xfId="290" xr:uid="{00000000-0005-0000-0000-00001F010000}"/>
    <cellStyle name="20% - Accent2 3 5 2" xfId="291" xr:uid="{00000000-0005-0000-0000-000020010000}"/>
    <cellStyle name="20% - Accent2 3 5 3" xfId="292" xr:uid="{00000000-0005-0000-0000-000021010000}"/>
    <cellStyle name="20% - Accent2 3 5 4" xfId="293" xr:uid="{00000000-0005-0000-0000-000022010000}"/>
    <cellStyle name="20% - Accent2 3 5 5" xfId="294" xr:uid="{00000000-0005-0000-0000-000023010000}"/>
    <cellStyle name="20% - Accent2 3 6" xfId="295" xr:uid="{00000000-0005-0000-0000-000024010000}"/>
    <cellStyle name="20% - Accent2 3 7" xfId="296" xr:uid="{00000000-0005-0000-0000-000025010000}"/>
    <cellStyle name="20% - Accent2 3 8" xfId="297" xr:uid="{00000000-0005-0000-0000-000026010000}"/>
    <cellStyle name="20% - Accent2 4" xfId="298" xr:uid="{00000000-0005-0000-0000-000027010000}"/>
    <cellStyle name="20% - Accent2 4 2" xfId="299" xr:uid="{00000000-0005-0000-0000-000028010000}"/>
    <cellStyle name="20% - Accent2 4 2 2" xfId="300" xr:uid="{00000000-0005-0000-0000-000029010000}"/>
    <cellStyle name="20% - Accent2 4 3" xfId="301" xr:uid="{00000000-0005-0000-0000-00002A010000}"/>
    <cellStyle name="20% - Accent2 4 4" xfId="302" xr:uid="{00000000-0005-0000-0000-00002B010000}"/>
    <cellStyle name="20% - Accent2 5" xfId="303" xr:uid="{00000000-0005-0000-0000-00002C010000}"/>
    <cellStyle name="20% - Accent2 5 2" xfId="304" xr:uid="{00000000-0005-0000-0000-00002D010000}"/>
    <cellStyle name="20% - Accent2 6" xfId="305" xr:uid="{00000000-0005-0000-0000-00002E010000}"/>
    <cellStyle name="20% - Accent2 6 2" xfId="306" xr:uid="{00000000-0005-0000-0000-00002F010000}"/>
    <cellStyle name="20% - Accent2 7 2" xfId="307" xr:uid="{00000000-0005-0000-0000-000030010000}"/>
    <cellStyle name="20% - Accent2 8 2" xfId="308" xr:uid="{00000000-0005-0000-0000-000031010000}"/>
    <cellStyle name="20% - Accent3 2" xfId="309" xr:uid="{00000000-0005-0000-0000-000032010000}"/>
    <cellStyle name="20% - Accent3 2 10" xfId="310" xr:uid="{00000000-0005-0000-0000-000033010000}"/>
    <cellStyle name="20% - Accent3 2 2" xfId="311" xr:uid="{00000000-0005-0000-0000-000034010000}"/>
    <cellStyle name="20% - Accent3 2 2 2" xfId="312" xr:uid="{00000000-0005-0000-0000-000035010000}"/>
    <cellStyle name="20% - Accent3 2 2 2 2" xfId="313" xr:uid="{00000000-0005-0000-0000-000036010000}"/>
    <cellStyle name="20% - Accent3 2 2 2 2 2" xfId="314" xr:uid="{00000000-0005-0000-0000-000037010000}"/>
    <cellStyle name="20% - Accent3 2 2 2 2 2 2" xfId="315" xr:uid="{00000000-0005-0000-0000-000038010000}"/>
    <cellStyle name="20% - Accent3 2 2 2 2 3" xfId="316" xr:uid="{00000000-0005-0000-0000-000039010000}"/>
    <cellStyle name="20% - Accent3 2 2 2 3" xfId="317" xr:uid="{00000000-0005-0000-0000-00003A010000}"/>
    <cellStyle name="20% - Accent3 2 2 2 3 2" xfId="318" xr:uid="{00000000-0005-0000-0000-00003B010000}"/>
    <cellStyle name="20% - Accent3 2 2 2 3 2 2" xfId="319" xr:uid="{00000000-0005-0000-0000-00003C010000}"/>
    <cellStyle name="20% - Accent3 2 2 2 3 3" xfId="320" xr:uid="{00000000-0005-0000-0000-00003D010000}"/>
    <cellStyle name="20% - Accent3 2 2 2 4" xfId="321" xr:uid="{00000000-0005-0000-0000-00003E010000}"/>
    <cellStyle name="20% - Accent3 2 2 2 4 2" xfId="322" xr:uid="{00000000-0005-0000-0000-00003F010000}"/>
    <cellStyle name="20% - Accent3 2 2 2 5" xfId="323" xr:uid="{00000000-0005-0000-0000-000040010000}"/>
    <cellStyle name="20% - Accent3 2 2 3" xfId="324" xr:uid="{00000000-0005-0000-0000-000041010000}"/>
    <cellStyle name="20% - Accent3 2 2 3 2" xfId="325" xr:uid="{00000000-0005-0000-0000-000042010000}"/>
    <cellStyle name="20% - Accent3 2 2 3 2 2" xfId="326" xr:uid="{00000000-0005-0000-0000-000043010000}"/>
    <cellStyle name="20% - Accent3 2 2 3 2 2 2" xfId="327" xr:uid="{00000000-0005-0000-0000-000044010000}"/>
    <cellStyle name="20% - Accent3 2 2 3 2 3" xfId="328" xr:uid="{00000000-0005-0000-0000-000045010000}"/>
    <cellStyle name="20% - Accent3 2 2 3 3" xfId="329" xr:uid="{00000000-0005-0000-0000-000046010000}"/>
    <cellStyle name="20% - Accent3 2 2 3 3 2" xfId="330" xr:uid="{00000000-0005-0000-0000-000047010000}"/>
    <cellStyle name="20% - Accent3 2 2 3 3 2 2" xfId="331" xr:uid="{00000000-0005-0000-0000-000048010000}"/>
    <cellStyle name="20% - Accent3 2 2 3 3 3" xfId="332" xr:uid="{00000000-0005-0000-0000-000049010000}"/>
    <cellStyle name="20% - Accent3 2 2 3 4" xfId="333" xr:uid="{00000000-0005-0000-0000-00004A010000}"/>
    <cellStyle name="20% - Accent3 2 2 3 4 2" xfId="334" xr:uid="{00000000-0005-0000-0000-00004B010000}"/>
    <cellStyle name="20% - Accent3 2 2 3 5" xfId="335" xr:uid="{00000000-0005-0000-0000-00004C010000}"/>
    <cellStyle name="20% - Accent3 2 2 4" xfId="336" xr:uid="{00000000-0005-0000-0000-00004D010000}"/>
    <cellStyle name="20% - Accent3 2 2 4 2" xfId="337" xr:uid="{00000000-0005-0000-0000-00004E010000}"/>
    <cellStyle name="20% - Accent3 2 2 4 2 2" xfId="338" xr:uid="{00000000-0005-0000-0000-00004F010000}"/>
    <cellStyle name="20% - Accent3 2 2 4 2 2 2" xfId="339" xr:uid="{00000000-0005-0000-0000-000050010000}"/>
    <cellStyle name="20% - Accent3 2 2 4 2 3" xfId="340" xr:uid="{00000000-0005-0000-0000-000051010000}"/>
    <cellStyle name="20% - Accent3 2 2 4 3" xfId="341" xr:uid="{00000000-0005-0000-0000-000052010000}"/>
    <cellStyle name="20% - Accent3 2 2 4 3 2" xfId="342" xr:uid="{00000000-0005-0000-0000-000053010000}"/>
    <cellStyle name="20% - Accent3 2 2 4 3 2 2" xfId="343" xr:uid="{00000000-0005-0000-0000-000054010000}"/>
    <cellStyle name="20% - Accent3 2 2 4 3 3" xfId="344" xr:uid="{00000000-0005-0000-0000-000055010000}"/>
    <cellStyle name="20% - Accent3 2 2 4 4" xfId="345" xr:uid="{00000000-0005-0000-0000-000056010000}"/>
    <cellStyle name="20% - Accent3 2 2 4 4 2" xfId="346" xr:uid="{00000000-0005-0000-0000-000057010000}"/>
    <cellStyle name="20% - Accent3 2 2 4 5" xfId="347" xr:uid="{00000000-0005-0000-0000-000058010000}"/>
    <cellStyle name="20% - Accent3 2 2 5" xfId="348" xr:uid="{00000000-0005-0000-0000-000059010000}"/>
    <cellStyle name="20% - Accent3 2 2 5 2" xfId="349" xr:uid="{00000000-0005-0000-0000-00005A010000}"/>
    <cellStyle name="20% - Accent3 2 2 5 2 2" xfId="350" xr:uid="{00000000-0005-0000-0000-00005B010000}"/>
    <cellStyle name="20% - Accent3 2 2 5 3" xfId="351" xr:uid="{00000000-0005-0000-0000-00005C010000}"/>
    <cellStyle name="20% - Accent3 2 2 6" xfId="352" xr:uid="{00000000-0005-0000-0000-00005D010000}"/>
    <cellStyle name="20% - Accent3 2 2 6 2" xfId="353" xr:uid="{00000000-0005-0000-0000-00005E010000}"/>
    <cellStyle name="20% - Accent3 2 2 6 2 2" xfId="354" xr:uid="{00000000-0005-0000-0000-00005F010000}"/>
    <cellStyle name="20% - Accent3 2 2 6 3" xfId="355" xr:uid="{00000000-0005-0000-0000-000060010000}"/>
    <cellStyle name="20% - Accent3 2 2 7" xfId="356" xr:uid="{00000000-0005-0000-0000-000061010000}"/>
    <cellStyle name="20% - Accent3 2 2 7 2" xfId="357" xr:uid="{00000000-0005-0000-0000-000062010000}"/>
    <cellStyle name="20% - Accent3 2 2 8" xfId="358" xr:uid="{00000000-0005-0000-0000-000063010000}"/>
    <cellStyle name="20% - Accent3 2 2 9" xfId="359" xr:uid="{00000000-0005-0000-0000-000064010000}"/>
    <cellStyle name="20% - Accent3 2 3" xfId="360" xr:uid="{00000000-0005-0000-0000-000065010000}"/>
    <cellStyle name="20% - Accent3 2 3 2" xfId="361" xr:uid="{00000000-0005-0000-0000-000066010000}"/>
    <cellStyle name="20% - Accent3 2 3 2 2" xfId="362" xr:uid="{00000000-0005-0000-0000-000067010000}"/>
    <cellStyle name="20% - Accent3 2 3 2 2 2" xfId="363" xr:uid="{00000000-0005-0000-0000-000068010000}"/>
    <cellStyle name="20% - Accent3 2 3 2 3" xfId="364" xr:uid="{00000000-0005-0000-0000-000069010000}"/>
    <cellStyle name="20% - Accent3 2 3 2 4" xfId="365" xr:uid="{00000000-0005-0000-0000-00006A010000}"/>
    <cellStyle name="20% - Accent3 2 3 3" xfId="366" xr:uid="{00000000-0005-0000-0000-00006B010000}"/>
    <cellStyle name="20% - Accent3 2 3 3 2" xfId="367" xr:uid="{00000000-0005-0000-0000-00006C010000}"/>
    <cellStyle name="20% - Accent3 2 3 3 2 2" xfId="368" xr:uid="{00000000-0005-0000-0000-00006D010000}"/>
    <cellStyle name="20% - Accent3 2 3 3 3" xfId="369" xr:uid="{00000000-0005-0000-0000-00006E010000}"/>
    <cellStyle name="20% - Accent3 2 3 4" xfId="370" xr:uid="{00000000-0005-0000-0000-00006F010000}"/>
    <cellStyle name="20% - Accent3 2 3 4 2" xfId="371" xr:uid="{00000000-0005-0000-0000-000070010000}"/>
    <cellStyle name="20% - Accent3 2 3 5" xfId="372" xr:uid="{00000000-0005-0000-0000-000071010000}"/>
    <cellStyle name="20% - Accent3 2 3 6" xfId="373" xr:uid="{00000000-0005-0000-0000-000072010000}"/>
    <cellStyle name="20% - Accent3 2 4" xfId="374" xr:uid="{00000000-0005-0000-0000-000073010000}"/>
    <cellStyle name="20% - Accent3 2 4 2" xfId="375" xr:uid="{00000000-0005-0000-0000-000074010000}"/>
    <cellStyle name="20% - Accent3 2 4 2 2" xfId="376" xr:uid="{00000000-0005-0000-0000-000075010000}"/>
    <cellStyle name="20% - Accent3 2 4 2 2 2" xfId="377" xr:uid="{00000000-0005-0000-0000-000076010000}"/>
    <cellStyle name="20% - Accent3 2 4 2 3" xfId="378" xr:uid="{00000000-0005-0000-0000-000077010000}"/>
    <cellStyle name="20% - Accent3 2 4 2 4" xfId="379" xr:uid="{00000000-0005-0000-0000-000078010000}"/>
    <cellStyle name="20% - Accent3 2 4 3" xfId="380" xr:uid="{00000000-0005-0000-0000-000079010000}"/>
    <cellStyle name="20% - Accent3 2 4 3 2" xfId="381" xr:uid="{00000000-0005-0000-0000-00007A010000}"/>
    <cellStyle name="20% - Accent3 2 4 3 2 2" xfId="382" xr:uid="{00000000-0005-0000-0000-00007B010000}"/>
    <cellStyle name="20% - Accent3 2 4 3 3" xfId="383" xr:uid="{00000000-0005-0000-0000-00007C010000}"/>
    <cellStyle name="20% - Accent3 2 4 4" xfId="384" xr:uid="{00000000-0005-0000-0000-00007D010000}"/>
    <cellStyle name="20% - Accent3 2 4 4 2" xfId="385" xr:uid="{00000000-0005-0000-0000-00007E010000}"/>
    <cellStyle name="20% - Accent3 2 4 5" xfId="386" xr:uid="{00000000-0005-0000-0000-00007F010000}"/>
    <cellStyle name="20% - Accent3 2 4 6" xfId="387" xr:uid="{00000000-0005-0000-0000-000080010000}"/>
    <cellStyle name="20% - Accent3 2 5" xfId="388" xr:uid="{00000000-0005-0000-0000-000081010000}"/>
    <cellStyle name="20% - Accent3 2 5 2" xfId="389" xr:uid="{00000000-0005-0000-0000-000082010000}"/>
    <cellStyle name="20% - Accent3 2 5 2 2" xfId="390" xr:uid="{00000000-0005-0000-0000-000083010000}"/>
    <cellStyle name="20% - Accent3 2 5 2 2 2" xfId="391" xr:uid="{00000000-0005-0000-0000-000084010000}"/>
    <cellStyle name="20% - Accent3 2 5 2 3" xfId="392" xr:uid="{00000000-0005-0000-0000-000085010000}"/>
    <cellStyle name="20% - Accent3 2 5 3" xfId="393" xr:uid="{00000000-0005-0000-0000-000086010000}"/>
    <cellStyle name="20% - Accent3 2 5 3 2" xfId="394" xr:uid="{00000000-0005-0000-0000-000087010000}"/>
    <cellStyle name="20% - Accent3 2 5 3 2 2" xfId="395" xr:uid="{00000000-0005-0000-0000-000088010000}"/>
    <cellStyle name="20% - Accent3 2 5 3 3" xfId="396" xr:uid="{00000000-0005-0000-0000-000089010000}"/>
    <cellStyle name="20% - Accent3 2 5 4" xfId="397" xr:uid="{00000000-0005-0000-0000-00008A010000}"/>
    <cellStyle name="20% - Accent3 2 5 4 2" xfId="398" xr:uid="{00000000-0005-0000-0000-00008B010000}"/>
    <cellStyle name="20% - Accent3 2 5 5" xfId="399" xr:uid="{00000000-0005-0000-0000-00008C010000}"/>
    <cellStyle name="20% - Accent3 2 5 6" xfId="400" xr:uid="{00000000-0005-0000-0000-00008D010000}"/>
    <cellStyle name="20% - Accent3 2 6" xfId="401" xr:uid="{00000000-0005-0000-0000-00008E010000}"/>
    <cellStyle name="20% - Accent3 2 6 2" xfId="402" xr:uid="{00000000-0005-0000-0000-00008F010000}"/>
    <cellStyle name="20% - Accent3 2 6 2 2" xfId="403" xr:uid="{00000000-0005-0000-0000-000090010000}"/>
    <cellStyle name="20% - Accent3 2 6 3" xfId="404" xr:uid="{00000000-0005-0000-0000-000091010000}"/>
    <cellStyle name="20% - Accent3 2 7" xfId="405" xr:uid="{00000000-0005-0000-0000-000092010000}"/>
    <cellStyle name="20% - Accent3 2 7 2" xfId="406" xr:uid="{00000000-0005-0000-0000-000093010000}"/>
    <cellStyle name="20% - Accent3 2 7 2 2" xfId="407" xr:uid="{00000000-0005-0000-0000-000094010000}"/>
    <cellStyle name="20% - Accent3 2 7 3" xfId="408" xr:uid="{00000000-0005-0000-0000-000095010000}"/>
    <cellStyle name="20% - Accent3 2 8" xfId="409" xr:uid="{00000000-0005-0000-0000-000096010000}"/>
    <cellStyle name="20% - Accent3 2 8 2" xfId="410" xr:uid="{00000000-0005-0000-0000-000097010000}"/>
    <cellStyle name="20% - Accent3 2 9" xfId="411" xr:uid="{00000000-0005-0000-0000-000098010000}"/>
    <cellStyle name="20% - Accent3 2_Specific Changes NWAU15" xfId="412" xr:uid="{00000000-0005-0000-0000-000099010000}"/>
    <cellStyle name="20% - Accent3 3" xfId="413" xr:uid="{00000000-0005-0000-0000-00009A010000}"/>
    <cellStyle name="20% - Accent3 3 2" xfId="414" xr:uid="{00000000-0005-0000-0000-00009B010000}"/>
    <cellStyle name="20% - Accent3 3 2 2" xfId="415" xr:uid="{00000000-0005-0000-0000-00009C010000}"/>
    <cellStyle name="20% - Accent3 3 2 2 2" xfId="416" xr:uid="{00000000-0005-0000-0000-00009D010000}"/>
    <cellStyle name="20% - Accent3 3 2 2 3" xfId="417" xr:uid="{00000000-0005-0000-0000-00009E010000}"/>
    <cellStyle name="20% - Accent3 3 2 2 4" xfId="418" xr:uid="{00000000-0005-0000-0000-00009F010000}"/>
    <cellStyle name="20% - Accent3 3 2 3" xfId="419" xr:uid="{00000000-0005-0000-0000-0000A0010000}"/>
    <cellStyle name="20% - Accent3 3 2 3 2" xfId="420" xr:uid="{00000000-0005-0000-0000-0000A1010000}"/>
    <cellStyle name="20% - Accent3 3 2 4" xfId="421" xr:uid="{00000000-0005-0000-0000-0000A2010000}"/>
    <cellStyle name="20% - Accent3 3 2 5" xfId="422" xr:uid="{00000000-0005-0000-0000-0000A3010000}"/>
    <cellStyle name="20% - Accent3 3 3" xfId="423" xr:uid="{00000000-0005-0000-0000-0000A4010000}"/>
    <cellStyle name="20% - Accent3 3 3 2" xfId="424" xr:uid="{00000000-0005-0000-0000-0000A5010000}"/>
    <cellStyle name="20% - Accent3 3 3 2 2" xfId="425" xr:uid="{00000000-0005-0000-0000-0000A6010000}"/>
    <cellStyle name="20% - Accent3 3 3 2 3" xfId="426" xr:uid="{00000000-0005-0000-0000-0000A7010000}"/>
    <cellStyle name="20% - Accent3 3 3 2 4" xfId="427" xr:uid="{00000000-0005-0000-0000-0000A8010000}"/>
    <cellStyle name="20% - Accent3 3 3 3" xfId="428" xr:uid="{00000000-0005-0000-0000-0000A9010000}"/>
    <cellStyle name="20% - Accent3 3 3 4" xfId="429" xr:uid="{00000000-0005-0000-0000-0000AA010000}"/>
    <cellStyle name="20% - Accent3 3 3 5" xfId="430" xr:uid="{00000000-0005-0000-0000-0000AB010000}"/>
    <cellStyle name="20% - Accent3 3 4" xfId="431" xr:uid="{00000000-0005-0000-0000-0000AC010000}"/>
    <cellStyle name="20% - Accent3 3 4 2" xfId="432" xr:uid="{00000000-0005-0000-0000-0000AD010000}"/>
    <cellStyle name="20% - Accent3 3 4 2 2" xfId="433" xr:uid="{00000000-0005-0000-0000-0000AE010000}"/>
    <cellStyle name="20% - Accent3 3 4 2 3" xfId="434" xr:uid="{00000000-0005-0000-0000-0000AF010000}"/>
    <cellStyle name="20% - Accent3 3 4 2 4" xfId="435" xr:uid="{00000000-0005-0000-0000-0000B0010000}"/>
    <cellStyle name="20% - Accent3 3 4 3" xfId="436" xr:uid="{00000000-0005-0000-0000-0000B1010000}"/>
    <cellStyle name="20% - Accent3 3 4 4" xfId="437" xr:uid="{00000000-0005-0000-0000-0000B2010000}"/>
    <cellStyle name="20% - Accent3 3 4 5" xfId="438" xr:uid="{00000000-0005-0000-0000-0000B3010000}"/>
    <cellStyle name="20% - Accent3 3 4 6" xfId="439" xr:uid="{00000000-0005-0000-0000-0000B4010000}"/>
    <cellStyle name="20% - Accent3 3 5" xfId="440" xr:uid="{00000000-0005-0000-0000-0000B5010000}"/>
    <cellStyle name="20% - Accent3 3 5 2" xfId="441" xr:uid="{00000000-0005-0000-0000-0000B6010000}"/>
    <cellStyle name="20% - Accent3 3 5 3" xfId="442" xr:uid="{00000000-0005-0000-0000-0000B7010000}"/>
    <cellStyle name="20% - Accent3 3 5 4" xfId="443" xr:uid="{00000000-0005-0000-0000-0000B8010000}"/>
    <cellStyle name="20% - Accent3 3 5 5" xfId="444" xr:uid="{00000000-0005-0000-0000-0000B9010000}"/>
    <cellStyle name="20% - Accent3 3 6" xfId="445" xr:uid="{00000000-0005-0000-0000-0000BA010000}"/>
    <cellStyle name="20% - Accent3 3 7" xfId="446" xr:uid="{00000000-0005-0000-0000-0000BB010000}"/>
    <cellStyle name="20% - Accent3 3 8" xfId="447" xr:uid="{00000000-0005-0000-0000-0000BC010000}"/>
    <cellStyle name="20% - Accent3 4" xfId="448" xr:uid="{00000000-0005-0000-0000-0000BD010000}"/>
    <cellStyle name="20% - Accent3 4 2" xfId="449" xr:uid="{00000000-0005-0000-0000-0000BE010000}"/>
    <cellStyle name="20% - Accent3 4 2 2" xfId="450" xr:uid="{00000000-0005-0000-0000-0000BF010000}"/>
    <cellStyle name="20% - Accent3 4 3" xfId="451" xr:uid="{00000000-0005-0000-0000-0000C0010000}"/>
    <cellStyle name="20% - Accent3 4 4" xfId="452" xr:uid="{00000000-0005-0000-0000-0000C1010000}"/>
    <cellStyle name="20% - Accent3 5" xfId="453" xr:uid="{00000000-0005-0000-0000-0000C2010000}"/>
    <cellStyle name="20% - Accent3 5 2" xfId="454" xr:uid="{00000000-0005-0000-0000-0000C3010000}"/>
    <cellStyle name="20% - Accent3 6" xfId="455" xr:uid="{00000000-0005-0000-0000-0000C4010000}"/>
    <cellStyle name="20% - Accent3 6 2" xfId="456" xr:uid="{00000000-0005-0000-0000-0000C5010000}"/>
    <cellStyle name="20% - Accent3 7 2" xfId="457" xr:uid="{00000000-0005-0000-0000-0000C6010000}"/>
    <cellStyle name="20% - Accent3 8 2" xfId="458" xr:uid="{00000000-0005-0000-0000-0000C7010000}"/>
    <cellStyle name="20% - Accent4 2" xfId="459" xr:uid="{00000000-0005-0000-0000-0000C8010000}"/>
    <cellStyle name="20% - Accent4 2 10" xfId="460" xr:uid="{00000000-0005-0000-0000-0000C9010000}"/>
    <cellStyle name="20% - Accent4 2 2" xfId="461" xr:uid="{00000000-0005-0000-0000-0000CA010000}"/>
    <cellStyle name="20% - Accent4 2 2 2" xfId="462" xr:uid="{00000000-0005-0000-0000-0000CB010000}"/>
    <cellStyle name="20% - Accent4 2 2 2 2" xfId="463" xr:uid="{00000000-0005-0000-0000-0000CC010000}"/>
    <cellStyle name="20% - Accent4 2 2 2 2 2" xfId="464" xr:uid="{00000000-0005-0000-0000-0000CD010000}"/>
    <cellStyle name="20% - Accent4 2 2 2 2 2 2" xfId="465" xr:uid="{00000000-0005-0000-0000-0000CE010000}"/>
    <cellStyle name="20% - Accent4 2 2 2 2 3" xfId="466" xr:uid="{00000000-0005-0000-0000-0000CF010000}"/>
    <cellStyle name="20% - Accent4 2 2 2 3" xfId="467" xr:uid="{00000000-0005-0000-0000-0000D0010000}"/>
    <cellStyle name="20% - Accent4 2 2 2 3 2" xfId="468" xr:uid="{00000000-0005-0000-0000-0000D1010000}"/>
    <cellStyle name="20% - Accent4 2 2 2 3 2 2" xfId="469" xr:uid="{00000000-0005-0000-0000-0000D2010000}"/>
    <cellStyle name="20% - Accent4 2 2 2 3 3" xfId="470" xr:uid="{00000000-0005-0000-0000-0000D3010000}"/>
    <cellStyle name="20% - Accent4 2 2 2 4" xfId="471" xr:uid="{00000000-0005-0000-0000-0000D4010000}"/>
    <cellStyle name="20% - Accent4 2 2 2 4 2" xfId="472" xr:uid="{00000000-0005-0000-0000-0000D5010000}"/>
    <cellStyle name="20% - Accent4 2 2 2 5" xfId="473" xr:uid="{00000000-0005-0000-0000-0000D6010000}"/>
    <cellStyle name="20% - Accent4 2 2 3" xfId="474" xr:uid="{00000000-0005-0000-0000-0000D7010000}"/>
    <cellStyle name="20% - Accent4 2 2 3 2" xfId="475" xr:uid="{00000000-0005-0000-0000-0000D8010000}"/>
    <cellStyle name="20% - Accent4 2 2 3 2 2" xfId="476" xr:uid="{00000000-0005-0000-0000-0000D9010000}"/>
    <cellStyle name="20% - Accent4 2 2 3 2 2 2" xfId="477" xr:uid="{00000000-0005-0000-0000-0000DA010000}"/>
    <cellStyle name="20% - Accent4 2 2 3 2 3" xfId="478" xr:uid="{00000000-0005-0000-0000-0000DB010000}"/>
    <cellStyle name="20% - Accent4 2 2 3 3" xfId="479" xr:uid="{00000000-0005-0000-0000-0000DC010000}"/>
    <cellStyle name="20% - Accent4 2 2 3 3 2" xfId="480" xr:uid="{00000000-0005-0000-0000-0000DD010000}"/>
    <cellStyle name="20% - Accent4 2 2 3 3 2 2" xfId="481" xr:uid="{00000000-0005-0000-0000-0000DE010000}"/>
    <cellStyle name="20% - Accent4 2 2 3 3 3" xfId="482" xr:uid="{00000000-0005-0000-0000-0000DF010000}"/>
    <cellStyle name="20% - Accent4 2 2 3 4" xfId="483" xr:uid="{00000000-0005-0000-0000-0000E0010000}"/>
    <cellStyle name="20% - Accent4 2 2 3 4 2" xfId="484" xr:uid="{00000000-0005-0000-0000-0000E1010000}"/>
    <cellStyle name="20% - Accent4 2 2 3 5" xfId="485" xr:uid="{00000000-0005-0000-0000-0000E2010000}"/>
    <cellStyle name="20% - Accent4 2 2 4" xfId="486" xr:uid="{00000000-0005-0000-0000-0000E3010000}"/>
    <cellStyle name="20% - Accent4 2 2 4 2" xfId="487" xr:uid="{00000000-0005-0000-0000-0000E4010000}"/>
    <cellStyle name="20% - Accent4 2 2 4 2 2" xfId="488" xr:uid="{00000000-0005-0000-0000-0000E5010000}"/>
    <cellStyle name="20% - Accent4 2 2 4 2 2 2" xfId="489" xr:uid="{00000000-0005-0000-0000-0000E6010000}"/>
    <cellStyle name="20% - Accent4 2 2 4 2 3" xfId="490" xr:uid="{00000000-0005-0000-0000-0000E7010000}"/>
    <cellStyle name="20% - Accent4 2 2 4 3" xfId="491" xr:uid="{00000000-0005-0000-0000-0000E8010000}"/>
    <cellStyle name="20% - Accent4 2 2 4 3 2" xfId="492" xr:uid="{00000000-0005-0000-0000-0000E9010000}"/>
    <cellStyle name="20% - Accent4 2 2 4 3 2 2" xfId="493" xr:uid="{00000000-0005-0000-0000-0000EA010000}"/>
    <cellStyle name="20% - Accent4 2 2 4 3 3" xfId="494" xr:uid="{00000000-0005-0000-0000-0000EB010000}"/>
    <cellStyle name="20% - Accent4 2 2 4 4" xfId="495" xr:uid="{00000000-0005-0000-0000-0000EC010000}"/>
    <cellStyle name="20% - Accent4 2 2 4 4 2" xfId="496" xr:uid="{00000000-0005-0000-0000-0000ED010000}"/>
    <cellStyle name="20% - Accent4 2 2 4 5" xfId="497" xr:uid="{00000000-0005-0000-0000-0000EE010000}"/>
    <cellStyle name="20% - Accent4 2 2 5" xfId="498" xr:uid="{00000000-0005-0000-0000-0000EF010000}"/>
    <cellStyle name="20% - Accent4 2 2 5 2" xfId="499" xr:uid="{00000000-0005-0000-0000-0000F0010000}"/>
    <cellStyle name="20% - Accent4 2 2 5 2 2" xfId="500" xr:uid="{00000000-0005-0000-0000-0000F1010000}"/>
    <cellStyle name="20% - Accent4 2 2 5 3" xfId="501" xr:uid="{00000000-0005-0000-0000-0000F2010000}"/>
    <cellStyle name="20% - Accent4 2 2 6" xfId="502" xr:uid="{00000000-0005-0000-0000-0000F3010000}"/>
    <cellStyle name="20% - Accent4 2 2 6 2" xfId="503" xr:uid="{00000000-0005-0000-0000-0000F4010000}"/>
    <cellStyle name="20% - Accent4 2 2 6 2 2" xfId="504" xr:uid="{00000000-0005-0000-0000-0000F5010000}"/>
    <cellStyle name="20% - Accent4 2 2 6 3" xfId="505" xr:uid="{00000000-0005-0000-0000-0000F6010000}"/>
    <cellStyle name="20% - Accent4 2 2 7" xfId="506" xr:uid="{00000000-0005-0000-0000-0000F7010000}"/>
    <cellStyle name="20% - Accent4 2 2 7 2" xfId="507" xr:uid="{00000000-0005-0000-0000-0000F8010000}"/>
    <cellStyle name="20% - Accent4 2 2 8" xfId="508" xr:uid="{00000000-0005-0000-0000-0000F9010000}"/>
    <cellStyle name="20% - Accent4 2 2 9" xfId="509" xr:uid="{00000000-0005-0000-0000-0000FA010000}"/>
    <cellStyle name="20% - Accent4 2 3" xfId="510" xr:uid="{00000000-0005-0000-0000-0000FB010000}"/>
    <cellStyle name="20% - Accent4 2 3 2" xfId="511" xr:uid="{00000000-0005-0000-0000-0000FC010000}"/>
    <cellStyle name="20% - Accent4 2 3 2 2" xfId="512" xr:uid="{00000000-0005-0000-0000-0000FD010000}"/>
    <cellStyle name="20% - Accent4 2 3 2 2 2" xfId="513" xr:uid="{00000000-0005-0000-0000-0000FE010000}"/>
    <cellStyle name="20% - Accent4 2 3 2 3" xfId="514" xr:uid="{00000000-0005-0000-0000-0000FF010000}"/>
    <cellStyle name="20% - Accent4 2 3 2 4" xfId="515" xr:uid="{00000000-0005-0000-0000-000000020000}"/>
    <cellStyle name="20% - Accent4 2 3 3" xfId="516" xr:uid="{00000000-0005-0000-0000-000001020000}"/>
    <cellStyle name="20% - Accent4 2 3 3 2" xfId="517" xr:uid="{00000000-0005-0000-0000-000002020000}"/>
    <cellStyle name="20% - Accent4 2 3 3 2 2" xfId="518" xr:uid="{00000000-0005-0000-0000-000003020000}"/>
    <cellStyle name="20% - Accent4 2 3 3 3" xfId="519" xr:uid="{00000000-0005-0000-0000-000004020000}"/>
    <cellStyle name="20% - Accent4 2 3 4" xfId="520" xr:uid="{00000000-0005-0000-0000-000005020000}"/>
    <cellStyle name="20% - Accent4 2 3 4 2" xfId="521" xr:uid="{00000000-0005-0000-0000-000006020000}"/>
    <cellStyle name="20% - Accent4 2 3 5" xfId="522" xr:uid="{00000000-0005-0000-0000-000007020000}"/>
    <cellStyle name="20% - Accent4 2 3 6" xfId="523" xr:uid="{00000000-0005-0000-0000-000008020000}"/>
    <cellStyle name="20% - Accent4 2 4" xfId="524" xr:uid="{00000000-0005-0000-0000-000009020000}"/>
    <cellStyle name="20% - Accent4 2 4 2" xfId="525" xr:uid="{00000000-0005-0000-0000-00000A020000}"/>
    <cellStyle name="20% - Accent4 2 4 2 2" xfId="526" xr:uid="{00000000-0005-0000-0000-00000B020000}"/>
    <cellStyle name="20% - Accent4 2 4 2 2 2" xfId="527" xr:uid="{00000000-0005-0000-0000-00000C020000}"/>
    <cellStyle name="20% - Accent4 2 4 2 3" xfId="528" xr:uid="{00000000-0005-0000-0000-00000D020000}"/>
    <cellStyle name="20% - Accent4 2 4 2 4" xfId="529" xr:uid="{00000000-0005-0000-0000-00000E020000}"/>
    <cellStyle name="20% - Accent4 2 4 3" xfId="530" xr:uid="{00000000-0005-0000-0000-00000F020000}"/>
    <cellStyle name="20% - Accent4 2 4 3 2" xfId="531" xr:uid="{00000000-0005-0000-0000-000010020000}"/>
    <cellStyle name="20% - Accent4 2 4 3 2 2" xfId="532" xr:uid="{00000000-0005-0000-0000-000011020000}"/>
    <cellStyle name="20% - Accent4 2 4 3 3" xfId="533" xr:uid="{00000000-0005-0000-0000-000012020000}"/>
    <cellStyle name="20% - Accent4 2 4 4" xfId="534" xr:uid="{00000000-0005-0000-0000-000013020000}"/>
    <cellStyle name="20% - Accent4 2 4 4 2" xfId="535" xr:uid="{00000000-0005-0000-0000-000014020000}"/>
    <cellStyle name="20% - Accent4 2 4 5" xfId="536" xr:uid="{00000000-0005-0000-0000-000015020000}"/>
    <cellStyle name="20% - Accent4 2 4 6" xfId="537" xr:uid="{00000000-0005-0000-0000-000016020000}"/>
    <cellStyle name="20% - Accent4 2 5" xfId="538" xr:uid="{00000000-0005-0000-0000-000017020000}"/>
    <cellStyle name="20% - Accent4 2 5 2" xfId="539" xr:uid="{00000000-0005-0000-0000-000018020000}"/>
    <cellStyle name="20% - Accent4 2 5 2 2" xfId="540" xr:uid="{00000000-0005-0000-0000-000019020000}"/>
    <cellStyle name="20% - Accent4 2 5 2 2 2" xfId="541" xr:uid="{00000000-0005-0000-0000-00001A020000}"/>
    <cellStyle name="20% - Accent4 2 5 2 3" xfId="542" xr:uid="{00000000-0005-0000-0000-00001B020000}"/>
    <cellStyle name="20% - Accent4 2 5 3" xfId="543" xr:uid="{00000000-0005-0000-0000-00001C020000}"/>
    <cellStyle name="20% - Accent4 2 5 3 2" xfId="544" xr:uid="{00000000-0005-0000-0000-00001D020000}"/>
    <cellStyle name="20% - Accent4 2 5 3 2 2" xfId="545" xr:uid="{00000000-0005-0000-0000-00001E020000}"/>
    <cellStyle name="20% - Accent4 2 5 3 3" xfId="546" xr:uid="{00000000-0005-0000-0000-00001F020000}"/>
    <cellStyle name="20% - Accent4 2 5 4" xfId="547" xr:uid="{00000000-0005-0000-0000-000020020000}"/>
    <cellStyle name="20% - Accent4 2 5 4 2" xfId="548" xr:uid="{00000000-0005-0000-0000-000021020000}"/>
    <cellStyle name="20% - Accent4 2 5 5" xfId="549" xr:uid="{00000000-0005-0000-0000-000022020000}"/>
    <cellStyle name="20% - Accent4 2 5 6" xfId="550" xr:uid="{00000000-0005-0000-0000-000023020000}"/>
    <cellStyle name="20% - Accent4 2 6" xfId="551" xr:uid="{00000000-0005-0000-0000-000024020000}"/>
    <cellStyle name="20% - Accent4 2 6 2" xfId="552" xr:uid="{00000000-0005-0000-0000-000025020000}"/>
    <cellStyle name="20% - Accent4 2 6 2 2" xfId="553" xr:uid="{00000000-0005-0000-0000-000026020000}"/>
    <cellStyle name="20% - Accent4 2 6 3" xfId="554" xr:uid="{00000000-0005-0000-0000-000027020000}"/>
    <cellStyle name="20% - Accent4 2 7" xfId="555" xr:uid="{00000000-0005-0000-0000-000028020000}"/>
    <cellStyle name="20% - Accent4 2 7 2" xfId="556" xr:uid="{00000000-0005-0000-0000-000029020000}"/>
    <cellStyle name="20% - Accent4 2 7 2 2" xfId="557" xr:uid="{00000000-0005-0000-0000-00002A020000}"/>
    <cellStyle name="20% - Accent4 2 7 3" xfId="558" xr:uid="{00000000-0005-0000-0000-00002B020000}"/>
    <cellStyle name="20% - Accent4 2 8" xfId="559" xr:uid="{00000000-0005-0000-0000-00002C020000}"/>
    <cellStyle name="20% - Accent4 2 8 2" xfId="560" xr:uid="{00000000-0005-0000-0000-00002D020000}"/>
    <cellStyle name="20% - Accent4 2 9" xfId="561" xr:uid="{00000000-0005-0000-0000-00002E020000}"/>
    <cellStyle name="20% - Accent4 2_Specific Changes NWAU15" xfId="562" xr:uid="{00000000-0005-0000-0000-00002F020000}"/>
    <cellStyle name="20% - Accent4 3" xfId="563" xr:uid="{00000000-0005-0000-0000-000030020000}"/>
    <cellStyle name="20% - Accent4 3 2" xfId="564" xr:uid="{00000000-0005-0000-0000-000031020000}"/>
    <cellStyle name="20% - Accent4 3 2 2" xfId="565" xr:uid="{00000000-0005-0000-0000-000032020000}"/>
    <cellStyle name="20% - Accent4 3 2 2 2" xfId="566" xr:uid="{00000000-0005-0000-0000-000033020000}"/>
    <cellStyle name="20% - Accent4 3 2 2 3" xfId="567" xr:uid="{00000000-0005-0000-0000-000034020000}"/>
    <cellStyle name="20% - Accent4 3 2 2 4" xfId="568" xr:uid="{00000000-0005-0000-0000-000035020000}"/>
    <cellStyle name="20% - Accent4 3 2 3" xfId="569" xr:uid="{00000000-0005-0000-0000-000036020000}"/>
    <cellStyle name="20% - Accent4 3 2 3 2" xfId="570" xr:uid="{00000000-0005-0000-0000-000037020000}"/>
    <cellStyle name="20% - Accent4 3 2 4" xfId="571" xr:uid="{00000000-0005-0000-0000-000038020000}"/>
    <cellStyle name="20% - Accent4 3 2 5" xfId="572" xr:uid="{00000000-0005-0000-0000-000039020000}"/>
    <cellStyle name="20% - Accent4 3 3" xfId="573" xr:uid="{00000000-0005-0000-0000-00003A020000}"/>
    <cellStyle name="20% - Accent4 3 3 2" xfId="574" xr:uid="{00000000-0005-0000-0000-00003B020000}"/>
    <cellStyle name="20% - Accent4 3 3 2 2" xfId="575" xr:uid="{00000000-0005-0000-0000-00003C020000}"/>
    <cellStyle name="20% - Accent4 3 3 2 3" xfId="576" xr:uid="{00000000-0005-0000-0000-00003D020000}"/>
    <cellStyle name="20% - Accent4 3 3 2 4" xfId="577" xr:uid="{00000000-0005-0000-0000-00003E020000}"/>
    <cellStyle name="20% - Accent4 3 3 3" xfId="578" xr:uid="{00000000-0005-0000-0000-00003F020000}"/>
    <cellStyle name="20% - Accent4 3 3 4" xfId="579" xr:uid="{00000000-0005-0000-0000-000040020000}"/>
    <cellStyle name="20% - Accent4 3 3 5" xfId="580" xr:uid="{00000000-0005-0000-0000-000041020000}"/>
    <cellStyle name="20% - Accent4 3 4" xfId="581" xr:uid="{00000000-0005-0000-0000-000042020000}"/>
    <cellStyle name="20% - Accent4 3 4 2" xfId="582" xr:uid="{00000000-0005-0000-0000-000043020000}"/>
    <cellStyle name="20% - Accent4 3 4 2 2" xfId="583" xr:uid="{00000000-0005-0000-0000-000044020000}"/>
    <cellStyle name="20% - Accent4 3 4 2 3" xfId="584" xr:uid="{00000000-0005-0000-0000-000045020000}"/>
    <cellStyle name="20% - Accent4 3 4 2 4" xfId="585" xr:uid="{00000000-0005-0000-0000-000046020000}"/>
    <cellStyle name="20% - Accent4 3 4 3" xfId="586" xr:uid="{00000000-0005-0000-0000-000047020000}"/>
    <cellStyle name="20% - Accent4 3 4 4" xfId="587" xr:uid="{00000000-0005-0000-0000-000048020000}"/>
    <cellStyle name="20% - Accent4 3 4 5" xfId="588" xr:uid="{00000000-0005-0000-0000-000049020000}"/>
    <cellStyle name="20% - Accent4 3 4 6" xfId="589" xr:uid="{00000000-0005-0000-0000-00004A020000}"/>
    <cellStyle name="20% - Accent4 3 5" xfId="590" xr:uid="{00000000-0005-0000-0000-00004B020000}"/>
    <cellStyle name="20% - Accent4 3 5 2" xfId="591" xr:uid="{00000000-0005-0000-0000-00004C020000}"/>
    <cellStyle name="20% - Accent4 3 5 3" xfId="592" xr:uid="{00000000-0005-0000-0000-00004D020000}"/>
    <cellStyle name="20% - Accent4 3 5 4" xfId="593" xr:uid="{00000000-0005-0000-0000-00004E020000}"/>
    <cellStyle name="20% - Accent4 3 5 5" xfId="594" xr:uid="{00000000-0005-0000-0000-00004F020000}"/>
    <cellStyle name="20% - Accent4 3 6" xfId="595" xr:uid="{00000000-0005-0000-0000-000050020000}"/>
    <cellStyle name="20% - Accent4 3 7" xfId="596" xr:uid="{00000000-0005-0000-0000-000051020000}"/>
    <cellStyle name="20% - Accent4 3 8" xfId="597" xr:uid="{00000000-0005-0000-0000-000052020000}"/>
    <cellStyle name="20% - Accent4 4" xfId="598" xr:uid="{00000000-0005-0000-0000-000053020000}"/>
    <cellStyle name="20% - Accent4 4 2" xfId="599" xr:uid="{00000000-0005-0000-0000-000054020000}"/>
    <cellStyle name="20% - Accent4 4 2 2" xfId="600" xr:uid="{00000000-0005-0000-0000-000055020000}"/>
    <cellStyle name="20% - Accent4 4 3" xfId="601" xr:uid="{00000000-0005-0000-0000-000056020000}"/>
    <cellStyle name="20% - Accent4 4 4" xfId="602" xr:uid="{00000000-0005-0000-0000-000057020000}"/>
    <cellStyle name="20% - Accent4 5" xfId="603" xr:uid="{00000000-0005-0000-0000-000058020000}"/>
    <cellStyle name="20% - Accent4 5 2" xfId="604" xr:uid="{00000000-0005-0000-0000-000059020000}"/>
    <cellStyle name="20% - Accent4 6" xfId="605" xr:uid="{00000000-0005-0000-0000-00005A020000}"/>
    <cellStyle name="20% - Accent4 6 2" xfId="606" xr:uid="{00000000-0005-0000-0000-00005B020000}"/>
    <cellStyle name="20% - Accent4 7 2" xfId="607" xr:uid="{00000000-0005-0000-0000-00005C020000}"/>
    <cellStyle name="20% - Accent4 8 2" xfId="608" xr:uid="{00000000-0005-0000-0000-00005D020000}"/>
    <cellStyle name="20% - Accent5 2" xfId="609" xr:uid="{00000000-0005-0000-0000-00005E020000}"/>
    <cellStyle name="20% - Accent5 2 10" xfId="610" xr:uid="{00000000-0005-0000-0000-00005F020000}"/>
    <cellStyle name="20% - Accent5 2 2" xfId="611" xr:uid="{00000000-0005-0000-0000-000060020000}"/>
    <cellStyle name="20% - Accent5 2 2 2" xfId="612" xr:uid="{00000000-0005-0000-0000-000061020000}"/>
    <cellStyle name="20% - Accent5 2 2 2 2" xfId="613" xr:uid="{00000000-0005-0000-0000-000062020000}"/>
    <cellStyle name="20% - Accent5 2 2 2 2 2" xfId="614" xr:uid="{00000000-0005-0000-0000-000063020000}"/>
    <cellStyle name="20% - Accent5 2 2 2 2 2 2" xfId="615" xr:uid="{00000000-0005-0000-0000-000064020000}"/>
    <cellStyle name="20% - Accent5 2 2 2 2 3" xfId="616" xr:uid="{00000000-0005-0000-0000-000065020000}"/>
    <cellStyle name="20% - Accent5 2 2 2 3" xfId="617" xr:uid="{00000000-0005-0000-0000-000066020000}"/>
    <cellStyle name="20% - Accent5 2 2 2 3 2" xfId="618" xr:uid="{00000000-0005-0000-0000-000067020000}"/>
    <cellStyle name="20% - Accent5 2 2 2 3 2 2" xfId="619" xr:uid="{00000000-0005-0000-0000-000068020000}"/>
    <cellStyle name="20% - Accent5 2 2 2 3 3" xfId="620" xr:uid="{00000000-0005-0000-0000-000069020000}"/>
    <cellStyle name="20% - Accent5 2 2 2 4" xfId="621" xr:uid="{00000000-0005-0000-0000-00006A020000}"/>
    <cellStyle name="20% - Accent5 2 2 2 4 2" xfId="622" xr:uid="{00000000-0005-0000-0000-00006B020000}"/>
    <cellStyle name="20% - Accent5 2 2 2 5" xfId="623" xr:uid="{00000000-0005-0000-0000-00006C020000}"/>
    <cellStyle name="20% - Accent5 2 2 3" xfId="624" xr:uid="{00000000-0005-0000-0000-00006D020000}"/>
    <cellStyle name="20% - Accent5 2 2 3 2" xfId="625" xr:uid="{00000000-0005-0000-0000-00006E020000}"/>
    <cellStyle name="20% - Accent5 2 2 3 2 2" xfId="626" xr:uid="{00000000-0005-0000-0000-00006F020000}"/>
    <cellStyle name="20% - Accent5 2 2 3 2 2 2" xfId="627" xr:uid="{00000000-0005-0000-0000-000070020000}"/>
    <cellStyle name="20% - Accent5 2 2 3 2 3" xfId="628" xr:uid="{00000000-0005-0000-0000-000071020000}"/>
    <cellStyle name="20% - Accent5 2 2 3 3" xfId="629" xr:uid="{00000000-0005-0000-0000-000072020000}"/>
    <cellStyle name="20% - Accent5 2 2 3 3 2" xfId="630" xr:uid="{00000000-0005-0000-0000-000073020000}"/>
    <cellStyle name="20% - Accent5 2 2 3 3 2 2" xfId="631" xr:uid="{00000000-0005-0000-0000-000074020000}"/>
    <cellStyle name="20% - Accent5 2 2 3 3 3" xfId="632" xr:uid="{00000000-0005-0000-0000-000075020000}"/>
    <cellStyle name="20% - Accent5 2 2 3 4" xfId="633" xr:uid="{00000000-0005-0000-0000-000076020000}"/>
    <cellStyle name="20% - Accent5 2 2 3 4 2" xfId="634" xr:uid="{00000000-0005-0000-0000-000077020000}"/>
    <cellStyle name="20% - Accent5 2 2 3 5" xfId="635" xr:uid="{00000000-0005-0000-0000-000078020000}"/>
    <cellStyle name="20% - Accent5 2 2 4" xfId="636" xr:uid="{00000000-0005-0000-0000-000079020000}"/>
    <cellStyle name="20% - Accent5 2 2 4 2" xfId="637" xr:uid="{00000000-0005-0000-0000-00007A020000}"/>
    <cellStyle name="20% - Accent5 2 2 4 2 2" xfId="638" xr:uid="{00000000-0005-0000-0000-00007B020000}"/>
    <cellStyle name="20% - Accent5 2 2 4 2 2 2" xfId="639" xr:uid="{00000000-0005-0000-0000-00007C020000}"/>
    <cellStyle name="20% - Accent5 2 2 4 2 3" xfId="640" xr:uid="{00000000-0005-0000-0000-00007D020000}"/>
    <cellStyle name="20% - Accent5 2 2 4 3" xfId="641" xr:uid="{00000000-0005-0000-0000-00007E020000}"/>
    <cellStyle name="20% - Accent5 2 2 4 3 2" xfId="642" xr:uid="{00000000-0005-0000-0000-00007F020000}"/>
    <cellStyle name="20% - Accent5 2 2 4 3 2 2" xfId="643" xr:uid="{00000000-0005-0000-0000-000080020000}"/>
    <cellStyle name="20% - Accent5 2 2 4 3 3" xfId="644" xr:uid="{00000000-0005-0000-0000-000081020000}"/>
    <cellStyle name="20% - Accent5 2 2 4 4" xfId="645" xr:uid="{00000000-0005-0000-0000-000082020000}"/>
    <cellStyle name="20% - Accent5 2 2 4 4 2" xfId="646" xr:uid="{00000000-0005-0000-0000-000083020000}"/>
    <cellStyle name="20% - Accent5 2 2 4 5" xfId="647" xr:uid="{00000000-0005-0000-0000-000084020000}"/>
    <cellStyle name="20% - Accent5 2 2 5" xfId="648" xr:uid="{00000000-0005-0000-0000-000085020000}"/>
    <cellStyle name="20% - Accent5 2 2 5 2" xfId="649" xr:uid="{00000000-0005-0000-0000-000086020000}"/>
    <cellStyle name="20% - Accent5 2 2 5 2 2" xfId="650" xr:uid="{00000000-0005-0000-0000-000087020000}"/>
    <cellStyle name="20% - Accent5 2 2 5 3" xfId="651" xr:uid="{00000000-0005-0000-0000-000088020000}"/>
    <cellStyle name="20% - Accent5 2 2 6" xfId="652" xr:uid="{00000000-0005-0000-0000-000089020000}"/>
    <cellStyle name="20% - Accent5 2 2 6 2" xfId="653" xr:uid="{00000000-0005-0000-0000-00008A020000}"/>
    <cellStyle name="20% - Accent5 2 2 6 2 2" xfId="654" xr:uid="{00000000-0005-0000-0000-00008B020000}"/>
    <cellStyle name="20% - Accent5 2 2 6 3" xfId="655" xr:uid="{00000000-0005-0000-0000-00008C020000}"/>
    <cellStyle name="20% - Accent5 2 2 7" xfId="656" xr:uid="{00000000-0005-0000-0000-00008D020000}"/>
    <cellStyle name="20% - Accent5 2 2 7 2" xfId="657" xr:uid="{00000000-0005-0000-0000-00008E020000}"/>
    <cellStyle name="20% - Accent5 2 2 8" xfId="658" xr:uid="{00000000-0005-0000-0000-00008F020000}"/>
    <cellStyle name="20% - Accent5 2 3" xfId="659" xr:uid="{00000000-0005-0000-0000-000090020000}"/>
    <cellStyle name="20% - Accent5 2 3 2" xfId="660" xr:uid="{00000000-0005-0000-0000-000091020000}"/>
    <cellStyle name="20% - Accent5 2 3 2 2" xfId="661" xr:uid="{00000000-0005-0000-0000-000092020000}"/>
    <cellStyle name="20% - Accent5 2 3 2 2 2" xfId="662" xr:uid="{00000000-0005-0000-0000-000093020000}"/>
    <cellStyle name="20% - Accent5 2 3 2 3" xfId="663" xr:uid="{00000000-0005-0000-0000-000094020000}"/>
    <cellStyle name="20% - Accent5 2 3 2 4" xfId="664" xr:uid="{00000000-0005-0000-0000-000095020000}"/>
    <cellStyle name="20% - Accent5 2 3 3" xfId="665" xr:uid="{00000000-0005-0000-0000-000096020000}"/>
    <cellStyle name="20% - Accent5 2 3 3 2" xfId="666" xr:uid="{00000000-0005-0000-0000-000097020000}"/>
    <cellStyle name="20% - Accent5 2 3 3 2 2" xfId="667" xr:uid="{00000000-0005-0000-0000-000098020000}"/>
    <cellStyle name="20% - Accent5 2 3 3 3" xfId="668" xr:uid="{00000000-0005-0000-0000-000099020000}"/>
    <cellStyle name="20% - Accent5 2 3 4" xfId="669" xr:uid="{00000000-0005-0000-0000-00009A020000}"/>
    <cellStyle name="20% - Accent5 2 3 4 2" xfId="670" xr:uid="{00000000-0005-0000-0000-00009B020000}"/>
    <cellStyle name="20% - Accent5 2 3 5" xfId="671" xr:uid="{00000000-0005-0000-0000-00009C020000}"/>
    <cellStyle name="20% - Accent5 2 3 6" xfId="672" xr:uid="{00000000-0005-0000-0000-00009D020000}"/>
    <cellStyle name="20% - Accent5 2 4" xfId="673" xr:uid="{00000000-0005-0000-0000-00009E020000}"/>
    <cellStyle name="20% - Accent5 2 4 2" xfId="674" xr:uid="{00000000-0005-0000-0000-00009F020000}"/>
    <cellStyle name="20% - Accent5 2 4 2 2" xfId="675" xr:uid="{00000000-0005-0000-0000-0000A0020000}"/>
    <cellStyle name="20% - Accent5 2 4 2 2 2" xfId="676" xr:uid="{00000000-0005-0000-0000-0000A1020000}"/>
    <cellStyle name="20% - Accent5 2 4 2 3" xfId="677" xr:uid="{00000000-0005-0000-0000-0000A2020000}"/>
    <cellStyle name="20% - Accent5 2 4 2 4" xfId="678" xr:uid="{00000000-0005-0000-0000-0000A3020000}"/>
    <cellStyle name="20% - Accent5 2 4 3" xfId="679" xr:uid="{00000000-0005-0000-0000-0000A4020000}"/>
    <cellStyle name="20% - Accent5 2 4 3 2" xfId="680" xr:uid="{00000000-0005-0000-0000-0000A5020000}"/>
    <cellStyle name="20% - Accent5 2 4 3 2 2" xfId="681" xr:uid="{00000000-0005-0000-0000-0000A6020000}"/>
    <cellStyle name="20% - Accent5 2 4 3 3" xfId="682" xr:uid="{00000000-0005-0000-0000-0000A7020000}"/>
    <cellStyle name="20% - Accent5 2 4 4" xfId="683" xr:uid="{00000000-0005-0000-0000-0000A8020000}"/>
    <cellStyle name="20% - Accent5 2 4 4 2" xfId="684" xr:uid="{00000000-0005-0000-0000-0000A9020000}"/>
    <cellStyle name="20% - Accent5 2 4 5" xfId="685" xr:uid="{00000000-0005-0000-0000-0000AA020000}"/>
    <cellStyle name="20% - Accent5 2 4 6" xfId="686" xr:uid="{00000000-0005-0000-0000-0000AB020000}"/>
    <cellStyle name="20% - Accent5 2 5" xfId="687" xr:uid="{00000000-0005-0000-0000-0000AC020000}"/>
    <cellStyle name="20% - Accent5 2 5 2" xfId="688" xr:uid="{00000000-0005-0000-0000-0000AD020000}"/>
    <cellStyle name="20% - Accent5 2 5 2 2" xfId="689" xr:uid="{00000000-0005-0000-0000-0000AE020000}"/>
    <cellStyle name="20% - Accent5 2 5 2 2 2" xfId="690" xr:uid="{00000000-0005-0000-0000-0000AF020000}"/>
    <cellStyle name="20% - Accent5 2 5 2 3" xfId="691" xr:uid="{00000000-0005-0000-0000-0000B0020000}"/>
    <cellStyle name="20% - Accent5 2 5 3" xfId="692" xr:uid="{00000000-0005-0000-0000-0000B1020000}"/>
    <cellStyle name="20% - Accent5 2 5 3 2" xfId="693" xr:uid="{00000000-0005-0000-0000-0000B2020000}"/>
    <cellStyle name="20% - Accent5 2 5 3 2 2" xfId="694" xr:uid="{00000000-0005-0000-0000-0000B3020000}"/>
    <cellStyle name="20% - Accent5 2 5 3 3" xfId="695" xr:uid="{00000000-0005-0000-0000-0000B4020000}"/>
    <cellStyle name="20% - Accent5 2 5 4" xfId="696" xr:uid="{00000000-0005-0000-0000-0000B5020000}"/>
    <cellStyle name="20% - Accent5 2 5 4 2" xfId="697" xr:uid="{00000000-0005-0000-0000-0000B6020000}"/>
    <cellStyle name="20% - Accent5 2 5 5" xfId="698" xr:uid="{00000000-0005-0000-0000-0000B7020000}"/>
    <cellStyle name="20% - Accent5 2 5 6" xfId="699" xr:uid="{00000000-0005-0000-0000-0000B8020000}"/>
    <cellStyle name="20% - Accent5 2 6" xfId="700" xr:uid="{00000000-0005-0000-0000-0000B9020000}"/>
    <cellStyle name="20% - Accent5 2 6 2" xfId="701" xr:uid="{00000000-0005-0000-0000-0000BA020000}"/>
    <cellStyle name="20% - Accent5 2 6 2 2" xfId="702" xr:uid="{00000000-0005-0000-0000-0000BB020000}"/>
    <cellStyle name="20% - Accent5 2 6 3" xfId="703" xr:uid="{00000000-0005-0000-0000-0000BC020000}"/>
    <cellStyle name="20% - Accent5 2 7" xfId="704" xr:uid="{00000000-0005-0000-0000-0000BD020000}"/>
    <cellStyle name="20% - Accent5 2 7 2" xfId="705" xr:uid="{00000000-0005-0000-0000-0000BE020000}"/>
    <cellStyle name="20% - Accent5 2 7 2 2" xfId="706" xr:uid="{00000000-0005-0000-0000-0000BF020000}"/>
    <cellStyle name="20% - Accent5 2 7 3" xfId="707" xr:uid="{00000000-0005-0000-0000-0000C0020000}"/>
    <cellStyle name="20% - Accent5 2 8" xfId="708" xr:uid="{00000000-0005-0000-0000-0000C1020000}"/>
    <cellStyle name="20% - Accent5 2 8 2" xfId="709" xr:uid="{00000000-0005-0000-0000-0000C2020000}"/>
    <cellStyle name="20% - Accent5 2 9" xfId="710" xr:uid="{00000000-0005-0000-0000-0000C3020000}"/>
    <cellStyle name="20% - Accent5 2_Specific Changes NWAU15" xfId="711" xr:uid="{00000000-0005-0000-0000-0000C4020000}"/>
    <cellStyle name="20% - Accent5 3" xfId="712" xr:uid="{00000000-0005-0000-0000-0000C5020000}"/>
    <cellStyle name="20% - Accent5 3 2" xfId="713" xr:uid="{00000000-0005-0000-0000-0000C6020000}"/>
    <cellStyle name="20% - Accent5 3 2 2" xfId="714" xr:uid="{00000000-0005-0000-0000-0000C7020000}"/>
    <cellStyle name="20% - Accent5 3 2 2 2" xfId="715" xr:uid="{00000000-0005-0000-0000-0000C8020000}"/>
    <cellStyle name="20% - Accent5 3 2 2 3" xfId="716" xr:uid="{00000000-0005-0000-0000-0000C9020000}"/>
    <cellStyle name="20% - Accent5 3 2 2 4" xfId="717" xr:uid="{00000000-0005-0000-0000-0000CA020000}"/>
    <cellStyle name="20% - Accent5 3 2 3" xfId="718" xr:uid="{00000000-0005-0000-0000-0000CB020000}"/>
    <cellStyle name="20% - Accent5 3 2 4" xfId="719" xr:uid="{00000000-0005-0000-0000-0000CC020000}"/>
    <cellStyle name="20% - Accent5 3 2 5" xfId="720" xr:uid="{00000000-0005-0000-0000-0000CD020000}"/>
    <cellStyle name="20% - Accent5 3 3" xfId="721" xr:uid="{00000000-0005-0000-0000-0000CE020000}"/>
    <cellStyle name="20% - Accent5 3 3 2" xfId="722" xr:uid="{00000000-0005-0000-0000-0000CF020000}"/>
    <cellStyle name="20% - Accent5 3 3 2 2" xfId="723" xr:uid="{00000000-0005-0000-0000-0000D0020000}"/>
    <cellStyle name="20% - Accent5 3 3 2 3" xfId="724" xr:uid="{00000000-0005-0000-0000-0000D1020000}"/>
    <cellStyle name="20% - Accent5 3 3 2 4" xfId="725" xr:uid="{00000000-0005-0000-0000-0000D2020000}"/>
    <cellStyle name="20% - Accent5 3 3 3" xfId="726" xr:uid="{00000000-0005-0000-0000-0000D3020000}"/>
    <cellStyle name="20% - Accent5 3 3 4" xfId="727" xr:uid="{00000000-0005-0000-0000-0000D4020000}"/>
    <cellStyle name="20% - Accent5 3 3 5" xfId="728" xr:uid="{00000000-0005-0000-0000-0000D5020000}"/>
    <cellStyle name="20% - Accent5 3 4" xfId="729" xr:uid="{00000000-0005-0000-0000-0000D6020000}"/>
    <cellStyle name="20% - Accent5 3 4 2" xfId="730" xr:uid="{00000000-0005-0000-0000-0000D7020000}"/>
    <cellStyle name="20% - Accent5 3 4 2 2" xfId="731" xr:uid="{00000000-0005-0000-0000-0000D8020000}"/>
    <cellStyle name="20% - Accent5 3 4 2 3" xfId="732" xr:uid="{00000000-0005-0000-0000-0000D9020000}"/>
    <cellStyle name="20% - Accent5 3 4 2 4" xfId="733" xr:uid="{00000000-0005-0000-0000-0000DA020000}"/>
    <cellStyle name="20% - Accent5 3 4 3" xfId="734" xr:uid="{00000000-0005-0000-0000-0000DB020000}"/>
    <cellStyle name="20% - Accent5 3 4 4" xfId="735" xr:uid="{00000000-0005-0000-0000-0000DC020000}"/>
    <cellStyle name="20% - Accent5 3 4 5" xfId="736" xr:uid="{00000000-0005-0000-0000-0000DD020000}"/>
    <cellStyle name="20% - Accent5 3 4 6" xfId="737" xr:uid="{00000000-0005-0000-0000-0000DE020000}"/>
    <cellStyle name="20% - Accent5 3 5" xfId="738" xr:uid="{00000000-0005-0000-0000-0000DF020000}"/>
    <cellStyle name="20% - Accent5 3 5 2" xfId="739" xr:uid="{00000000-0005-0000-0000-0000E0020000}"/>
    <cellStyle name="20% - Accent5 3 5 3" xfId="740" xr:uid="{00000000-0005-0000-0000-0000E1020000}"/>
    <cellStyle name="20% - Accent5 3 5 4" xfId="741" xr:uid="{00000000-0005-0000-0000-0000E2020000}"/>
    <cellStyle name="20% - Accent5 3 5 5" xfId="742" xr:uid="{00000000-0005-0000-0000-0000E3020000}"/>
    <cellStyle name="20% - Accent5 3 6" xfId="743" xr:uid="{00000000-0005-0000-0000-0000E4020000}"/>
    <cellStyle name="20% - Accent5 3 7" xfId="744" xr:uid="{00000000-0005-0000-0000-0000E5020000}"/>
    <cellStyle name="20% - Accent5 3 8" xfId="745" xr:uid="{00000000-0005-0000-0000-0000E6020000}"/>
    <cellStyle name="20% - Accent5 4" xfId="746" xr:uid="{00000000-0005-0000-0000-0000E7020000}"/>
    <cellStyle name="20% - Accent5 4 2" xfId="747" xr:uid="{00000000-0005-0000-0000-0000E8020000}"/>
    <cellStyle name="20% - Accent5 4 2 2" xfId="748" xr:uid="{00000000-0005-0000-0000-0000E9020000}"/>
    <cellStyle name="20% - Accent5 4 3" xfId="749" xr:uid="{00000000-0005-0000-0000-0000EA020000}"/>
    <cellStyle name="20% - Accent5 4 4" xfId="750" xr:uid="{00000000-0005-0000-0000-0000EB020000}"/>
    <cellStyle name="20% - Accent5 5" xfId="751" xr:uid="{00000000-0005-0000-0000-0000EC020000}"/>
    <cellStyle name="20% - Accent5 5 2" xfId="752" xr:uid="{00000000-0005-0000-0000-0000ED020000}"/>
    <cellStyle name="20% - Accent5 6" xfId="753" xr:uid="{00000000-0005-0000-0000-0000EE020000}"/>
    <cellStyle name="20% - Accent5 6 2" xfId="754" xr:uid="{00000000-0005-0000-0000-0000EF020000}"/>
    <cellStyle name="20% - Accent5 7 2" xfId="755" xr:uid="{00000000-0005-0000-0000-0000F0020000}"/>
    <cellStyle name="20% - Accent5 8 2" xfId="756" xr:uid="{00000000-0005-0000-0000-0000F1020000}"/>
    <cellStyle name="20% - Accent6 2" xfId="757" xr:uid="{00000000-0005-0000-0000-0000F2020000}"/>
    <cellStyle name="20% - Accent6 2 10" xfId="758" xr:uid="{00000000-0005-0000-0000-0000F3020000}"/>
    <cellStyle name="20% - Accent6 2 2" xfId="759" xr:uid="{00000000-0005-0000-0000-0000F4020000}"/>
    <cellStyle name="20% - Accent6 2 2 2" xfId="760" xr:uid="{00000000-0005-0000-0000-0000F5020000}"/>
    <cellStyle name="20% - Accent6 2 2 2 2" xfId="761" xr:uid="{00000000-0005-0000-0000-0000F6020000}"/>
    <cellStyle name="20% - Accent6 2 2 2 2 2" xfId="762" xr:uid="{00000000-0005-0000-0000-0000F7020000}"/>
    <cellStyle name="20% - Accent6 2 2 2 2 2 2" xfId="763" xr:uid="{00000000-0005-0000-0000-0000F8020000}"/>
    <cellStyle name="20% - Accent6 2 2 2 2 3" xfId="764" xr:uid="{00000000-0005-0000-0000-0000F9020000}"/>
    <cellStyle name="20% - Accent6 2 2 2 3" xfId="765" xr:uid="{00000000-0005-0000-0000-0000FA020000}"/>
    <cellStyle name="20% - Accent6 2 2 2 3 2" xfId="766" xr:uid="{00000000-0005-0000-0000-0000FB020000}"/>
    <cellStyle name="20% - Accent6 2 2 2 3 2 2" xfId="767" xr:uid="{00000000-0005-0000-0000-0000FC020000}"/>
    <cellStyle name="20% - Accent6 2 2 2 3 3" xfId="768" xr:uid="{00000000-0005-0000-0000-0000FD020000}"/>
    <cellStyle name="20% - Accent6 2 2 2 4" xfId="769" xr:uid="{00000000-0005-0000-0000-0000FE020000}"/>
    <cellStyle name="20% - Accent6 2 2 2 4 2" xfId="770" xr:uid="{00000000-0005-0000-0000-0000FF020000}"/>
    <cellStyle name="20% - Accent6 2 2 2 5" xfId="771" xr:uid="{00000000-0005-0000-0000-000000030000}"/>
    <cellStyle name="20% - Accent6 2 2 3" xfId="772" xr:uid="{00000000-0005-0000-0000-000001030000}"/>
    <cellStyle name="20% - Accent6 2 2 3 2" xfId="773" xr:uid="{00000000-0005-0000-0000-000002030000}"/>
    <cellStyle name="20% - Accent6 2 2 3 2 2" xfId="774" xr:uid="{00000000-0005-0000-0000-000003030000}"/>
    <cellStyle name="20% - Accent6 2 2 3 2 2 2" xfId="775" xr:uid="{00000000-0005-0000-0000-000004030000}"/>
    <cellStyle name="20% - Accent6 2 2 3 2 3" xfId="776" xr:uid="{00000000-0005-0000-0000-000005030000}"/>
    <cellStyle name="20% - Accent6 2 2 3 3" xfId="777" xr:uid="{00000000-0005-0000-0000-000006030000}"/>
    <cellStyle name="20% - Accent6 2 2 3 3 2" xfId="778" xr:uid="{00000000-0005-0000-0000-000007030000}"/>
    <cellStyle name="20% - Accent6 2 2 3 3 2 2" xfId="779" xr:uid="{00000000-0005-0000-0000-000008030000}"/>
    <cellStyle name="20% - Accent6 2 2 3 3 3" xfId="780" xr:uid="{00000000-0005-0000-0000-000009030000}"/>
    <cellStyle name="20% - Accent6 2 2 3 4" xfId="781" xr:uid="{00000000-0005-0000-0000-00000A030000}"/>
    <cellStyle name="20% - Accent6 2 2 3 4 2" xfId="782" xr:uid="{00000000-0005-0000-0000-00000B030000}"/>
    <cellStyle name="20% - Accent6 2 2 3 5" xfId="783" xr:uid="{00000000-0005-0000-0000-00000C030000}"/>
    <cellStyle name="20% - Accent6 2 2 4" xfId="784" xr:uid="{00000000-0005-0000-0000-00000D030000}"/>
    <cellStyle name="20% - Accent6 2 2 4 2" xfId="785" xr:uid="{00000000-0005-0000-0000-00000E030000}"/>
    <cellStyle name="20% - Accent6 2 2 4 2 2" xfId="786" xr:uid="{00000000-0005-0000-0000-00000F030000}"/>
    <cellStyle name="20% - Accent6 2 2 4 2 2 2" xfId="787" xr:uid="{00000000-0005-0000-0000-000010030000}"/>
    <cellStyle name="20% - Accent6 2 2 4 2 3" xfId="788" xr:uid="{00000000-0005-0000-0000-000011030000}"/>
    <cellStyle name="20% - Accent6 2 2 4 3" xfId="789" xr:uid="{00000000-0005-0000-0000-000012030000}"/>
    <cellStyle name="20% - Accent6 2 2 4 3 2" xfId="790" xr:uid="{00000000-0005-0000-0000-000013030000}"/>
    <cellStyle name="20% - Accent6 2 2 4 3 2 2" xfId="791" xr:uid="{00000000-0005-0000-0000-000014030000}"/>
    <cellStyle name="20% - Accent6 2 2 4 3 3" xfId="792" xr:uid="{00000000-0005-0000-0000-000015030000}"/>
    <cellStyle name="20% - Accent6 2 2 4 4" xfId="793" xr:uid="{00000000-0005-0000-0000-000016030000}"/>
    <cellStyle name="20% - Accent6 2 2 4 4 2" xfId="794" xr:uid="{00000000-0005-0000-0000-000017030000}"/>
    <cellStyle name="20% - Accent6 2 2 4 5" xfId="795" xr:uid="{00000000-0005-0000-0000-000018030000}"/>
    <cellStyle name="20% - Accent6 2 2 5" xfId="796" xr:uid="{00000000-0005-0000-0000-000019030000}"/>
    <cellStyle name="20% - Accent6 2 2 5 2" xfId="797" xr:uid="{00000000-0005-0000-0000-00001A030000}"/>
    <cellStyle name="20% - Accent6 2 2 5 2 2" xfId="798" xr:uid="{00000000-0005-0000-0000-00001B030000}"/>
    <cellStyle name="20% - Accent6 2 2 5 3" xfId="799" xr:uid="{00000000-0005-0000-0000-00001C030000}"/>
    <cellStyle name="20% - Accent6 2 2 6" xfId="800" xr:uid="{00000000-0005-0000-0000-00001D030000}"/>
    <cellStyle name="20% - Accent6 2 2 6 2" xfId="801" xr:uid="{00000000-0005-0000-0000-00001E030000}"/>
    <cellStyle name="20% - Accent6 2 2 6 2 2" xfId="802" xr:uid="{00000000-0005-0000-0000-00001F030000}"/>
    <cellStyle name="20% - Accent6 2 2 6 3" xfId="803" xr:uid="{00000000-0005-0000-0000-000020030000}"/>
    <cellStyle name="20% - Accent6 2 2 7" xfId="804" xr:uid="{00000000-0005-0000-0000-000021030000}"/>
    <cellStyle name="20% - Accent6 2 2 7 2" xfId="805" xr:uid="{00000000-0005-0000-0000-000022030000}"/>
    <cellStyle name="20% - Accent6 2 2 8" xfId="806" xr:uid="{00000000-0005-0000-0000-000023030000}"/>
    <cellStyle name="20% - Accent6 2 2 9" xfId="807" xr:uid="{00000000-0005-0000-0000-000024030000}"/>
    <cellStyle name="20% - Accent6 2 3" xfId="808" xr:uid="{00000000-0005-0000-0000-000025030000}"/>
    <cellStyle name="20% - Accent6 2 3 2" xfId="809" xr:uid="{00000000-0005-0000-0000-000026030000}"/>
    <cellStyle name="20% - Accent6 2 3 2 2" xfId="810" xr:uid="{00000000-0005-0000-0000-000027030000}"/>
    <cellStyle name="20% - Accent6 2 3 2 2 2" xfId="811" xr:uid="{00000000-0005-0000-0000-000028030000}"/>
    <cellStyle name="20% - Accent6 2 3 2 3" xfId="812" xr:uid="{00000000-0005-0000-0000-000029030000}"/>
    <cellStyle name="20% - Accent6 2 3 2 4" xfId="813" xr:uid="{00000000-0005-0000-0000-00002A030000}"/>
    <cellStyle name="20% - Accent6 2 3 3" xfId="814" xr:uid="{00000000-0005-0000-0000-00002B030000}"/>
    <cellStyle name="20% - Accent6 2 3 3 2" xfId="815" xr:uid="{00000000-0005-0000-0000-00002C030000}"/>
    <cellStyle name="20% - Accent6 2 3 3 2 2" xfId="816" xr:uid="{00000000-0005-0000-0000-00002D030000}"/>
    <cellStyle name="20% - Accent6 2 3 3 3" xfId="817" xr:uid="{00000000-0005-0000-0000-00002E030000}"/>
    <cellStyle name="20% - Accent6 2 3 4" xfId="818" xr:uid="{00000000-0005-0000-0000-00002F030000}"/>
    <cellStyle name="20% - Accent6 2 3 4 2" xfId="819" xr:uid="{00000000-0005-0000-0000-000030030000}"/>
    <cellStyle name="20% - Accent6 2 3 5" xfId="820" xr:uid="{00000000-0005-0000-0000-000031030000}"/>
    <cellStyle name="20% - Accent6 2 3 6" xfId="821" xr:uid="{00000000-0005-0000-0000-000032030000}"/>
    <cellStyle name="20% - Accent6 2 4" xfId="822" xr:uid="{00000000-0005-0000-0000-000033030000}"/>
    <cellStyle name="20% - Accent6 2 4 2" xfId="823" xr:uid="{00000000-0005-0000-0000-000034030000}"/>
    <cellStyle name="20% - Accent6 2 4 2 2" xfId="824" xr:uid="{00000000-0005-0000-0000-000035030000}"/>
    <cellStyle name="20% - Accent6 2 4 2 2 2" xfId="825" xr:uid="{00000000-0005-0000-0000-000036030000}"/>
    <cellStyle name="20% - Accent6 2 4 2 3" xfId="826" xr:uid="{00000000-0005-0000-0000-000037030000}"/>
    <cellStyle name="20% - Accent6 2 4 2 4" xfId="827" xr:uid="{00000000-0005-0000-0000-000038030000}"/>
    <cellStyle name="20% - Accent6 2 4 3" xfId="828" xr:uid="{00000000-0005-0000-0000-000039030000}"/>
    <cellStyle name="20% - Accent6 2 4 3 2" xfId="829" xr:uid="{00000000-0005-0000-0000-00003A030000}"/>
    <cellStyle name="20% - Accent6 2 4 3 2 2" xfId="830" xr:uid="{00000000-0005-0000-0000-00003B030000}"/>
    <cellStyle name="20% - Accent6 2 4 3 3" xfId="831" xr:uid="{00000000-0005-0000-0000-00003C030000}"/>
    <cellStyle name="20% - Accent6 2 4 4" xfId="832" xr:uid="{00000000-0005-0000-0000-00003D030000}"/>
    <cellStyle name="20% - Accent6 2 4 4 2" xfId="833" xr:uid="{00000000-0005-0000-0000-00003E030000}"/>
    <cellStyle name="20% - Accent6 2 4 5" xfId="834" xr:uid="{00000000-0005-0000-0000-00003F030000}"/>
    <cellStyle name="20% - Accent6 2 4 6" xfId="835" xr:uid="{00000000-0005-0000-0000-000040030000}"/>
    <cellStyle name="20% - Accent6 2 5" xfId="836" xr:uid="{00000000-0005-0000-0000-000041030000}"/>
    <cellStyle name="20% - Accent6 2 5 2" xfId="837" xr:uid="{00000000-0005-0000-0000-000042030000}"/>
    <cellStyle name="20% - Accent6 2 5 2 2" xfId="838" xr:uid="{00000000-0005-0000-0000-000043030000}"/>
    <cellStyle name="20% - Accent6 2 5 2 2 2" xfId="839" xr:uid="{00000000-0005-0000-0000-000044030000}"/>
    <cellStyle name="20% - Accent6 2 5 2 3" xfId="840" xr:uid="{00000000-0005-0000-0000-000045030000}"/>
    <cellStyle name="20% - Accent6 2 5 3" xfId="841" xr:uid="{00000000-0005-0000-0000-000046030000}"/>
    <cellStyle name="20% - Accent6 2 5 3 2" xfId="842" xr:uid="{00000000-0005-0000-0000-000047030000}"/>
    <cellStyle name="20% - Accent6 2 5 3 2 2" xfId="843" xr:uid="{00000000-0005-0000-0000-000048030000}"/>
    <cellStyle name="20% - Accent6 2 5 3 3" xfId="844" xr:uid="{00000000-0005-0000-0000-000049030000}"/>
    <cellStyle name="20% - Accent6 2 5 4" xfId="845" xr:uid="{00000000-0005-0000-0000-00004A030000}"/>
    <cellStyle name="20% - Accent6 2 5 4 2" xfId="846" xr:uid="{00000000-0005-0000-0000-00004B030000}"/>
    <cellStyle name="20% - Accent6 2 5 5" xfId="847" xr:uid="{00000000-0005-0000-0000-00004C030000}"/>
    <cellStyle name="20% - Accent6 2 5 6" xfId="848" xr:uid="{00000000-0005-0000-0000-00004D030000}"/>
    <cellStyle name="20% - Accent6 2 6" xfId="849" xr:uid="{00000000-0005-0000-0000-00004E030000}"/>
    <cellStyle name="20% - Accent6 2 6 2" xfId="850" xr:uid="{00000000-0005-0000-0000-00004F030000}"/>
    <cellStyle name="20% - Accent6 2 6 2 2" xfId="851" xr:uid="{00000000-0005-0000-0000-000050030000}"/>
    <cellStyle name="20% - Accent6 2 6 3" xfId="852" xr:uid="{00000000-0005-0000-0000-000051030000}"/>
    <cellStyle name="20% - Accent6 2 7" xfId="853" xr:uid="{00000000-0005-0000-0000-000052030000}"/>
    <cellStyle name="20% - Accent6 2 7 2" xfId="854" xr:uid="{00000000-0005-0000-0000-000053030000}"/>
    <cellStyle name="20% - Accent6 2 7 2 2" xfId="855" xr:uid="{00000000-0005-0000-0000-000054030000}"/>
    <cellStyle name="20% - Accent6 2 7 3" xfId="856" xr:uid="{00000000-0005-0000-0000-000055030000}"/>
    <cellStyle name="20% - Accent6 2 8" xfId="857" xr:uid="{00000000-0005-0000-0000-000056030000}"/>
    <cellStyle name="20% - Accent6 2 8 2" xfId="858" xr:uid="{00000000-0005-0000-0000-000057030000}"/>
    <cellStyle name="20% - Accent6 2 9" xfId="859" xr:uid="{00000000-0005-0000-0000-000058030000}"/>
    <cellStyle name="20% - Accent6 2_Specific Changes NWAU15" xfId="860" xr:uid="{00000000-0005-0000-0000-000059030000}"/>
    <cellStyle name="20% - Accent6 3" xfId="861" xr:uid="{00000000-0005-0000-0000-00005A030000}"/>
    <cellStyle name="20% - Accent6 3 2" xfId="862" xr:uid="{00000000-0005-0000-0000-00005B030000}"/>
    <cellStyle name="20% - Accent6 3 2 2" xfId="863" xr:uid="{00000000-0005-0000-0000-00005C030000}"/>
    <cellStyle name="20% - Accent6 3 2 2 2" xfId="864" xr:uid="{00000000-0005-0000-0000-00005D030000}"/>
    <cellStyle name="20% - Accent6 3 2 2 3" xfId="865" xr:uid="{00000000-0005-0000-0000-00005E030000}"/>
    <cellStyle name="20% - Accent6 3 2 2 4" xfId="866" xr:uid="{00000000-0005-0000-0000-00005F030000}"/>
    <cellStyle name="20% - Accent6 3 2 3" xfId="867" xr:uid="{00000000-0005-0000-0000-000060030000}"/>
    <cellStyle name="20% - Accent6 3 2 3 2" xfId="868" xr:uid="{00000000-0005-0000-0000-000061030000}"/>
    <cellStyle name="20% - Accent6 3 2 4" xfId="869" xr:uid="{00000000-0005-0000-0000-000062030000}"/>
    <cellStyle name="20% - Accent6 3 2 5" xfId="870" xr:uid="{00000000-0005-0000-0000-000063030000}"/>
    <cellStyle name="20% - Accent6 3 3" xfId="871" xr:uid="{00000000-0005-0000-0000-000064030000}"/>
    <cellStyle name="20% - Accent6 3 3 2" xfId="872" xr:uid="{00000000-0005-0000-0000-000065030000}"/>
    <cellStyle name="20% - Accent6 3 3 2 2" xfId="873" xr:uid="{00000000-0005-0000-0000-000066030000}"/>
    <cellStyle name="20% - Accent6 3 3 2 3" xfId="874" xr:uid="{00000000-0005-0000-0000-000067030000}"/>
    <cellStyle name="20% - Accent6 3 3 2 4" xfId="875" xr:uid="{00000000-0005-0000-0000-000068030000}"/>
    <cellStyle name="20% - Accent6 3 3 3" xfId="876" xr:uid="{00000000-0005-0000-0000-000069030000}"/>
    <cellStyle name="20% - Accent6 3 3 4" xfId="877" xr:uid="{00000000-0005-0000-0000-00006A030000}"/>
    <cellStyle name="20% - Accent6 3 3 5" xfId="878" xr:uid="{00000000-0005-0000-0000-00006B030000}"/>
    <cellStyle name="20% - Accent6 3 4" xfId="879" xr:uid="{00000000-0005-0000-0000-00006C030000}"/>
    <cellStyle name="20% - Accent6 3 4 2" xfId="880" xr:uid="{00000000-0005-0000-0000-00006D030000}"/>
    <cellStyle name="20% - Accent6 3 4 2 2" xfId="881" xr:uid="{00000000-0005-0000-0000-00006E030000}"/>
    <cellStyle name="20% - Accent6 3 4 2 3" xfId="882" xr:uid="{00000000-0005-0000-0000-00006F030000}"/>
    <cellStyle name="20% - Accent6 3 4 2 4" xfId="883" xr:uid="{00000000-0005-0000-0000-000070030000}"/>
    <cellStyle name="20% - Accent6 3 4 3" xfId="884" xr:uid="{00000000-0005-0000-0000-000071030000}"/>
    <cellStyle name="20% - Accent6 3 4 4" xfId="885" xr:uid="{00000000-0005-0000-0000-000072030000}"/>
    <cellStyle name="20% - Accent6 3 4 5" xfId="886" xr:uid="{00000000-0005-0000-0000-000073030000}"/>
    <cellStyle name="20% - Accent6 3 4 6" xfId="887" xr:uid="{00000000-0005-0000-0000-000074030000}"/>
    <cellStyle name="20% - Accent6 3 5" xfId="888" xr:uid="{00000000-0005-0000-0000-000075030000}"/>
    <cellStyle name="20% - Accent6 3 5 2" xfId="889" xr:uid="{00000000-0005-0000-0000-000076030000}"/>
    <cellStyle name="20% - Accent6 3 5 3" xfId="890" xr:uid="{00000000-0005-0000-0000-000077030000}"/>
    <cellStyle name="20% - Accent6 3 5 4" xfId="891" xr:uid="{00000000-0005-0000-0000-000078030000}"/>
    <cellStyle name="20% - Accent6 3 5 5" xfId="892" xr:uid="{00000000-0005-0000-0000-000079030000}"/>
    <cellStyle name="20% - Accent6 3 6" xfId="893" xr:uid="{00000000-0005-0000-0000-00007A030000}"/>
    <cellStyle name="20% - Accent6 3 7" xfId="894" xr:uid="{00000000-0005-0000-0000-00007B030000}"/>
    <cellStyle name="20% - Accent6 3 8" xfId="895" xr:uid="{00000000-0005-0000-0000-00007C030000}"/>
    <cellStyle name="20% - Accent6 4" xfId="896" xr:uid="{00000000-0005-0000-0000-00007D030000}"/>
    <cellStyle name="20% - Accent6 4 2" xfId="897" xr:uid="{00000000-0005-0000-0000-00007E030000}"/>
    <cellStyle name="20% - Accent6 4 2 2" xfId="898" xr:uid="{00000000-0005-0000-0000-00007F030000}"/>
    <cellStyle name="20% - Accent6 4 3" xfId="899" xr:uid="{00000000-0005-0000-0000-000080030000}"/>
    <cellStyle name="20% - Accent6 4 4" xfId="900" xr:uid="{00000000-0005-0000-0000-000081030000}"/>
    <cellStyle name="20% - Accent6 5" xfId="901" xr:uid="{00000000-0005-0000-0000-000082030000}"/>
    <cellStyle name="20% - Accent6 5 2" xfId="902" xr:uid="{00000000-0005-0000-0000-000083030000}"/>
    <cellStyle name="20% - Accent6 6" xfId="903" xr:uid="{00000000-0005-0000-0000-000084030000}"/>
    <cellStyle name="20% - Accent6 6 2" xfId="904" xr:uid="{00000000-0005-0000-0000-000085030000}"/>
    <cellStyle name="20% - Accent6 7 2" xfId="905" xr:uid="{00000000-0005-0000-0000-000086030000}"/>
    <cellStyle name="20% - Accent6 8 2" xfId="906" xr:uid="{00000000-0005-0000-0000-000087030000}"/>
    <cellStyle name="40% - Accent1 2" xfId="907" xr:uid="{00000000-0005-0000-0000-000088030000}"/>
    <cellStyle name="40% - Accent1 2 10" xfId="908" xr:uid="{00000000-0005-0000-0000-000089030000}"/>
    <cellStyle name="40% - Accent1 2 2" xfId="909" xr:uid="{00000000-0005-0000-0000-00008A030000}"/>
    <cellStyle name="40% - Accent1 2 2 2" xfId="910" xr:uid="{00000000-0005-0000-0000-00008B030000}"/>
    <cellStyle name="40% - Accent1 2 2 2 2" xfId="911" xr:uid="{00000000-0005-0000-0000-00008C030000}"/>
    <cellStyle name="40% - Accent1 2 2 2 2 2" xfId="912" xr:uid="{00000000-0005-0000-0000-00008D030000}"/>
    <cellStyle name="40% - Accent1 2 2 2 2 2 2" xfId="913" xr:uid="{00000000-0005-0000-0000-00008E030000}"/>
    <cellStyle name="40% - Accent1 2 2 2 2 3" xfId="914" xr:uid="{00000000-0005-0000-0000-00008F030000}"/>
    <cellStyle name="40% - Accent1 2 2 2 3" xfId="915" xr:uid="{00000000-0005-0000-0000-000090030000}"/>
    <cellStyle name="40% - Accent1 2 2 2 3 2" xfId="916" xr:uid="{00000000-0005-0000-0000-000091030000}"/>
    <cellStyle name="40% - Accent1 2 2 2 3 2 2" xfId="917" xr:uid="{00000000-0005-0000-0000-000092030000}"/>
    <cellStyle name="40% - Accent1 2 2 2 3 3" xfId="918" xr:uid="{00000000-0005-0000-0000-000093030000}"/>
    <cellStyle name="40% - Accent1 2 2 2 4" xfId="919" xr:uid="{00000000-0005-0000-0000-000094030000}"/>
    <cellStyle name="40% - Accent1 2 2 2 4 2" xfId="920" xr:uid="{00000000-0005-0000-0000-000095030000}"/>
    <cellStyle name="40% - Accent1 2 2 2 5" xfId="921" xr:uid="{00000000-0005-0000-0000-000096030000}"/>
    <cellStyle name="40% - Accent1 2 2 3" xfId="922" xr:uid="{00000000-0005-0000-0000-000097030000}"/>
    <cellStyle name="40% - Accent1 2 2 3 2" xfId="923" xr:uid="{00000000-0005-0000-0000-000098030000}"/>
    <cellStyle name="40% - Accent1 2 2 3 2 2" xfId="924" xr:uid="{00000000-0005-0000-0000-000099030000}"/>
    <cellStyle name="40% - Accent1 2 2 3 2 2 2" xfId="925" xr:uid="{00000000-0005-0000-0000-00009A030000}"/>
    <cellStyle name="40% - Accent1 2 2 3 2 3" xfId="926" xr:uid="{00000000-0005-0000-0000-00009B030000}"/>
    <cellStyle name="40% - Accent1 2 2 3 3" xfId="927" xr:uid="{00000000-0005-0000-0000-00009C030000}"/>
    <cellStyle name="40% - Accent1 2 2 3 3 2" xfId="928" xr:uid="{00000000-0005-0000-0000-00009D030000}"/>
    <cellStyle name="40% - Accent1 2 2 3 3 2 2" xfId="929" xr:uid="{00000000-0005-0000-0000-00009E030000}"/>
    <cellStyle name="40% - Accent1 2 2 3 3 3" xfId="930" xr:uid="{00000000-0005-0000-0000-00009F030000}"/>
    <cellStyle name="40% - Accent1 2 2 3 4" xfId="931" xr:uid="{00000000-0005-0000-0000-0000A0030000}"/>
    <cellStyle name="40% - Accent1 2 2 3 4 2" xfId="932" xr:uid="{00000000-0005-0000-0000-0000A1030000}"/>
    <cellStyle name="40% - Accent1 2 2 3 5" xfId="933" xr:uid="{00000000-0005-0000-0000-0000A2030000}"/>
    <cellStyle name="40% - Accent1 2 2 4" xfId="934" xr:uid="{00000000-0005-0000-0000-0000A3030000}"/>
    <cellStyle name="40% - Accent1 2 2 4 2" xfId="935" xr:uid="{00000000-0005-0000-0000-0000A4030000}"/>
    <cellStyle name="40% - Accent1 2 2 4 2 2" xfId="936" xr:uid="{00000000-0005-0000-0000-0000A5030000}"/>
    <cellStyle name="40% - Accent1 2 2 4 2 2 2" xfId="937" xr:uid="{00000000-0005-0000-0000-0000A6030000}"/>
    <cellStyle name="40% - Accent1 2 2 4 2 3" xfId="938" xr:uid="{00000000-0005-0000-0000-0000A7030000}"/>
    <cellStyle name="40% - Accent1 2 2 4 3" xfId="939" xr:uid="{00000000-0005-0000-0000-0000A8030000}"/>
    <cellStyle name="40% - Accent1 2 2 4 3 2" xfId="940" xr:uid="{00000000-0005-0000-0000-0000A9030000}"/>
    <cellStyle name="40% - Accent1 2 2 4 3 2 2" xfId="941" xr:uid="{00000000-0005-0000-0000-0000AA030000}"/>
    <cellStyle name="40% - Accent1 2 2 4 3 3" xfId="942" xr:uid="{00000000-0005-0000-0000-0000AB030000}"/>
    <cellStyle name="40% - Accent1 2 2 4 4" xfId="943" xr:uid="{00000000-0005-0000-0000-0000AC030000}"/>
    <cellStyle name="40% - Accent1 2 2 4 4 2" xfId="944" xr:uid="{00000000-0005-0000-0000-0000AD030000}"/>
    <cellStyle name="40% - Accent1 2 2 4 5" xfId="945" xr:uid="{00000000-0005-0000-0000-0000AE030000}"/>
    <cellStyle name="40% - Accent1 2 2 5" xfId="946" xr:uid="{00000000-0005-0000-0000-0000AF030000}"/>
    <cellStyle name="40% - Accent1 2 2 5 2" xfId="947" xr:uid="{00000000-0005-0000-0000-0000B0030000}"/>
    <cellStyle name="40% - Accent1 2 2 5 2 2" xfId="948" xr:uid="{00000000-0005-0000-0000-0000B1030000}"/>
    <cellStyle name="40% - Accent1 2 2 5 3" xfId="949" xr:uid="{00000000-0005-0000-0000-0000B2030000}"/>
    <cellStyle name="40% - Accent1 2 2 6" xfId="950" xr:uid="{00000000-0005-0000-0000-0000B3030000}"/>
    <cellStyle name="40% - Accent1 2 2 6 2" xfId="951" xr:uid="{00000000-0005-0000-0000-0000B4030000}"/>
    <cellStyle name="40% - Accent1 2 2 6 2 2" xfId="952" xr:uid="{00000000-0005-0000-0000-0000B5030000}"/>
    <cellStyle name="40% - Accent1 2 2 6 3" xfId="953" xr:uid="{00000000-0005-0000-0000-0000B6030000}"/>
    <cellStyle name="40% - Accent1 2 2 7" xfId="954" xr:uid="{00000000-0005-0000-0000-0000B7030000}"/>
    <cellStyle name="40% - Accent1 2 2 7 2" xfId="955" xr:uid="{00000000-0005-0000-0000-0000B8030000}"/>
    <cellStyle name="40% - Accent1 2 2 8" xfId="956" xr:uid="{00000000-0005-0000-0000-0000B9030000}"/>
    <cellStyle name="40% - Accent1 2 2 9" xfId="957" xr:uid="{00000000-0005-0000-0000-0000BA030000}"/>
    <cellStyle name="40% - Accent1 2 3" xfId="958" xr:uid="{00000000-0005-0000-0000-0000BB030000}"/>
    <cellStyle name="40% - Accent1 2 3 2" xfId="959" xr:uid="{00000000-0005-0000-0000-0000BC030000}"/>
    <cellStyle name="40% - Accent1 2 3 2 2" xfId="960" xr:uid="{00000000-0005-0000-0000-0000BD030000}"/>
    <cellStyle name="40% - Accent1 2 3 2 2 2" xfId="961" xr:uid="{00000000-0005-0000-0000-0000BE030000}"/>
    <cellStyle name="40% - Accent1 2 3 2 3" xfId="962" xr:uid="{00000000-0005-0000-0000-0000BF030000}"/>
    <cellStyle name="40% - Accent1 2 3 2 4" xfId="963" xr:uid="{00000000-0005-0000-0000-0000C0030000}"/>
    <cellStyle name="40% - Accent1 2 3 3" xfId="964" xr:uid="{00000000-0005-0000-0000-0000C1030000}"/>
    <cellStyle name="40% - Accent1 2 3 3 2" xfId="965" xr:uid="{00000000-0005-0000-0000-0000C2030000}"/>
    <cellStyle name="40% - Accent1 2 3 3 2 2" xfId="966" xr:uid="{00000000-0005-0000-0000-0000C3030000}"/>
    <cellStyle name="40% - Accent1 2 3 3 3" xfId="967" xr:uid="{00000000-0005-0000-0000-0000C4030000}"/>
    <cellStyle name="40% - Accent1 2 3 4" xfId="968" xr:uid="{00000000-0005-0000-0000-0000C5030000}"/>
    <cellStyle name="40% - Accent1 2 3 4 2" xfId="969" xr:uid="{00000000-0005-0000-0000-0000C6030000}"/>
    <cellStyle name="40% - Accent1 2 3 5" xfId="970" xr:uid="{00000000-0005-0000-0000-0000C7030000}"/>
    <cellStyle name="40% - Accent1 2 3 6" xfId="971" xr:uid="{00000000-0005-0000-0000-0000C8030000}"/>
    <cellStyle name="40% - Accent1 2 4" xfId="972" xr:uid="{00000000-0005-0000-0000-0000C9030000}"/>
    <cellStyle name="40% - Accent1 2 4 2" xfId="973" xr:uid="{00000000-0005-0000-0000-0000CA030000}"/>
    <cellStyle name="40% - Accent1 2 4 2 2" xfId="974" xr:uid="{00000000-0005-0000-0000-0000CB030000}"/>
    <cellStyle name="40% - Accent1 2 4 2 2 2" xfId="975" xr:uid="{00000000-0005-0000-0000-0000CC030000}"/>
    <cellStyle name="40% - Accent1 2 4 2 3" xfId="976" xr:uid="{00000000-0005-0000-0000-0000CD030000}"/>
    <cellStyle name="40% - Accent1 2 4 2 4" xfId="977" xr:uid="{00000000-0005-0000-0000-0000CE030000}"/>
    <cellStyle name="40% - Accent1 2 4 3" xfId="978" xr:uid="{00000000-0005-0000-0000-0000CF030000}"/>
    <cellStyle name="40% - Accent1 2 4 3 2" xfId="979" xr:uid="{00000000-0005-0000-0000-0000D0030000}"/>
    <cellStyle name="40% - Accent1 2 4 3 2 2" xfId="980" xr:uid="{00000000-0005-0000-0000-0000D1030000}"/>
    <cellStyle name="40% - Accent1 2 4 3 3" xfId="981" xr:uid="{00000000-0005-0000-0000-0000D2030000}"/>
    <cellStyle name="40% - Accent1 2 4 4" xfId="982" xr:uid="{00000000-0005-0000-0000-0000D3030000}"/>
    <cellStyle name="40% - Accent1 2 4 4 2" xfId="983" xr:uid="{00000000-0005-0000-0000-0000D4030000}"/>
    <cellStyle name="40% - Accent1 2 4 5" xfId="984" xr:uid="{00000000-0005-0000-0000-0000D5030000}"/>
    <cellStyle name="40% - Accent1 2 4 6" xfId="985" xr:uid="{00000000-0005-0000-0000-0000D6030000}"/>
    <cellStyle name="40% - Accent1 2 5" xfId="986" xr:uid="{00000000-0005-0000-0000-0000D7030000}"/>
    <cellStyle name="40% - Accent1 2 5 2" xfId="987" xr:uid="{00000000-0005-0000-0000-0000D8030000}"/>
    <cellStyle name="40% - Accent1 2 5 2 2" xfId="988" xr:uid="{00000000-0005-0000-0000-0000D9030000}"/>
    <cellStyle name="40% - Accent1 2 5 2 2 2" xfId="989" xr:uid="{00000000-0005-0000-0000-0000DA030000}"/>
    <cellStyle name="40% - Accent1 2 5 2 3" xfId="990" xr:uid="{00000000-0005-0000-0000-0000DB030000}"/>
    <cellStyle name="40% - Accent1 2 5 3" xfId="991" xr:uid="{00000000-0005-0000-0000-0000DC030000}"/>
    <cellStyle name="40% - Accent1 2 5 3 2" xfId="992" xr:uid="{00000000-0005-0000-0000-0000DD030000}"/>
    <cellStyle name="40% - Accent1 2 5 3 2 2" xfId="993" xr:uid="{00000000-0005-0000-0000-0000DE030000}"/>
    <cellStyle name="40% - Accent1 2 5 3 3" xfId="994" xr:uid="{00000000-0005-0000-0000-0000DF030000}"/>
    <cellStyle name="40% - Accent1 2 5 4" xfId="995" xr:uid="{00000000-0005-0000-0000-0000E0030000}"/>
    <cellStyle name="40% - Accent1 2 5 4 2" xfId="996" xr:uid="{00000000-0005-0000-0000-0000E1030000}"/>
    <cellStyle name="40% - Accent1 2 5 5" xfId="997" xr:uid="{00000000-0005-0000-0000-0000E2030000}"/>
    <cellStyle name="40% - Accent1 2 5 6" xfId="998" xr:uid="{00000000-0005-0000-0000-0000E3030000}"/>
    <cellStyle name="40% - Accent1 2 6" xfId="999" xr:uid="{00000000-0005-0000-0000-0000E4030000}"/>
    <cellStyle name="40% - Accent1 2 6 2" xfId="1000" xr:uid="{00000000-0005-0000-0000-0000E5030000}"/>
    <cellStyle name="40% - Accent1 2 6 2 2" xfId="1001" xr:uid="{00000000-0005-0000-0000-0000E6030000}"/>
    <cellStyle name="40% - Accent1 2 6 3" xfId="1002" xr:uid="{00000000-0005-0000-0000-0000E7030000}"/>
    <cellStyle name="40% - Accent1 2 7" xfId="1003" xr:uid="{00000000-0005-0000-0000-0000E8030000}"/>
    <cellStyle name="40% - Accent1 2 7 2" xfId="1004" xr:uid="{00000000-0005-0000-0000-0000E9030000}"/>
    <cellStyle name="40% - Accent1 2 7 2 2" xfId="1005" xr:uid="{00000000-0005-0000-0000-0000EA030000}"/>
    <cellStyle name="40% - Accent1 2 7 3" xfId="1006" xr:uid="{00000000-0005-0000-0000-0000EB030000}"/>
    <cellStyle name="40% - Accent1 2 8" xfId="1007" xr:uid="{00000000-0005-0000-0000-0000EC030000}"/>
    <cellStyle name="40% - Accent1 2 8 2" xfId="1008" xr:uid="{00000000-0005-0000-0000-0000ED030000}"/>
    <cellStyle name="40% - Accent1 2 9" xfId="1009" xr:uid="{00000000-0005-0000-0000-0000EE030000}"/>
    <cellStyle name="40% - Accent1 2_Specific Changes NWAU15" xfId="1010" xr:uid="{00000000-0005-0000-0000-0000EF030000}"/>
    <cellStyle name="40% - Accent1 3" xfId="1011" xr:uid="{00000000-0005-0000-0000-0000F0030000}"/>
    <cellStyle name="40% - Accent1 3 2" xfId="1012" xr:uid="{00000000-0005-0000-0000-0000F1030000}"/>
    <cellStyle name="40% - Accent1 3 2 2" xfId="1013" xr:uid="{00000000-0005-0000-0000-0000F2030000}"/>
    <cellStyle name="40% - Accent1 3 2 2 2" xfId="1014" xr:uid="{00000000-0005-0000-0000-0000F3030000}"/>
    <cellStyle name="40% - Accent1 3 2 2 3" xfId="1015" xr:uid="{00000000-0005-0000-0000-0000F4030000}"/>
    <cellStyle name="40% - Accent1 3 2 2 4" xfId="1016" xr:uid="{00000000-0005-0000-0000-0000F5030000}"/>
    <cellStyle name="40% - Accent1 3 2 3" xfId="1017" xr:uid="{00000000-0005-0000-0000-0000F6030000}"/>
    <cellStyle name="40% - Accent1 3 2 3 2" xfId="1018" xr:uid="{00000000-0005-0000-0000-0000F7030000}"/>
    <cellStyle name="40% - Accent1 3 2 4" xfId="1019" xr:uid="{00000000-0005-0000-0000-0000F8030000}"/>
    <cellStyle name="40% - Accent1 3 2 5" xfId="1020" xr:uid="{00000000-0005-0000-0000-0000F9030000}"/>
    <cellStyle name="40% - Accent1 3 3" xfId="1021" xr:uid="{00000000-0005-0000-0000-0000FA030000}"/>
    <cellStyle name="40% - Accent1 3 3 2" xfId="1022" xr:uid="{00000000-0005-0000-0000-0000FB030000}"/>
    <cellStyle name="40% - Accent1 3 3 2 2" xfId="1023" xr:uid="{00000000-0005-0000-0000-0000FC030000}"/>
    <cellStyle name="40% - Accent1 3 3 2 3" xfId="1024" xr:uid="{00000000-0005-0000-0000-0000FD030000}"/>
    <cellStyle name="40% - Accent1 3 3 2 4" xfId="1025" xr:uid="{00000000-0005-0000-0000-0000FE030000}"/>
    <cellStyle name="40% - Accent1 3 3 3" xfId="1026" xr:uid="{00000000-0005-0000-0000-0000FF030000}"/>
    <cellStyle name="40% - Accent1 3 3 4" xfId="1027" xr:uid="{00000000-0005-0000-0000-000000040000}"/>
    <cellStyle name="40% - Accent1 3 3 5" xfId="1028" xr:uid="{00000000-0005-0000-0000-000001040000}"/>
    <cellStyle name="40% - Accent1 3 4" xfId="1029" xr:uid="{00000000-0005-0000-0000-000002040000}"/>
    <cellStyle name="40% - Accent1 3 4 2" xfId="1030" xr:uid="{00000000-0005-0000-0000-000003040000}"/>
    <cellStyle name="40% - Accent1 3 4 2 2" xfId="1031" xr:uid="{00000000-0005-0000-0000-000004040000}"/>
    <cellStyle name="40% - Accent1 3 4 2 3" xfId="1032" xr:uid="{00000000-0005-0000-0000-000005040000}"/>
    <cellStyle name="40% - Accent1 3 4 2 4" xfId="1033" xr:uid="{00000000-0005-0000-0000-000006040000}"/>
    <cellStyle name="40% - Accent1 3 4 3" xfId="1034" xr:uid="{00000000-0005-0000-0000-000007040000}"/>
    <cellStyle name="40% - Accent1 3 4 4" xfId="1035" xr:uid="{00000000-0005-0000-0000-000008040000}"/>
    <cellStyle name="40% - Accent1 3 4 5" xfId="1036" xr:uid="{00000000-0005-0000-0000-000009040000}"/>
    <cellStyle name="40% - Accent1 3 4 6" xfId="1037" xr:uid="{00000000-0005-0000-0000-00000A040000}"/>
    <cellStyle name="40% - Accent1 3 5" xfId="1038" xr:uid="{00000000-0005-0000-0000-00000B040000}"/>
    <cellStyle name="40% - Accent1 3 5 2" xfId="1039" xr:uid="{00000000-0005-0000-0000-00000C040000}"/>
    <cellStyle name="40% - Accent1 3 5 3" xfId="1040" xr:uid="{00000000-0005-0000-0000-00000D040000}"/>
    <cellStyle name="40% - Accent1 3 5 4" xfId="1041" xr:uid="{00000000-0005-0000-0000-00000E040000}"/>
    <cellStyle name="40% - Accent1 3 5 5" xfId="1042" xr:uid="{00000000-0005-0000-0000-00000F040000}"/>
    <cellStyle name="40% - Accent1 3 6" xfId="1043" xr:uid="{00000000-0005-0000-0000-000010040000}"/>
    <cellStyle name="40% - Accent1 3 7" xfId="1044" xr:uid="{00000000-0005-0000-0000-000011040000}"/>
    <cellStyle name="40% - Accent1 3 8" xfId="1045" xr:uid="{00000000-0005-0000-0000-000012040000}"/>
    <cellStyle name="40% - Accent1 4" xfId="1046" xr:uid="{00000000-0005-0000-0000-000013040000}"/>
    <cellStyle name="40% - Accent1 4 2" xfId="1047" xr:uid="{00000000-0005-0000-0000-000014040000}"/>
    <cellStyle name="40% - Accent1 4 2 2" xfId="1048" xr:uid="{00000000-0005-0000-0000-000015040000}"/>
    <cellStyle name="40% - Accent1 4 3" xfId="1049" xr:uid="{00000000-0005-0000-0000-000016040000}"/>
    <cellStyle name="40% - Accent1 4 4" xfId="1050" xr:uid="{00000000-0005-0000-0000-000017040000}"/>
    <cellStyle name="40% - Accent1 5" xfId="1051" xr:uid="{00000000-0005-0000-0000-000018040000}"/>
    <cellStyle name="40% - Accent1 5 2" xfId="1052" xr:uid="{00000000-0005-0000-0000-000019040000}"/>
    <cellStyle name="40% - Accent1 6" xfId="1053" xr:uid="{00000000-0005-0000-0000-00001A040000}"/>
    <cellStyle name="40% - Accent1 6 2" xfId="1054" xr:uid="{00000000-0005-0000-0000-00001B040000}"/>
    <cellStyle name="40% - Accent1 7 2" xfId="1055" xr:uid="{00000000-0005-0000-0000-00001C040000}"/>
    <cellStyle name="40% - Accent1 8 2" xfId="1056" xr:uid="{00000000-0005-0000-0000-00001D040000}"/>
    <cellStyle name="40% - Accent2 2" xfId="1057" xr:uid="{00000000-0005-0000-0000-00001E040000}"/>
    <cellStyle name="40% - Accent2 2 10" xfId="1058" xr:uid="{00000000-0005-0000-0000-00001F040000}"/>
    <cellStyle name="40% - Accent2 2 2" xfId="1059" xr:uid="{00000000-0005-0000-0000-000020040000}"/>
    <cellStyle name="40% - Accent2 2 2 2" xfId="1060" xr:uid="{00000000-0005-0000-0000-000021040000}"/>
    <cellStyle name="40% - Accent2 2 2 2 2" xfId="1061" xr:uid="{00000000-0005-0000-0000-000022040000}"/>
    <cellStyle name="40% - Accent2 2 2 2 2 2" xfId="1062" xr:uid="{00000000-0005-0000-0000-000023040000}"/>
    <cellStyle name="40% - Accent2 2 2 2 2 2 2" xfId="1063" xr:uid="{00000000-0005-0000-0000-000024040000}"/>
    <cellStyle name="40% - Accent2 2 2 2 2 3" xfId="1064" xr:uid="{00000000-0005-0000-0000-000025040000}"/>
    <cellStyle name="40% - Accent2 2 2 2 3" xfId="1065" xr:uid="{00000000-0005-0000-0000-000026040000}"/>
    <cellStyle name="40% - Accent2 2 2 2 3 2" xfId="1066" xr:uid="{00000000-0005-0000-0000-000027040000}"/>
    <cellStyle name="40% - Accent2 2 2 2 3 2 2" xfId="1067" xr:uid="{00000000-0005-0000-0000-000028040000}"/>
    <cellStyle name="40% - Accent2 2 2 2 3 3" xfId="1068" xr:uid="{00000000-0005-0000-0000-000029040000}"/>
    <cellStyle name="40% - Accent2 2 2 2 4" xfId="1069" xr:uid="{00000000-0005-0000-0000-00002A040000}"/>
    <cellStyle name="40% - Accent2 2 2 2 4 2" xfId="1070" xr:uid="{00000000-0005-0000-0000-00002B040000}"/>
    <cellStyle name="40% - Accent2 2 2 2 5" xfId="1071" xr:uid="{00000000-0005-0000-0000-00002C040000}"/>
    <cellStyle name="40% - Accent2 2 2 3" xfId="1072" xr:uid="{00000000-0005-0000-0000-00002D040000}"/>
    <cellStyle name="40% - Accent2 2 2 3 2" xfId="1073" xr:uid="{00000000-0005-0000-0000-00002E040000}"/>
    <cellStyle name="40% - Accent2 2 2 3 2 2" xfId="1074" xr:uid="{00000000-0005-0000-0000-00002F040000}"/>
    <cellStyle name="40% - Accent2 2 2 3 2 2 2" xfId="1075" xr:uid="{00000000-0005-0000-0000-000030040000}"/>
    <cellStyle name="40% - Accent2 2 2 3 2 3" xfId="1076" xr:uid="{00000000-0005-0000-0000-000031040000}"/>
    <cellStyle name="40% - Accent2 2 2 3 3" xfId="1077" xr:uid="{00000000-0005-0000-0000-000032040000}"/>
    <cellStyle name="40% - Accent2 2 2 3 3 2" xfId="1078" xr:uid="{00000000-0005-0000-0000-000033040000}"/>
    <cellStyle name="40% - Accent2 2 2 3 3 2 2" xfId="1079" xr:uid="{00000000-0005-0000-0000-000034040000}"/>
    <cellStyle name="40% - Accent2 2 2 3 3 3" xfId="1080" xr:uid="{00000000-0005-0000-0000-000035040000}"/>
    <cellStyle name="40% - Accent2 2 2 3 4" xfId="1081" xr:uid="{00000000-0005-0000-0000-000036040000}"/>
    <cellStyle name="40% - Accent2 2 2 3 4 2" xfId="1082" xr:uid="{00000000-0005-0000-0000-000037040000}"/>
    <cellStyle name="40% - Accent2 2 2 3 5" xfId="1083" xr:uid="{00000000-0005-0000-0000-000038040000}"/>
    <cellStyle name="40% - Accent2 2 2 4" xfId="1084" xr:uid="{00000000-0005-0000-0000-000039040000}"/>
    <cellStyle name="40% - Accent2 2 2 4 2" xfId="1085" xr:uid="{00000000-0005-0000-0000-00003A040000}"/>
    <cellStyle name="40% - Accent2 2 2 4 2 2" xfId="1086" xr:uid="{00000000-0005-0000-0000-00003B040000}"/>
    <cellStyle name="40% - Accent2 2 2 4 2 2 2" xfId="1087" xr:uid="{00000000-0005-0000-0000-00003C040000}"/>
    <cellStyle name="40% - Accent2 2 2 4 2 3" xfId="1088" xr:uid="{00000000-0005-0000-0000-00003D040000}"/>
    <cellStyle name="40% - Accent2 2 2 4 3" xfId="1089" xr:uid="{00000000-0005-0000-0000-00003E040000}"/>
    <cellStyle name="40% - Accent2 2 2 4 3 2" xfId="1090" xr:uid="{00000000-0005-0000-0000-00003F040000}"/>
    <cellStyle name="40% - Accent2 2 2 4 3 2 2" xfId="1091" xr:uid="{00000000-0005-0000-0000-000040040000}"/>
    <cellStyle name="40% - Accent2 2 2 4 3 3" xfId="1092" xr:uid="{00000000-0005-0000-0000-000041040000}"/>
    <cellStyle name="40% - Accent2 2 2 4 4" xfId="1093" xr:uid="{00000000-0005-0000-0000-000042040000}"/>
    <cellStyle name="40% - Accent2 2 2 4 4 2" xfId="1094" xr:uid="{00000000-0005-0000-0000-000043040000}"/>
    <cellStyle name="40% - Accent2 2 2 4 5" xfId="1095" xr:uid="{00000000-0005-0000-0000-000044040000}"/>
    <cellStyle name="40% - Accent2 2 2 5" xfId="1096" xr:uid="{00000000-0005-0000-0000-000045040000}"/>
    <cellStyle name="40% - Accent2 2 2 5 2" xfId="1097" xr:uid="{00000000-0005-0000-0000-000046040000}"/>
    <cellStyle name="40% - Accent2 2 2 5 2 2" xfId="1098" xr:uid="{00000000-0005-0000-0000-000047040000}"/>
    <cellStyle name="40% - Accent2 2 2 5 3" xfId="1099" xr:uid="{00000000-0005-0000-0000-000048040000}"/>
    <cellStyle name="40% - Accent2 2 2 6" xfId="1100" xr:uid="{00000000-0005-0000-0000-000049040000}"/>
    <cellStyle name="40% - Accent2 2 2 6 2" xfId="1101" xr:uid="{00000000-0005-0000-0000-00004A040000}"/>
    <cellStyle name="40% - Accent2 2 2 6 2 2" xfId="1102" xr:uid="{00000000-0005-0000-0000-00004B040000}"/>
    <cellStyle name="40% - Accent2 2 2 6 3" xfId="1103" xr:uid="{00000000-0005-0000-0000-00004C040000}"/>
    <cellStyle name="40% - Accent2 2 2 7" xfId="1104" xr:uid="{00000000-0005-0000-0000-00004D040000}"/>
    <cellStyle name="40% - Accent2 2 2 7 2" xfId="1105" xr:uid="{00000000-0005-0000-0000-00004E040000}"/>
    <cellStyle name="40% - Accent2 2 2 8" xfId="1106" xr:uid="{00000000-0005-0000-0000-00004F040000}"/>
    <cellStyle name="40% - Accent2 2 3" xfId="1107" xr:uid="{00000000-0005-0000-0000-000050040000}"/>
    <cellStyle name="40% - Accent2 2 3 2" xfId="1108" xr:uid="{00000000-0005-0000-0000-000051040000}"/>
    <cellStyle name="40% - Accent2 2 3 2 2" xfId="1109" xr:uid="{00000000-0005-0000-0000-000052040000}"/>
    <cellStyle name="40% - Accent2 2 3 2 2 2" xfId="1110" xr:uid="{00000000-0005-0000-0000-000053040000}"/>
    <cellStyle name="40% - Accent2 2 3 2 3" xfId="1111" xr:uid="{00000000-0005-0000-0000-000054040000}"/>
    <cellStyle name="40% - Accent2 2 3 2 4" xfId="1112" xr:uid="{00000000-0005-0000-0000-000055040000}"/>
    <cellStyle name="40% - Accent2 2 3 3" xfId="1113" xr:uid="{00000000-0005-0000-0000-000056040000}"/>
    <cellStyle name="40% - Accent2 2 3 3 2" xfId="1114" xr:uid="{00000000-0005-0000-0000-000057040000}"/>
    <cellStyle name="40% - Accent2 2 3 3 2 2" xfId="1115" xr:uid="{00000000-0005-0000-0000-000058040000}"/>
    <cellStyle name="40% - Accent2 2 3 3 3" xfId="1116" xr:uid="{00000000-0005-0000-0000-000059040000}"/>
    <cellStyle name="40% - Accent2 2 3 4" xfId="1117" xr:uid="{00000000-0005-0000-0000-00005A040000}"/>
    <cellStyle name="40% - Accent2 2 3 4 2" xfId="1118" xr:uid="{00000000-0005-0000-0000-00005B040000}"/>
    <cellStyle name="40% - Accent2 2 3 5" xfId="1119" xr:uid="{00000000-0005-0000-0000-00005C040000}"/>
    <cellStyle name="40% - Accent2 2 3 6" xfId="1120" xr:uid="{00000000-0005-0000-0000-00005D040000}"/>
    <cellStyle name="40% - Accent2 2 4" xfId="1121" xr:uid="{00000000-0005-0000-0000-00005E040000}"/>
    <cellStyle name="40% - Accent2 2 4 2" xfId="1122" xr:uid="{00000000-0005-0000-0000-00005F040000}"/>
    <cellStyle name="40% - Accent2 2 4 2 2" xfId="1123" xr:uid="{00000000-0005-0000-0000-000060040000}"/>
    <cellStyle name="40% - Accent2 2 4 2 2 2" xfId="1124" xr:uid="{00000000-0005-0000-0000-000061040000}"/>
    <cellStyle name="40% - Accent2 2 4 2 3" xfId="1125" xr:uid="{00000000-0005-0000-0000-000062040000}"/>
    <cellStyle name="40% - Accent2 2 4 2 4" xfId="1126" xr:uid="{00000000-0005-0000-0000-000063040000}"/>
    <cellStyle name="40% - Accent2 2 4 3" xfId="1127" xr:uid="{00000000-0005-0000-0000-000064040000}"/>
    <cellStyle name="40% - Accent2 2 4 3 2" xfId="1128" xr:uid="{00000000-0005-0000-0000-000065040000}"/>
    <cellStyle name="40% - Accent2 2 4 3 2 2" xfId="1129" xr:uid="{00000000-0005-0000-0000-000066040000}"/>
    <cellStyle name="40% - Accent2 2 4 3 3" xfId="1130" xr:uid="{00000000-0005-0000-0000-000067040000}"/>
    <cellStyle name="40% - Accent2 2 4 4" xfId="1131" xr:uid="{00000000-0005-0000-0000-000068040000}"/>
    <cellStyle name="40% - Accent2 2 4 4 2" xfId="1132" xr:uid="{00000000-0005-0000-0000-000069040000}"/>
    <cellStyle name="40% - Accent2 2 4 5" xfId="1133" xr:uid="{00000000-0005-0000-0000-00006A040000}"/>
    <cellStyle name="40% - Accent2 2 4 6" xfId="1134" xr:uid="{00000000-0005-0000-0000-00006B040000}"/>
    <cellStyle name="40% - Accent2 2 5" xfId="1135" xr:uid="{00000000-0005-0000-0000-00006C040000}"/>
    <cellStyle name="40% - Accent2 2 5 2" xfId="1136" xr:uid="{00000000-0005-0000-0000-00006D040000}"/>
    <cellStyle name="40% - Accent2 2 5 2 2" xfId="1137" xr:uid="{00000000-0005-0000-0000-00006E040000}"/>
    <cellStyle name="40% - Accent2 2 5 2 2 2" xfId="1138" xr:uid="{00000000-0005-0000-0000-00006F040000}"/>
    <cellStyle name="40% - Accent2 2 5 2 3" xfId="1139" xr:uid="{00000000-0005-0000-0000-000070040000}"/>
    <cellStyle name="40% - Accent2 2 5 3" xfId="1140" xr:uid="{00000000-0005-0000-0000-000071040000}"/>
    <cellStyle name="40% - Accent2 2 5 3 2" xfId="1141" xr:uid="{00000000-0005-0000-0000-000072040000}"/>
    <cellStyle name="40% - Accent2 2 5 3 2 2" xfId="1142" xr:uid="{00000000-0005-0000-0000-000073040000}"/>
    <cellStyle name="40% - Accent2 2 5 3 3" xfId="1143" xr:uid="{00000000-0005-0000-0000-000074040000}"/>
    <cellStyle name="40% - Accent2 2 5 4" xfId="1144" xr:uid="{00000000-0005-0000-0000-000075040000}"/>
    <cellStyle name="40% - Accent2 2 5 4 2" xfId="1145" xr:uid="{00000000-0005-0000-0000-000076040000}"/>
    <cellStyle name="40% - Accent2 2 5 5" xfId="1146" xr:uid="{00000000-0005-0000-0000-000077040000}"/>
    <cellStyle name="40% - Accent2 2 5 6" xfId="1147" xr:uid="{00000000-0005-0000-0000-000078040000}"/>
    <cellStyle name="40% - Accent2 2 6" xfId="1148" xr:uid="{00000000-0005-0000-0000-000079040000}"/>
    <cellStyle name="40% - Accent2 2 6 2" xfId="1149" xr:uid="{00000000-0005-0000-0000-00007A040000}"/>
    <cellStyle name="40% - Accent2 2 6 2 2" xfId="1150" xr:uid="{00000000-0005-0000-0000-00007B040000}"/>
    <cellStyle name="40% - Accent2 2 6 3" xfId="1151" xr:uid="{00000000-0005-0000-0000-00007C040000}"/>
    <cellStyle name="40% - Accent2 2 7" xfId="1152" xr:uid="{00000000-0005-0000-0000-00007D040000}"/>
    <cellStyle name="40% - Accent2 2 7 2" xfId="1153" xr:uid="{00000000-0005-0000-0000-00007E040000}"/>
    <cellStyle name="40% - Accent2 2 7 2 2" xfId="1154" xr:uid="{00000000-0005-0000-0000-00007F040000}"/>
    <cellStyle name="40% - Accent2 2 7 3" xfId="1155" xr:uid="{00000000-0005-0000-0000-000080040000}"/>
    <cellStyle name="40% - Accent2 2 8" xfId="1156" xr:uid="{00000000-0005-0000-0000-000081040000}"/>
    <cellStyle name="40% - Accent2 2 8 2" xfId="1157" xr:uid="{00000000-0005-0000-0000-000082040000}"/>
    <cellStyle name="40% - Accent2 2 9" xfId="1158" xr:uid="{00000000-0005-0000-0000-000083040000}"/>
    <cellStyle name="40% - Accent2 2_Specific Changes NWAU15" xfId="1159" xr:uid="{00000000-0005-0000-0000-000084040000}"/>
    <cellStyle name="40% - Accent2 3" xfId="1160" xr:uid="{00000000-0005-0000-0000-000085040000}"/>
    <cellStyle name="40% - Accent2 3 2" xfId="1161" xr:uid="{00000000-0005-0000-0000-000086040000}"/>
    <cellStyle name="40% - Accent2 3 2 2" xfId="1162" xr:uid="{00000000-0005-0000-0000-000087040000}"/>
    <cellStyle name="40% - Accent2 3 2 2 2" xfId="1163" xr:uid="{00000000-0005-0000-0000-000088040000}"/>
    <cellStyle name="40% - Accent2 3 2 2 3" xfId="1164" xr:uid="{00000000-0005-0000-0000-000089040000}"/>
    <cellStyle name="40% - Accent2 3 2 2 4" xfId="1165" xr:uid="{00000000-0005-0000-0000-00008A040000}"/>
    <cellStyle name="40% - Accent2 3 2 3" xfId="1166" xr:uid="{00000000-0005-0000-0000-00008B040000}"/>
    <cellStyle name="40% - Accent2 3 2 4" xfId="1167" xr:uid="{00000000-0005-0000-0000-00008C040000}"/>
    <cellStyle name="40% - Accent2 3 2 5" xfId="1168" xr:uid="{00000000-0005-0000-0000-00008D040000}"/>
    <cellStyle name="40% - Accent2 3 3" xfId="1169" xr:uid="{00000000-0005-0000-0000-00008E040000}"/>
    <cellStyle name="40% - Accent2 3 3 2" xfId="1170" xr:uid="{00000000-0005-0000-0000-00008F040000}"/>
    <cellStyle name="40% - Accent2 3 3 2 2" xfId="1171" xr:uid="{00000000-0005-0000-0000-000090040000}"/>
    <cellStyle name="40% - Accent2 3 3 2 3" xfId="1172" xr:uid="{00000000-0005-0000-0000-000091040000}"/>
    <cellStyle name="40% - Accent2 3 3 2 4" xfId="1173" xr:uid="{00000000-0005-0000-0000-000092040000}"/>
    <cellStyle name="40% - Accent2 3 3 3" xfId="1174" xr:uid="{00000000-0005-0000-0000-000093040000}"/>
    <cellStyle name="40% - Accent2 3 3 4" xfId="1175" xr:uid="{00000000-0005-0000-0000-000094040000}"/>
    <cellStyle name="40% - Accent2 3 3 5" xfId="1176" xr:uid="{00000000-0005-0000-0000-000095040000}"/>
    <cellStyle name="40% - Accent2 3 4" xfId="1177" xr:uid="{00000000-0005-0000-0000-000096040000}"/>
    <cellStyle name="40% - Accent2 3 4 2" xfId="1178" xr:uid="{00000000-0005-0000-0000-000097040000}"/>
    <cellStyle name="40% - Accent2 3 4 2 2" xfId="1179" xr:uid="{00000000-0005-0000-0000-000098040000}"/>
    <cellStyle name="40% - Accent2 3 4 2 3" xfId="1180" xr:uid="{00000000-0005-0000-0000-000099040000}"/>
    <cellStyle name="40% - Accent2 3 4 2 4" xfId="1181" xr:uid="{00000000-0005-0000-0000-00009A040000}"/>
    <cellStyle name="40% - Accent2 3 4 3" xfId="1182" xr:uid="{00000000-0005-0000-0000-00009B040000}"/>
    <cellStyle name="40% - Accent2 3 4 4" xfId="1183" xr:uid="{00000000-0005-0000-0000-00009C040000}"/>
    <cellStyle name="40% - Accent2 3 4 5" xfId="1184" xr:uid="{00000000-0005-0000-0000-00009D040000}"/>
    <cellStyle name="40% - Accent2 3 4 6" xfId="1185" xr:uid="{00000000-0005-0000-0000-00009E040000}"/>
    <cellStyle name="40% - Accent2 3 5" xfId="1186" xr:uid="{00000000-0005-0000-0000-00009F040000}"/>
    <cellStyle name="40% - Accent2 3 5 2" xfId="1187" xr:uid="{00000000-0005-0000-0000-0000A0040000}"/>
    <cellStyle name="40% - Accent2 3 5 3" xfId="1188" xr:uid="{00000000-0005-0000-0000-0000A1040000}"/>
    <cellStyle name="40% - Accent2 3 5 4" xfId="1189" xr:uid="{00000000-0005-0000-0000-0000A2040000}"/>
    <cellStyle name="40% - Accent2 3 5 5" xfId="1190" xr:uid="{00000000-0005-0000-0000-0000A3040000}"/>
    <cellStyle name="40% - Accent2 3 6" xfId="1191" xr:uid="{00000000-0005-0000-0000-0000A4040000}"/>
    <cellStyle name="40% - Accent2 3 7" xfId="1192" xr:uid="{00000000-0005-0000-0000-0000A5040000}"/>
    <cellStyle name="40% - Accent2 3 8" xfId="1193" xr:uid="{00000000-0005-0000-0000-0000A6040000}"/>
    <cellStyle name="40% - Accent2 4" xfId="1194" xr:uid="{00000000-0005-0000-0000-0000A7040000}"/>
    <cellStyle name="40% - Accent2 4 2" xfId="1195" xr:uid="{00000000-0005-0000-0000-0000A8040000}"/>
    <cellStyle name="40% - Accent2 4 2 2" xfId="1196" xr:uid="{00000000-0005-0000-0000-0000A9040000}"/>
    <cellStyle name="40% - Accent2 4 3" xfId="1197" xr:uid="{00000000-0005-0000-0000-0000AA040000}"/>
    <cellStyle name="40% - Accent2 4 4" xfId="1198" xr:uid="{00000000-0005-0000-0000-0000AB040000}"/>
    <cellStyle name="40% - Accent2 5" xfId="1199" xr:uid="{00000000-0005-0000-0000-0000AC040000}"/>
    <cellStyle name="40% - Accent2 5 2" xfId="1200" xr:uid="{00000000-0005-0000-0000-0000AD040000}"/>
    <cellStyle name="40% - Accent2 6" xfId="1201" xr:uid="{00000000-0005-0000-0000-0000AE040000}"/>
    <cellStyle name="40% - Accent2 6 2" xfId="1202" xr:uid="{00000000-0005-0000-0000-0000AF040000}"/>
    <cellStyle name="40% - Accent2 7 2" xfId="1203" xr:uid="{00000000-0005-0000-0000-0000B0040000}"/>
    <cellStyle name="40% - Accent2 8 2" xfId="1204" xr:uid="{00000000-0005-0000-0000-0000B1040000}"/>
    <cellStyle name="40% - Accent3 2" xfId="1205" xr:uid="{00000000-0005-0000-0000-0000B2040000}"/>
    <cellStyle name="40% - Accent3 2 10" xfId="1206" xr:uid="{00000000-0005-0000-0000-0000B3040000}"/>
    <cellStyle name="40% - Accent3 2 2" xfId="1207" xr:uid="{00000000-0005-0000-0000-0000B4040000}"/>
    <cellStyle name="40% - Accent3 2 2 2" xfId="1208" xr:uid="{00000000-0005-0000-0000-0000B5040000}"/>
    <cellStyle name="40% - Accent3 2 2 2 2" xfId="1209" xr:uid="{00000000-0005-0000-0000-0000B6040000}"/>
    <cellStyle name="40% - Accent3 2 2 2 2 2" xfId="1210" xr:uid="{00000000-0005-0000-0000-0000B7040000}"/>
    <cellStyle name="40% - Accent3 2 2 2 2 2 2" xfId="1211" xr:uid="{00000000-0005-0000-0000-0000B8040000}"/>
    <cellStyle name="40% - Accent3 2 2 2 2 3" xfId="1212" xr:uid="{00000000-0005-0000-0000-0000B9040000}"/>
    <cellStyle name="40% - Accent3 2 2 2 3" xfId="1213" xr:uid="{00000000-0005-0000-0000-0000BA040000}"/>
    <cellStyle name="40% - Accent3 2 2 2 3 2" xfId="1214" xr:uid="{00000000-0005-0000-0000-0000BB040000}"/>
    <cellStyle name="40% - Accent3 2 2 2 3 2 2" xfId="1215" xr:uid="{00000000-0005-0000-0000-0000BC040000}"/>
    <cellStyle name="40% - Accent3 2 2 2 3 3" xfId="1216" xr:uid="{00000000-0005-0000-0000-0000BD040000}"/>
    <cellStyle name="40% - Accent3 2 2 2 4" xfId="1217" xr:uid="{00000000-0005-0000-0000-0000BE040000}"/>
    <cellStyle name="40% - Accent3 2 2 2 4 2" xfId="1218" xr:uid="{00000000-0005-0000-0000-0000BF040000}"/>
    <cellStyle name="40% - Accent3 2 2 2 5" xfId="1219" xr:uid="{00000000-0005-0000-0000-0000C0040000}"/>
    <cellStyle name="40% - Accent3 2 2 3" xfId="1220" xr:uid="{00000000-0005-0000-0000-0000C1040000}"/>
    <cellStyle name="40% - Accent3 2 2 3 2" xfId="1221" xr:uid="{00000000-0005-0000-0000-0000C2040000}"/>
    <cellStyle name="40% - Accent3 2 2 3 2 2" xfId="1222" xr:uid="{00000000-0005-0000-0000-0000C3040000}"/>
    <cellStyle name="40% - Accent3 2 2 3 2 2 2" xfId="1223" xr:uid="{00000000-0005-0000-0000-0000C4040000}"/>
    <cellStyle name="40% - Accent3 2 2 3 2 3" xfId="1224" xr:uid="{00000000-0005-0000-0000-0000C5040000}"/>
    <cellStyle name="40% - Accent3 2 2 3 3" xfId="1225" xr:uid="{00000000-0005-0000-0000-0000C6040000}"/>
    <cellStyle name="40% - Accent3 2 2 3 3 2" xfId="1226" xr:uid="{00000000-0005-0000-0000-0000C7040000}"/>
    <cellStyle name="40% - Accent3 2 2 3 3 2 2" xfId="1227" xr:uid="{00000000-0005-0000-0000-0000C8040000}"/>
    <cellStyle name="40% - Accent3 2 2 3 3 3" xfId="1228" xr:uid="{00000000-0005-0000-0000-0000C9040000}"/>
    <cellStyle name="40% - Accent3 2 2 3 4" xfId="1229" xr:uid="{00000000-0005-0000-0000-0000CA040000}"/>
    <cellStyle name="40% - Accent3 2 2 3 4 2" xfId="1230" xr:uid="{00000000-0005-0000-0000-0000CB040000}"/>
    <cellStyle name="40% - Accent3 2 2 3 5" xfId="1231" xr:uid="{00000000-0005-0000-0000-0000CC040000}"/>
    <cellStyle name="40% - Accent3 2 2 4" xfId="1232" xr:uid="{00000000-0005-0000-0000-0000CD040000}"/>
    <cellStyle name="40% - Accent3 2 2 4 2" xfId="1233" xr:uid="{00000000-0005-0000-0000-0000CE040000}"/>
    <cellStyle name="40% - Accent3 2 2 4 2 2" xfId="1234" xr:uid="{00000000-0005-0000-0000-0000CF040000}"/>
    <cellStyle name="40% - Accent3 2 2 4 2 2 2" xfId="1235" xr:uid="{00000000-0005-0000-0000-0000D0040000}"/>
    <cellStyle name="40% - Accent3 2 2 4 2 3" xfId="1236" xr:uid="{00000000-0005-0000-0000-0000D1040000}"/>
    <cellStyle name="40% - Accent3 2 2 4 3" xfId="1237" xr:uid="{00000000-0005-0000-0000-0000D2040000}"/>
    <cellStyle name="40% - Accent3 2 2 4 3 2" xfId="1238" xr:uid="{00000000-0005-0000-0000-0000D3040000}"/>
    <cellStyle name="40% - Accent3 2 2 4 3 2 2" xfId="1239" xr:uid="{00000000-0005-0000-0000-0000D4040000}"/>
    <cellStyle name="40% - Accent3 2 2 4 3 3" xfId="1240" xr:uid="{00000000-0005-0000-0000-0000D5040000}"/>
    <cellStyle name="40% - Accent3 2 2 4 4" xfId="1241" xr:uid="{00000000-0005-0000-0000-0000D6040000}"/>
    <cellStyle name="40% - Accent3 2 2 4 4 2" xfId="1242" xr:uid="{00000000-0005-0000-0000-0000D7040000}"/>
    <cellStyle name="40% - Accent3 2 2 4 5" xfId="1243" xr:uid="{00000000-0005-0000-0000-0000D8040000}"/>
    <cellStyle name="40% - Accent3 2 2 5" xfId="1244" xr:uid="{00000000-0005-0000-0000-0000D9040000}"/>
    <cellStyle name="40% - Accent3 2 2 5 2" xfId="1245" xr:uid="{00000000-0005-0000-0000-0000DA040000}"/>
    <cellStyle name="40% - Accent3 2 2 5 2 2" xfId="1246" xr:uid="{00000000-0005-0000-0000-0000DB040000}"/>
    <cellStyle name="40% - Accent3 2 2 5 3" xfId="1247" xr:uid="{00000000-0005-0000-0000-0000DC040000}"/>
    <cellStyle name="40% - Accent3 2 2 6" xfId="1248" xr:uid="{00000000-0005-0000-0000-0000DD040000}"/>
    <cellStyle name="40% - Accent3 2 2 6 2" xfId="1249" xr:uid="{00000000-0005-0000-0000-0000DE040000}"/>
    <cellStyle name="40% - Accent3 2 2 6 2 2" xfId="1250" xr:uid="{00000000-0005-0000-0000-0000DF040000}"/>
    <cellStyle name="40% - Accent3 2 2 6 3" xfId="1251" xr:uid="{00000000-0005-0000-0000-0000E0040000}"/>
    <cellStyle name="40% - Accent3 2 2 7" xfId="1252" xr:uid="{00000000-0005-0000-0000-0000E1040000}"/>
    <cellStyle name="40% - Accent3 2 2 7 2" xfId="1253" xr:uid="{00000000-0005-0000-0000-0000E2040000}"/>
    <cellStyle name="40% - Accent3 2 2 8" xfId="1254" xr:uid="{00000000-0005-0000-0000-0000E3040000}"/>
    <cellStyle name="40% - Accent3 2 2 9" xfId="1255" xr:uid="{00000000-0005-0000-0000-0000E4040000}"/>
    <cellStyle name="40% - Accent3 2 3" xfId="1256" xr:uid="{00000000-0005-0000-0000-0000E5040000}"/>
    <cellStyle name="40% - Accent3 2 3 2" xfId="1257" xr:uid="{00000000-0005-0000-0000-0000E6040000}"/>
    <cellStyle name="40% - Accent3 2 3 2 2" xfId="1258" xr:uid="{00000000-0005-0000-0000-0000E7040000}"/>
    <cellStyle name="40% - Accent3 2 3 2 2 2" xfId="1259" xr:uid="{00000000-0005-0000-0000-0000E8040000}"/>
    <cellStyle name="40% - Accent3 2 3 2 3" xfId="1260" xr:uid="{00000000-0005-0000-0000-0000E9040000}"/>
    <cellStyle name="40% - Accent3 2 3 2 4" xfId="1261" xr:uid="{00000000-0005-0000-0000-0000EA040000}"/>
    <cellStyle name="40% - Accent3 2 3 3" xfId="1262" xr:uid="{00000000-0005-0000-0000-0000EB040000}"/>
    <cellStyle name="40% - Accent3 2 3 3 2" xfId="1263" xr:uid="{00000000-0005-0000-0000-0000EC040000}"/>
    <cellStyle name="40% - Accent3 2 3 3 2 2" xfId="1264" xr:uid="{00000000-0005-0000-0000-0000ED040000}"/>
    <cellStyle name="40% - Accent3 2 3 3 3" xfId="1265" xr:uid="{00000000-0005-0000-0000-0000EE040000}"/>
    <cellStyle name="40% - Accent3 2 3 4" xfId="1266" xr:uid="{00000000-0005-0000-0000-0000EF040000}"/>
    <cellStyle name="40% - Accent3 2 3 4 2" xfId="1267" xr:uid="{00000000-0005-0000-0000-0000F0040000}"/>
    <cellStyle name="40% - Accent3 2 3 5" xfId="1268" xr:uid="{00000000-0005-0000-0000-0000F1040000}"/>
    <cellStyle name="40% - Accent3 2 3 6" xfId="1269" xr:uid="{00000000-0005-0000-0000-0000F2040000}"/>
    <cellStyle name="40% - Accent3 2 4" xfId="1270" xr:uid="{00000000-0005-0000-0000-0000F3040000}"/>
    <cellStyle name="40% - Accent3 2 4 2" xfId="1271" xr:uid="{00000000-0005-0000-0000-0000F4040000}"/>
    <cellStyle name="40% - Accent3 2 4 2 2" xfId="1272" xr:uid="{00000000-0005-0000-0000-0000F5040000}"/>
    <cellStyle name="40% - Accent3 2 4 2 2 2" xfId="1273" xr:uid="{00000000-0005-0000-0000-0000F6040000}"/>
    <cellStyle name="40% - Accent3 2 4 2 3" xfId="1274" xr:uid="{00000000-0005-0000-0000-0000F7040000}"/>
    <cellStyle name="40% - Accent3 2 4 2 4" xfId="1275" xr:uid="{00000000-0005-0000-0000-0000F8040000}"/>
    <cellStyle name="40% - Accent3 2 4 3" xfId="1276" xr:uid="{00000000-0005-0000-0000-0000F9040000}"/>
    <cellStyle name="40% - Accent3 2 4 3 2" xfId="1277" xr:uid="{00000000-0005-0000-0000-0000FA040000}"/>
    <cellStyle name="40% - Accent3 2 4 3 2 2" xfId="1278" xr:uid="{00000000-0005-0000-0000-0000FB040000}"/>
    <cellStyle name="40% - Accent3 2 4 3 3" xfId="1279" xr:uid="{00000000-0005-0000-0000-0000FC040000}"/>
    <cellStyle name="40% - Accent3 2 4 4" xfId="1280" xr:uid="{00000000-0005-0000-0000-0000FD040000}"/>
    <cellStyle name="40% - Accent3 2 4 4 2" xfId="1281" xr:uid="{00000000-0005-0000-0000-0000FE040000}"/>
    <cellStyle name="40% - Accent3 2 4 5" xfId="1282" xr:uid="{00000000-0005-0000-0000-0000FF040000}"/>
    <cellStyle name="40% - Accent3 2 4 6" xfId="1283" xr:uid="{00000000-0005-0000-0000-000000050000}"/>
    <cellStyle name="40% - Accent3 2 5" xfId="1284" xr:uid="{00000000-0005-0000-0000-000001050000}"/>
    <cellStyle name="40% - Accent3 2 5 2" xfId="1285" xr:uid="{00000000-0005-0000-0000-000002050000}"/>
    <cellStyle name="40% - Accent3 2 5 2 2" xfId="1286" xr:uid="{00000000-0005-0000-0000-000003050000}"/>
    <cellStyle name="40% - Accent3 2 5 2 2 2" xfId="1287" xr:uid="{00000000-0005-0000-0000-000004050000}"/>
    <cellStyle name="40% - Accent3 2 5 2 3" xfId="1288" xr:uid="{00000000-0005-0000-0000-000005050000}"/>
    <cellStyle name="40% - Accent3 2 5 3" xfId="1289" xr:uid="{00000000-0005-0000-0000-000006050000}"/>
    <cellStyle name="40% - Accent3 2 5 3 2" xfId="1290" xr:uid="{00000000-0005-0000-0000-000007050000}"/>
    <cellStyle name="40% - Accent3 2 5 3 2 2" xfId="1291" xr:uid="{00000000-0005-0000-0000-000008050000}"/>
    <cellStyle name="40% - Accent3 2 5 3 3" xfId="1292" xr:uid="{00000000-0005-0000-0000-000009050000}"/>
    <cellStyle name="40% - Accent3 2 5 4" xfId="1293" xr:uid="{00000000-0005-0000-0000-00000A050000}"/>
    <cellStyle name="40% - Accent3 2 5 4 2" xfId="1294" xr:uid="{00000000-0005-0000-0000-00000B050000}"/>
    <cellStyle name="40% - Accent3 2 5 5" xfId="1295" xr:uid="{00000000-0005-0000-0000-00000C050000}"/>
    <cellStyle name="40% - Accent3 2 5 6" xfId="1296" xr:uid="{00000000-0005-0000-0000-00000D050000}"/>
    <cellStyle name="40% - Accent3 2 6" xfId="1297" xr:uid="{00000000-0005-0000-0000-00000E050000}"/>
    <cellStyle name="40% - Accent3 2 6 2" xfId="1298" xr:uid="{00000000-0005-0000-0000-00000F050000}"/>
    <cellStyle name="40% - Accent3 2 6 2 2" xfId="1299" xr:uid="{00000000-0005-0000-0000-000010050000}"/>
    <cellStyle name="40% - Accent3 2 6 3" xfId="1300" xr:uid="{00000000-0005-0000-0000-000011050000}"/>
    <cellStyle name="40% - Accent3 2 7" xfId="1301" xr:uid="{00000000-0005-0000-0000-000012050000}"/>
    <cellStyle name="40% - Accent3 2 7 2" xfId="1302" xr:uid="{00000000-0005-0000-0000-000013050000}"/>
    <cellStyle name="40% - Accent3 2 7 2 2" xfId="1303" xr:uid="{00000000-0005-0000-0000-000014050000}"/>
    <cellStyle name="40% - Accent3 2 7 3" xfId="1304" xr:uid="{00000000-0005-0000-0000-000015050000}"/>
    <cellStyle name="40% - Accent3 2 8" xfId="1305" xr:uid="{00000000-0005-0000-0000-000016050000}"/>
    <cellStyle name="40% - Accent3 2 8 2" xfId="1306" xr:uid="{00000000-0005-0000-0000-000017050000}"/>
    <cellStyle name="40% - Accent3 2 9" xfId="1307" xr:uid="{00000000-0005-0000-0000-000018050000}"/>
    <cellStyle name="40% - Accent3 2_Specific Changes NWAU15" xfId="1308" xr:uid="{00000000-0005-0000-0000-000019050000}"/>
    <cellStyle name="40% - Accent3 3" xfId="1309" xr:uid="{00000000-0005-0000-0000-00001A050000}"/>
    <cellStyle name="40% - Accent3 3 2" xfId="1310" xr:uid="{00000000-0005-0000-0000-00001B050000}"/>
    <cellStyle name="40% - Accent3 3 2 2" xfId="1311" xr:uid="{00000000-0005-0000-0000-00001C050000}"/>
    <cellStyle name="40% - Accent3 3 2 2 2" xfId="1312" xr:uid="{00000000-0005-0000-0000-00001D050000}"/>
    <cellStyle name="40% - Accent3 3 2 2 3" xfId="1313" xr:uid="{00000000-0005-0000-0000-00001E050000}"/>
    <cellStyle name="40% - Accent3 3 2 2 4" xfId="1314" xr:uid="{00000000-0005-0000-0000-00001F050000}"/>
    <cellStyle name="40% - Accent3 3 2 3" xfId="1315" xr:uid="{00000000-0005-0000-0000-000020050000}"/>
    <cellStyle name="40% - Accent3 3 2 3 2" xfId="1316" xr:uid="{00000000-0005-0000-0000-000021050000}"/>
    <cellStyle name="40% - Accent3 3 2 4" xfId="1317" xr:uid="{00000000-0005-0000-0000-000022050000}"/>
    <cellStyle name="40% - Accent3 3 2 5" xfId="1318" xr:uid="{00000000-0005-0000-0000-000023050000}"/>
    <cellStyle name="40% - Accent3 3 3" xfId="1319" xr:uid="{00000000-0005-0000-0000-000024050000}"/>
    <cellStyle name="40% - Accent3 3 3 2" xfId="1320" xr:uid="{00000000-0005-0000-0000-000025050000}"/>
    <cellStyle name="40% - Accent3 3 3 2 2" xfId="1321" xr:uid="{00000000-0005-0000-0000-000026050000}"/>
    <cellStyle name="40% - Accent3 3 3 2 3" xfId="1322" xr:uid="{00000000-0005-0000-0000-000027050000}"/>
    <cellStyle name="40% - Accent3 3 3 2 4" xfId="1323" xr:uid="{00000000-0005-0000-0000-000028050000}"/>
    <cellStyle name="40% - Accent3 3 3 3" xfId="1324" xr:uid="{00000000-0005-0000-0000-000029050000}"/>
    <cellStyle name="40% - Accent3 3 3 4" xfId="1325" xr:uid="{00000000-0005-0000-0000-00002A050000}"/>
    <cellStyle name="40% - Accent3 3 3 5" xfId="1326" xr:uid="{00000000-0005-0000-0000-00002B050000}"/>
    <cellStyle name="40% - Accent3 3 4" xfId="1327" xr:uid="{00000000-0005-0000-0000-00002C050000}"/>
    <cellStyle name="40% - Accent3 3 4 2" xfId="1328" xr:uid="{00000000-0005-0000-0000-00002D050000}"/>
    <cellStyle name="40% - Accent3 3 4 2 2" xfId="1329" xr:uid="{00000000-0005-0000-0000-00002E050000}"/>
    <cellStyle name="40% - Accent3 3 4 2 3" xfId="1330" xr:uid="{00000000-0005-0000-0000-00002F050000}"/>
    <cellStyle name="40% - Accent3 3 4 2 4" xfId="1331" xr:uid="{00000000-0005-0000-0000-000030050000}"/>
    <cellStyle name="40% - Accent3 3 4 3" xfId="1332" xr:uid="{00000000-0005-0000-0000-000031050000}"/>
    <cellStyle name="40% - Accent3 3 4 4" xfId="1333" xr:uid="{00000000-0005-0000-0000-000032050000}"/>
    <cellStyle name="40% - Accent3 3 4 5" xfId="1334" xr:uid="{00000000-0005-0000-0000-000033050000}"/>
    <cellStyle name="40% - Accent3 3 4 6" xfId="1335" xr:uid="{00000000-0005-0000-0000-000034050000}"/>
    <cellStyle name="40% - Accent3 3 5" xfId="1336" xr:uid="{00000000-0005-0000-0000-000035050000}"/>
    <cellStyle name="40% - Accent3 3 5 2" xfId="1337" xr:uid="{00000000-0005-0000-0000-000036050000}"/>
    <cellStyle name="40% - Accent3 3 5 3" xfId="1338" xr:uid="{00000000-0005-0000-0000-000037050000}"/>
    <cellStyle name="40% - Accent3 3 5 4" xfId="1339" xr:uid="{00000000-0005-0000-0000-000038050000}"/>
    <cellStyle name="40% - Accent3 3 5 5" xfId="1340" xr:uid="{00000000-0005-0000-0000-000039050000}"/>
    <cellStyle name="40% - Accent3 3 6" xfId="1341" xr:uid="{00000000-0005-0000-0000-00003A050000}"/>
    <cellStyle name="40% - Accent3 3 7" xfId="1342" xr:uid="{00000000-0005-0000-0000-00003B050000}"/>
    <cellStyle name="40% - Accent3 3 8" xfId="1343" xr:uid="{00000000-0005-0000-0000-00003C050000}"/>
    <cellStyle name="40% - Accent3 4" xfId="1344" xr:uid="{00000000-0005-0000-0000-00003D050000}"/>
    <cellStyle name="40% - Accent3 4 2" xfId="1345" xr:uid="{00000000-0005-0000-0000-00003E050000}"/>
    <cellStyle name="40% - Accent3 4 2 2" xfId="1346" xr:uid="{00000000-0005-0000-0000-00003F050000}"/>
    <cellStyle name="40% - Accent3 4 3" xfId="1347" xr:uid="{00000000-0005-0000-0000-000040050000}"/>
    <cellStyle name="40% - Accent3 4 4" xfId="1348" xr:uid="{00000000-0005-0000-0000-000041050000}"/>
    <cellStyle name="40% - Accent3 5" xfId="1349" xr:uid="{00000000-0005-0000-0000-000042050000}"/>
    <cellStyle name="40% - Accent3 5 2" xfId="1350" xr:uid="{00000000-0005-0000-0000-000043050000}"/>
    <cellStyle name="40% - Accent3 6" xfId="1351" xr:uid="{00000000-0005-0000-0000-000044050000}"/>
    <cellStyle name="40% - Accent3 6 2" xfId="1352" xr:uid="{00000000-0005-0000-0000-000045050000}"/>
    <cellStyle name="40% - Accent3 7 2" xfId="1353" xr:uid="{00000000-0005-0000-0000-000046050000}"/>
    <cellStyle name="40% - Accent3 8 2" xfId="1354" xr:uid="{00000000-0005-0000-0000-000047050000}"/>
    <cellStyle name="40% - Accent4 2" xfId="1355" xr:uid="{00000000-0005-0000-0000-000048050000}"/>
    <cellStyle name="40% - Accent4 2 10" xfId="1356" xr:uid="{00000000-0005-0000-0000-000049050000}"/>
    <cellStyle name="40% - Accent4 2 2" xfId="1357" xr:uid="{00000000-0005-0000-0000-00004A050000}"/>
    <cellStyle name="40% - Accent4 2 2 2" xfId="1358" xr:uid="{00000000-0005-0000-0000-00004B050000}"/>
    <cellStyle name="40% - Accent4 2 2 2 2" xfId="1359" xr:uid="{00000000-0005-0000-0000-00004C050000}"/>
    <cellStyle name="40% - Accent4 2 2 2 2 2" xfId="1360" xr:uid="{00000000-0005-0000-0000-00004D050000}"/>
    <cellStyle name="40% - Accent4 2 2 2 2 2 2" xfId="1361" xr:uid="{00000000-0005-0000-0000-00004E050000}"/>
    <cellStyle name="40% - Accent4 2 2 2 2 3" xfId="1362" xr:uid="{00000000-0005-0000-0000-00004F050000}"/>
    <cellStyle name="40% - Accent4 2 2 2 3" xfId="1363" xr:uid="{00000000-0005-0000-0000-000050050000}"/>
    <cellStyle name="40% - Accent4 2 2 2 3 2" xfId="1364" xr:uid="{00000000-0005-0000-0000-000051050000}"/>
    <cellStyle name="40% - Accent4 2 2 2 3 2 2" xfId="1365" xr:uid="{00000000-0005-0000-0000-000052050000}"/>
    <cellStyle name="40% - Accent4 2 2 2 3 3" xfId="1366" xr:uid="{00000000-0005-0000-0000-000053050000}"/>
    <cellStyle name="40% - Accent4 2 2 2 4" xfId="1367" xr:uid="{00000000-0005-0000-0000-000054050000}"/>
    <cellStyle name="40% - Accent4 2 2 2 4 2" xfId="1368" xr:uid="{00000000-0005-0000-0000-000055050000}"/>
    <cellStyle name="40% - Accent4 2 2 2 5" xfId="1369" xr:uid="{00000000-0005-0000-0000-000056050000}"/>
    <cellStyle name="40% - Accent4 2 2 3" xfId="1370" xr:uid="{00000000-0005-0000-0000-000057050000}"/>
    <cellStyle name="40% - Accent4 2 2 3 2" xfId="1371" xr:uid="{00000000-0005-0000-0000-000058050000}"/>
    <cellStyle name="40% - Accent4 2 2 3 2 2" xfId="1372" xr:uid="{00000000-0005-0000-0000-000059050000}"/>
    <cellStyle name="40% - Accent4 2 2 3 2 2 2" xfId="1373" xr:uid="{00000000-0005-0000-0000-00005A050000}"/>
    <cellStyle name="40% - Accent4 2 2 3 2 3" xfId="1374" xr:uid="{00000000-0005-0000-0000-00005B050000}"/>
    <cellStyle name="40% - Accent4 2 2 3 3" xfId="1375" xr:uid="{00000000-0005-0000-0000-00005C050000}"/>
    <cellStyle name="40% - Accent4 2 2 3 3 2" xfId="1376" xr:uid="{00000000-0005-0000-0000-00005D050000}"/>
    <cellStyle name="40% - Accent4 2 2 3 3 2 2" xfId="1377" xr:uid="{00000000-0005-0000-0000-00005E050000}"/>
    <cellStyle name="40% - Accent4 2 2 3 3 3" xfId="1378" xr:uid="{00000000-0005-0000-0000-00005F050000}"/>
    <cellStyle name="40% - Accent4 2 2 3 4" xfId="1379" xr:uid="{00000000-0005-0000-0000-000060050000}"/>
    <cellStyle name="40% - Accent4 2 2 3 4 2" xfId="1380" xr:uid="{00000000-0005-0000-0000-000061050000}"/>
    <cellStyle name="40% - Accent4 2 2 3 5" xfId="1381" xr:uid="{00000000-0005-0000-0000-000062050000}"/>
    <cellStyle name="40% - Accent4 2 2 4" xfId="1382" xr:uid="{00000000-0005-0000-0000-000063050000}"/>
    <cellStyle name="40% - Accent4 2 2 4 2" xfId="1383" xr:uid="{00000000-0005-0000-0000-000064050000}"/>
    <cellStyle name="40% - Accent4 2 2 4 2 2" xfId="1384" xr:uid="{00000000-0005-0000-0000-000065050000}"/>
    <cellStyle name="40% - Accent4 2 2 4 2 2 2" xfId="1385" xr:uid="{00000000-0005-0000-0000-000066050000}"/>
    <cellStyle name="40% - Accent4 2 2 4 2 3" xfId="1386" xr:uid="{00000000-0005-0000-0000-000067050000}"/>
    <cellStyle name="40% - Accent4 2 2 4 3" xfId="1387" xr:uid="{00000000-0005-0000-0000-000068050000}"/>
    <cellStyle name="40% - Accent4 2 2 4 3 2" xfId="1388" xr:uid="{00000000-0005-0000-0000-000069050000}"/>
    <cellStyle name="40% - Accent4 2 2 4 3 2 2" xfId="1389" xr:uid="{00000000-0005-0000-0000-00006A050000}"/>
    <cellStyle name="40% - Accent4 2 2 4 3 3" xfId="1390" xr:uid="{00000000-0005-0000-0000-00006B050000}"/>
    <cellStyle name="40% - Accent4 2 2 4 4" xfId="1391" xr:uid="{00000000-0005-0000-0000-00006C050000}"/>
    <cellStyle name="40% - Accent4 2 2 4 4 2" xfId="1392" xr:uid="{00000000-0005-0000-0000-00006D050000}"/>
    <cellStyle name="40% - Accent4 2 2 4 5" xfId="1393" xr:uid="{00000000-0005-0000-0000-00006E050000}"/>
    <cellStyle name="40% - Accent4 2 2 5" xfId="1394" xr:uid="{00000000-0005-0000-0000-00006F050000}"/>
    <cellStyle name="40% - Accent4 2 2 5 2" xfId="1395" xr:uid="{00000000-0005-0000-0000-000070050000}"/>
    <cellStyle name="40% - Accent4 2 2 5 2 2" xfId="1396" xr:uid="{00000000-0005-0000-0000-000071050000}"/>
    <cellStyle name="40% - Accent4 2 2 5 3" xfId="1397" xr:uid="{00000000-0005-0000-0000-000072050000}"/>
    <cellStyle name="40% - Accent4 2 2 6" xfId="1398" xr:uid="{00000000-0005-0000-0000-000073050000}"/>
    <cellStyle name="40% - Accent4 2 2 6 2" xfId="1399" xr:uid="{00000000-0005-0000-0000-000074050000}"/>
    <cellStyle name="40% - Accent4 2 2 6 2 2" xfId="1400" xr:uid="{00000000-0005-0000-0000-000075050000}"/>
    <cellStyle name="40% - Accent4 2 2 6 3" xfId="1401" xr:uid="{00000000-0005-0000-0000-000076050000}"/>
    <cellStyle name="40% - Accent4 2 2 7" xfId="1402" xr:uid="{00000000-0005-0000-0000-000077050000}"/>
    <cellStyle name="40% - Accent4 2 2 7 2" xfId="1403" xr:uid="{00000000-0005-0000-0000-000078050000}"/>
    <cellStyle name="40% - Accent4 2 2 8" xfId="1404" xr:uid="{00000000-0005-0000-0000-000079050000}"/>
    <cellStyle name="40% - Accent4 2 2 9" xfId="1405" xr:uid="{00000000-0005-0000-0000-00007A050000}"/>
    <cellStyle name="40% - Accent4 2 3" xfId="1406" xr:uid="{00000000-0005-0000-0000-00007B050000}"/>
    <cellStyle name="40% - Accent4 2 3 2" xfId="1407" xr:uid="{00000000-0005-0000-0000-00007C050000}"/>
    <cellStyle name="40% - Accent4 2 3 2 2" xfId="1408" xr:uid="{00000000-0005-0000-0000-00007D050000}"/>
    <cellStyle name="40% - Accent4 2 3 2 2 2" xfId="1409" xr:uid="{00000000-0005-0000-0000-00007E050000}"/>
    <cellStyle name="40% - Accent4 2 3 2 3" xfId="1410" xr:uid="{00000000-0005-0000-0000-00007F050000}"/>
    <cellStyle name="40% - Accent4 2 3 2 4" xfId="1411" xr:uid="{00000000-0005-0000-0000-000080050000}"/>
    <cellStyle name="40% - Accent4 2 3 3" xfId="1412" xr:uid="{00000000-0005-0000-0000-000081050000}"/>
    <cellStyle name="40% - Accent4 2 3 3 2" xfId="1413" xr:uid="{00000000-0005-0000-0000-000082050000}"/>
    <cellStyle name="40% - Accent4 2 3 3 2 2" xfId="1414" xr:uid="{00000000-0005-0000-0000-000083050000}"/>
    <cellStyle name="40% - Accent4 2 3 3 3" xfId="1415" xr:uid="{00000000-0005-0000-0000-000084050000}"/>
    <cellStyle name="40% - Accent4 2 3 4" xfId="1416" xr:uid="{00000000-0005-0000-0000-000085050000}"/>
    <cellStyle name="40% - Accent4 2 3 4 2" xfId="1417" xr:uid="{00000000-0005-0000-0000-000086050000}"/>
    <cellStyle name="40% - Accent4 2 3 5" xfId="1418" xr:uid="{00000000-0005-0000-0000-000087050000}"/>
    <cellStyle name="40% - Accent4 2 3 6" xfId="1419" xr:uid="{00000000-0005-0000-0000-000088050000}"/>
    <cellStyle name="40% - Accent4 2 4" xfId="1420" xr:uid="{00000000-0005-0000-0000-000089050000}"/>
    <cellStyle name="40% - Accent4 2 4 2" xfId="1421" xr:uid="{00000000-0005-0000-0000-00008A050000}"/>
    <cellStyle name="40% - Accent4 2 4 2 2" xfId="1422" xr:uid="{00000000-0005-0000-0000-00008B050000}"/>
    <cellStyle name="40% - Accent4 2 4 2 2 2" xfId="1423" xr:uid="{00000000-0005-0000-0000-00008C050000}"/>
    <cellStyle name="40% - Accent4 2 4 2 3" xfId="1424" xr:uid="{00000000-0005-0000-0000-00008D050000}"/>
    <cellStyle name="40% - Accent4 2 4 2 4" xfId="1425" xr:uid="{00000000-0005-0000-0000-00008E050000}"/>
    <cellStyle name="40% - Accent4 2 4 3" xfId="1426" xr:uid="{00000000-0005-0000-0000-00008F050000}"/>
    <cellStyle name="40% - Accent4 2 4 3 2" xfId="1427" xr:uid="{00000000-0005-0000-0000-000090050000}"/>
    <cellStyle name="40% - Accent4 2 4 3 2 2" xfId="1428" xr:uid="{00000000-0005-0000-0000-000091050000}"/>
    <cellStyle name="40% - Accent4 2 4 3 3" xfId="1429" xr:uid="{00000000-0005-0000-0000-000092050000}"/>
    <cellStyle name="40% - Accent4 2 4 4" xfId="1430" xr:uid="{00000000-0005-0000-0000-000093050000}"/>
    <cellStyle name="40% - Accent4 2 4 4 2" xfId="1431" xr:uid="{00000000-0005-0000-0000-000094050000}"/>
    <cellStyle name="40% - Accent4 2 4 5" xfId="1432" xr:uid="{00000000-0005-0000-0000-000095050000}"/>
    <cellStyle name="40% - Accent4 2 4 6" xfId="1433" xr:uid="{00000000-0005-0000-0000-000096050000}"/>
    <cellStyle name="40% - Accent4 2 5" xfId="1434" xr:uid="{00000000-0005-0000-0000-000097050000}"/>
    <cellStyle name="40% - Accent4 2 5 2" xfId="1435" xr:uid="{00000000-0005-0000-0000-000098050000}"/>
    <cellStyle name="40% - Accent4 2 5 2 2" xfId="1436" xr:uid="{00000000-0005-0000-0000-000099050000}"/>
    <cellStyle name="40% - Accent4 2 5 2 2 2" xfId="1437" xr:uid="{00000000-0005-0000-0000-00009A050000}"/>
    <cellStyle name="40% - Accent4 2 5 2 3" xfId="1438" xr:uid="{00000000-0005-0000-0000-00009B050000}"/>
    <cellStyle name="40% - Accent4 2 5 3" xfId="1439" xr:uid="{00000000-0005-0000-0000-00009C050000}"/>
    <cellStyle name="40% - Accent4 2 5 3 2" xfId="1440" xr:uid="{00000000-0005-0000-0000-00009D050000}"/>
    <cellStyle name="40% - Accent4 2 5 3 2 2" xfId="1441" xr:uid="{00000000-0005-0000-0000-00009E050000}"/>
    <cellStyle name="40% - Accent4 2 5 3 3" xfId="1442" xr:uid="{00000000-0005-0000-0000-00009F050000}"/>
    <cellStyle name="40% - Accent4 2 5 4" xfId="1443" xr:uid="{00000000-0005-0000-0000-0000A0050000}"/>
    <cellStyle name="40% - Accent4 2 5 4 2" xfId="1444" xr:uid="{00000000-0005-0000-0000-0000A1050000}"/>
    <cellStyle name="40% - Accent4 2 5 5" xfId="1445" xr:uid="{00000000-0005-0000-0000-0000A2050000}"/>
    <cellStyle name="40% - Accent4 2 5 6" xfId="1446" xr:uid="{00000000-0005-0000-0000-0000A3050000}"/>
    <cellStyle name="40% - Accent4 2 6" xfId="1447" xr:uid="{00000000-0005-0000-0000-0000A4050000}"/>
    <cellStyle name="40% - Accent4 2 6 2" xfId="1448" xr:uid="{00000000-0005-0000-0000-0000A5050000}"/>
    <cellStyle name="40% - Accent4 2 6 2 2" xfId="1449" xr:uid="{00000000-0005-0000-0000-0000A6050000}"/>
    <cellStyle name="40% - Accent4 2 6 3" xfId="1450" xr:uid="{00000000-0005-0000-0000-0000A7050000}"/>
    <cellStyle name="40% - Accent4 2 7" xfId="1451" xr:uid="{00000000-0005-0000-0000-0000A8050000}"/>
    <cellStyle name="40% - Accent4 2 7 2" xfId="1452" xr:uid="{00000000-0005-0000-0000-0000A9050000}"/>
    <cellStyle name="40% - Accent4 2 7 2 2" xfId="1453" xr:uid="{00000000-0005-0000-0000-0000AA050000}"/>
    <cellStyle name="40% - Accent4 2 7 3" xfId="1454" xr:uid="{00000000-0005-0000-0000-0000AB050000}"/>
    <cellStyle name="40% - Accent4 2 8" xfId="1455" xr:uid="{00000000-0005-0000-0000-0000AC050000}"/>
    <cellStyle name="40% - Accent4 2 8 2" xfId="1456" xr:uid="{00000000-0005-0000-0000-0000AD050000}"/>
    <cellStyle name="40% - Accent4 2 9" xfId="1457" xr:uid="{00000000-0005-0000-0000-0000AE050000}"/>
    <cellStyle name="40% - Accent4 2_Specific Changes NWAU15" xfId="1458" xr:uid="{00000000-0005-0000-0000-0000AF050000}"/>
    <cellStyle name="40% - Accent4 3" xfId="1459" xr:uid="{00000000-0005-0000-0000-0000B0050000}"/>
    <cellStyle name="40% - Accent4 3 2" xfId="1460" xr:uid="{00000000-0005-0000-0000-0000B1050000}"/>
    <cellStyle name="40% - Accent4 3 2 2" xfId="1461" xr:uid="{00000000-0005-0000-0000-0000B2050000}"/>
    <cellStyle name="40% - Accent4 3 2 2 2" xfId="1462" xr:uid="{00000000-0005-0000-0000-0000B3050000}"/>
    <cellStyle name="40% - Accent4 3 2 2 3" xfId="1463" xr:uid="{00000000-0005-0000-0000-0000B4050000}"/>
    <cellStyle name="40% - Accent4 3 2 2 4" xfId="1464" xr:uid="{00000000-0005-0000-0000-0000B5050000}"/>
    <cellStyle name="40% - Accent4 3 2 3" xfId="1465" xr:uid="{00000000-0005-0000-0000-0000B6050000}"/>
    <cellStyle name="40% - Accent4 3 2 3 2" xfId="1466" xr:uid="{00000000-0005-0000-0000-0000B7050000}"/>
    <cellStyle name="40% - Accent4 3 2 4" xfId="1467" xr:uid="{00000000-0005-0000-0000-0000B8050000}"/>
    <cellStyle name="40% - Accent4 3 2 5" xfId="1468" xr:uid="{00000000-0005-0000-0000-0000B9050000}"/>
    <cellStyle name="40% - Accent4 3 3" xfId="1469" xr:uid="{00000000-0005-0000-0000-0000BA050000}"/>
    <cellStyle name="40% - Accent4 3 3 2" xfId="1470" xr:uid="{00000000-0005-0000-0000-0000BB050000}"/>
    <cellStyle name="40% - Accent4 3 3 2 2" xfId="1471" xr:uid="{00000000-0005-0000-0000-0000BC050000}"/>
    <cellStyle name="40% - Accent4 3 3 2 3" xfId="1472" xr:uid="{00000000-0005-0000-0000-0000BD050000}"/>
    <cellStyle name="40% - Accent4 3 3 2 4" xfId="1473" xr:uid="{00000000-0005-0000-0000-0000BE050000}"/>
    <cellStyle name="40% - Accent4 3 3 3" xfId="1474" xr:uid="{00000000-0005-0000-0000-0000BF050000}"/>
    <cellStyle name="40% - Accent4 3 3 4" xfId="1475" xr:uid="{00000000-0005-0000-0000-0000C0050000}"/>
    <cellStyle name="40% - Accent4 3 3 5" xfId="1476" xr:uid="{00000000-0005-0000-0000-0000C1050000}"/>
    <cellStyle name="40% - Accent4 3 4" xfId="1477" xr:uid="{00000000-0005-0000-0000-0000C2050000}"/>
    <cellStyle name="40% - Accent4 3 4 2" xfId="1478" xr:uid="{00000000-0005-0000-0000-0000C3050000}"/>
    <cellStyle name="40% - Accent4 3 4 2 2" xfId="1479" xr:uid="{00000000-0005-0000-0000-0000C4050000}"/>
    <cellStyle name="40% - Accent4 3 4 2 3" xfId="1480" xr:uid="{00000000-0005-0000-0000-0000C5050000}"/>
    <cellStyle name="40% - Accent4 3 4 2 4" xfId="1481" xr:uid="{00000000-0005-0000-0000-0000C6050000}"/>
    <cellStyle name="40% - Accent4 3 4 3" xfId="1482" xr:uid="{00000000-0005-0000-0000-0000C7050000}"/>
    <cellStyle name="40% - Accent4 3 4 4" xfId="1483" xr:uid="{00000000-0005-0000-0000-0000C8050000}"/>
    <cellStyle name="40% - Accent4 3 4 5" xfId="1484" xr:uid="{00000000-0005-0000-0000-0000C9050000}"/>
    <cellStyle name="40% - Accent4 3 4 6" xfId="1485" xr:uid="{00000000-0005-0000-0000-0000CA050000}"/>
    <cellStyle name="40% - Accent4 3 5" xfId="1486" xr:uid="{00000000-0005-0000-0000-0000CB050000}"/>
    <cellStyle name="40% - Accent4 3 5 2" xfId="1487" xr:uid="{00000000-0005-0000-0000-0000CC050000}"/>
    <cellStyle name="40% - Accent4 3 5 3" xfId="1488" xr:uid="{00000000-0005-0000-0000-0000CD050000}"/>
    <cellStyle name="40% - Accent4 3 5 4" xfId="1489" xr:uid="{00000000-0005-0000-0000-0000CE050000}"/>
    <cellStyle name="40% - Accent4 3 5 5" xfId="1490" xr:uid="{00000000-0005-0000-0000-0000CF050000}"/>
    <cellStyle name="40% - Accent4 3 6" xfId="1491" xr:uid="{00000000-0005-0000-0000-0000D0050000}"/>
    <cellStyle name="40% - Accent4 3 7" xfId="1492" xr:uid="{00000000-0005-0000-0000-0000D1050000}"/>
    <cellStyle name="40% - Accent4 3 8" xfId="1493" xr:uid="{00000000-0005-0000-0000-0000D2050000}"/>
    <cellStyle name="40% - Accent4 4" xfId="1494" xr:uid="{00000000-0005-0000-0000-0000D3050000}"/>
    <cellStyle name="40% - Accent4 4 2" xfId="1495" xr:uid="{00000000-0005-0000-0000-0000D4050000}"/>
    <cellStyle name="40% - Accent4 4 2 2" xfId="1496" xr:uid="{00000000-0005-0000-0000-0000D5050000}"/>
    <cellStyle name="40% - Accent4 4 3" xfId="1497" xr:uid="{00000000-0005-0000-0000-0000D6050000}"/>
    <cellStyle name="40% - Accent4 4 4" xfId="1498" xr:uid="{00000000-0005-0000-0000-0000D7050000}"/>
    <cellStyle name="40% - Accent4 5" xfId="1499" xr:uid="{00000000-0005-0000-0000-0000D8050000}"/>
    <cellStyle name="40% - Accent4 5 2" xfId="1500" xr:uid="{00000000-0005-0000-0000-0000D9050000}"/>
    <cellStyle name="40% - Accent4 6" xfId="1501" xr:uid="{00000000-0005-0000-0000-0000DA050000}"/>
    <cellStyle name="40% - Accent4 6 2" xfId="1502" xr:uid="{00000000-0005-0000-0000-0000DB050000}"/>
    <cellStyle name="40% - Accent4 7 2" xfId="1503" xr:uid="{00000000-0005-0000-0000-0000DC050000}"/>
    <cellStyle name="40% - Accent4 8 2" xfId="1504" xr:uid="{00000000-0005-0000-0000-0000DD050000}"/>
    <cellStyle name="40% - Accent5 2" xfId="1505" xr:uid="{00000000-0005-0000-0000-0000DE050000}"/>
    <cellStyle name="40% - Accent5 2 10" xfId="1506" xr:uid="{00000000-0005-0000-0000-0000DF050000}"/>
    <cellStyle name="40% - Accent5 2 2" xfId="1507" xr:uid="{00000000-0005-0000-0000-0000E0050000}"/>
    <cellStyle name="40% - Accent5 2 2 2" xfId="1508" xr:uid="{00000000-0005-0000-0000-0000E1050000}"/>
    <cellStyle name="40% - Accent5 2 2 2 2" xfId="1509" xr:uid="{00000000-0005-0000-0000-0000E2050000}"/>
    <cellStyle name="40% - Accent5 2 2 2 2 2" xfId="1510" xr:uid="{00000000-0005-0000-0000-0000E3050000}"/>
    <cellStyle name="40% - Accent5 2 2 2 2 2 2" xfId="1511" xr:uid="{00000000-0005-0000-0000-0000E4050000}"/>
    <cellStyle name="40% - Accent5 2 2 2 2 3" xfId="1512" xr:uid="{00000000-0005-0000-0000-0000E5050000}"/>
    <cellStyle name="40% - Accent5 2 2 2 3" xfId="1513" xr:uid="{00000000-0005-0000-0000-0000E6050000}"/>
    <cellStyle name="40% - Accent5 2 2 2 3 2" xfId="1514" xr:uid="{00000000-0005-0000-0000-0000E7050000}"/>
    <cellStyle name="40% - Accent5 2 2 2 3 2 2" xfId="1515" xr:uid="{00000000-0005-0000-0000-0000E8050000}"/>
    <cellStyle name="40% - Accent5 2 2 2 3 3" xfId="1516" xr:uid="{00000000-0005-0000-0000-0000E9050000}"/>
    <cellStyle name="40% - Accent5 2 2 2 4" xfId="1517" xr:uid="{00000000-0005-0000-0000-0000EA050000}"/>
    <cellStyle name="40% - Accent5 2 2 2 4 2" xfId="1518" xr:uid="{00000000-0005-0000-0000-0000EB050000}"/>
    <cellStyle name="40% - Accent5 2 2 2 5" xfId="1519" xr:uid="{00000000-0005-0000-0000-0000EC050000}"/>
    <cellStyle name="40% - Accent5 2 2 3" xfId="1520" xr:uid="{00000000-0005-0000-0000-0000ED050000}"/>
    <cellStyle name="40% - Accent5 2 2 3 2" xfId="1521" xr:uid="{00000000-0005-0000-0000-0000EE050000}"/>
    <cellStyle name="40% - Accent5 2 2 3 2 2" xfId="1522" xr:uid="{00000000-0005-0000-0000-0000EF050000}"/>
    <cellStyle name="40% - Accent5 2 2 3 2 2 2" xfId="1523" xr:uid="{00000000-0005-0000-0000-0000F0050000}"/>
    <cellStyle name="40% - Accent5 2 2 3 2 3" xfId="1524" xr:uid="{00000000-0005-0000-0000-0000F1050000}"/>
    <cellStyle name="40% - Accent5 2 2 3 3" xfId="1525" xr:uid="{00000000-0005-0000-0000-0000F2050000}"/>
    <cellStyle name="40% - Accent5 2 2 3 3 2" xfId="1526" xr:uid="{00000000-0005-0000-0000-0000F3050000}"/>
    <cellStyle name="40% - Accent5 2 2 3 3 2 2" xfId="1527" xr:uid="{00000000-0005-0000-0000-0000F4050000}"/>
    <cellStyle name="40% - Accent5 2 2 3 3 3" xfId="1528" xr:uid="{00000000-0005-0000-0000-0000F5050000}"/>
    <cellStyle name="40% - Accent5 2 2 3 4" xfId="1529" xr:uid="{00000000-0005-0000-0000-0000F6050000}"/>
    <cellStyle name="40% - Accent5 2 2 3 4 2" xfId="1530" xr:uid="{00000000-0005-0000-0000-0000F7050000}"/>
    <cellStyle name="40% - Accent5 2 2 3 5" xfId="1531" xr:uid="{00000000-0005-0000-0000-0000F8050000}"/>
    <cellStyle name="40% - Accent5 2 2 4" xfId="1532" xr:uid="{00000000-0005-0000-0000-0000F9050000}"/>
    <cellStyle name="40% - Accent5 2 2 4 2" xfId="1533" xr:uid="{00000000-0005-0000-0000-0000FA050000}"/>
    <cellStyle name="40% - Accent5 2 2 4 2 2" xfId="1534" xr:uid="{00000000-0005-0000-0000-0000FB050000}"/>
    <cellStyle name="40% - Accent5 2 2 4 2 2 2" xfId="1535" xr:uid="{00000000-0005-0000-0000-0000FC050000}"/>
    <cellStyle name="40% - Accent5 2 2 4 2 3" xfId="1536" xr:uid="{00000000-0005-0000-0000-0000FD050000}"/>
    <cellStyle name="40% - Accent5 2 2 4 3" xfId="1537" xr:uid="{00000000-0005-0000-0000-0000FE050000}"/>
    <cellStyle name="40% - Accent5 2 2 4 3 2" xfId="1538" xr:uid="{00000000-0005-0000-0000-0000FF050000}"/>
    <cellStyle name="40% - Accent5 2 2 4 3 2 2" xfId="1539" xr:uid="{00000000-0005-0000-0000-000000060000}"/>
    <cellStyle name="40% - Accent5 2 2 4 3 3" xfId="1540" xr:uid="{00000000-0005-0000-0000-000001060000}"/>
    <cellStyle name="40% - Accent5 2 2 4 4" xfId="1541" xr:uid="{00000000-0005-0000-0000-000002060000}"/>
    <cellStyle name="40% - Accent5 2 2 4 4 2" xfId="1542" xr:uid="{00000000-0005-0000-0000-000003060000}"/>
    <cellStyle name="40% - Accent5 2 2 4 5" xfId="1543" xr:uid="{00000000-0005-0000-0000-000004060000}"/>
    <cellStyle name="40% - Accent5 2 2 5" xfId="1544" xr:uid="{00000000-0005-0000-0000-000005060000}"/>
    <cellStyle name="40% - Accent5 2 2 5 2" xfId="1545" xr:uid="{00000000-0005-0000-0000-000006060000}"/>
    <cellStyle name="40% - Accent5 2 2 5 2 2" xfId="1546" xr:uid="{00000000-0005-0000-0000-000007060000}"/>
    <cellStyle name="40% - Accent5 2 2 5 3" xfId="1547" xr:uid="{00000000-0005-0000-0000-000008060000}"/>
    <cellStyle name="40% - Accent5 2 2 6" xfId="1548" xr:uid="{00000000-0005-0000-0000-000009060000}"/>
    <cellStyle name="40% - Accent5 2 2 6 2" xfId="1549" xr:uid="{00000000-0005-0000-0000-00000A060000}"/>
    <cellStyle name="40% - Accent5 2 2 6 2 2" xfId="1550" xr:uid="{00000000-0005-0000-0000-00000B060000}"/>
    <cellStyle name="40% - Accent5 2 2 6 3" xfId="1551" xr:uid="{00000000-0005-0000-0000-00000C060000}"/>
    <cellStyle name="40% - Accent5 2 2 7" xfId="1552" xr:uid="{00000000-0005-0000-0000-00000D060000}"/>
    <cellStyle name="40% - Accent5 2 2 7 2" xfId="1553" xr:uid="{00000000-0005-0000-0000-00000E060000}"/>
    <cellStyle name="40% - Accent5 2 2 8" xfId="1554" xr:uid="{00000000-0005-0000-0000-00000F060000}"/>
    <cellStyle name="40% - Accent5 2 3" xfId="1555" xr:uid="{00000000-0005-0000-0000-000010060000}"/>
    <cellStyle name="40% - Accent5 2 3 2" xfId="1556" xr:uid="{00000000-0005-0000-0000-000011060000}"/>
    <cellStyle name="40% - Accent5 2 3 2 2" xfId="1557" xr:uid="{00000000-0005-0000-0000-000012060000}"/>
    <cellStyle name="40% - Accent5 2 3 2 2 2" xfId="1558" xr:uid="{00000000-0005-0000-0000-000013060000}"/>
    <cellStyle name="40% - Accent5 2 3 2 3" xfId="1559" xr:uid="{00000000-0005-0000-0000-000014060000}"/>
    <cellStyle name="40% - Accent5 2 3 2 4" xfId="1560" xr:uid="{00000000-0005-0000-0000-000015060000}"/>
    <cellStyle name="40% - Accent5 2 3 3" xfId="1561" xr:uid="{00000000-0005-0000-0000-000016060000}"/>
    <cellStyle name="40% - Accent5 2 3 3 2" xfId="1562" xr:uid="{00000000-0005-0000-0000-000017060000}"/>
    <cellStyle name="40% - Accent5 2 3 3 2 2" xfId="1563" xr:uid="{00000000-0005-0000-0000-000018060000}"/>
    <cellStyle name="40% - Accent5 2 3 3 3" xfId="1564" xr:uid="{00000000-0005-0000-0000-000019060000}"/>
    <cellStyle name="40% - Accent5 2 3 4" xfId="1565" xr:uid="{00000000-0005-0000-0000-00001A060000}"/>
    <cellStyle name="40% - Accent5 2 3 4 2" xfId="1566" xr:uid="{00000000-0005-0000-0000-00001B060000}"/>
    <cellStyle name="40% - Accent5 2 3 5" xfId="1567" xr:uid="{00000000-0005-0000-0000-00001C060000}"/>
    <cellStyle name="40% - Accent5 2 3 6" xfId="1568" xr:uid="{00000000-0005-0000-0000-00001D060000}"/>
    <cellStyle name="40% - Accent5 2 4" xfId="1569" xr:uid="{00000000-0005-0000-0000-00001E060000}"/>
    <cellStyle name="40% - Accent5 2 4 2" xfId="1570" xr:uid="{00000000-0005-0000-0000-00001F060000}"/>
    <cellStyle name="40% - Accent5 2 4 2 2" xfId="1571" xr:uid="{00000000-0005-0000-0000-000020060000}"/>
    <cellStyle name="40% - Accent5 2 4 2 2 2" xfId="1572" xr:uid="{00000000-0005-0000-0000-000021060000}"/>
    <cellStyle name="40% - Accent5 2 4 2 3" xfId="1573" xr:uid="{00000000-0005-0000-0000-000022060000}"/>
    <cellStyle name="40% - Accent5 2 4 2 4" xfId="1574" xr:uid="{00000000-0005-0000-0000-000023060000}"/>
    <cellStyle name="40% - Accent5 2 4 3" xfId="1575" xr:uid="{00000000-0005-0000-0000-000024060000}"/>
    <cellStyle name="40% - Accent5 2 4 3 2" xfId="1576" xr:uid="{00000000-0005-0000-0000-000025060000}"/>
    <cellStyle name="40% - Accent5 2 4 3 2 2" xfId="1577" xr:uid="{00000000-0005-0000-0000-000026060000}"/>
    <cellStyle name="40% - Accent5 2 4 3 3" xfId="1578" xr:uid="{00000000-0005-0000-0000-000027060000}"/>
    <cellStyle name="40% - Accent5 2 4 4" xfId="1579" xr:uid="{00000000-0005-0000-0000-000028060000}"/>
    <cellStyle name="40% - Accent5 2 4 4 2" xfId="1580" xr:uid="{00000000-0005-0000-0000-000029060000}"/>
    <cellStyle name="40% - Accent5 2 4 5" xfId="1581" xr:uid="{00000000-0005-0000-0000-00002A060000}"/>
    <cellStyle name="40% - Accent5 2 4 6" xfId="1582" xr:uid="{00000000-0005-0000-0000-00002B060000}"/>
    <cellStyle name="40% - Accent5 2 5" xfId="1583" xr:uid="{00000000-0005-0000-0000-00002C060000}"/>
    <cellStyle name="40% - Accent5 2 5 2" xfId="1584" xr:uid="{00000000-0005-0000-0000-00002D060000}"/>
    <cellStyle name="40% - Accent5 2 5 2 2" xfId="1585" xr:uid="{00000000-0005-0000-0000-00002E060000}"/>
    <cellStyle name="40% - Accent5 2 5 2 2 2" xfId="1586" xr:uid="{00000000-0005-0000-0000-00002F060000}"/>
    <cellStyle name="40% - Accent5 2 5 2 3" xfId="1587" xr:uid="{00000000-0005-0000-0000-000030060000}"/>
    <cellStyle name="40% - Accent5 2 5 3" xfId="1588" xr:uid="{00000000-0005-0000-0000-000031060000}"/>
    <cellStyle name="40% - Accent5 2 5 3 2" xfId="1589" xr:uid="{00000000-0005-0000-0000-000032060000}"/>
    <cellStyle name="40% - Accent5 2 5 3 2 2" xfId="1590" xr:uid="{00000000-0005-0000-0000-000033060000}"/>
    <cellStyle name="40% - Accent5 2 5 3 3" xfId="1591" xr:uid="{00000000-0005-0000-0000-000034060000}"/>
    <cellStyle name="40% - Accent5 2 5 4" xfId="1592" xr:uid="{00000000-0005-0000-0000-000035060000}"/>
    <cellStyle name="40% - Accent5 2 5 4 2" xfId="1593" xr:uid="{00000000-0005-0000-0000-000036060000}"/>
    <cellStyle name="40% - Accent5 2 5 5" xfId="1594" xr:uid="{00000000-0005-0000-0000-000037060000}"/>
    <cellStyle name="40% - Accent5 2 5 6" xfId="1595" xr:uid="{00000000-0005-0000-0000-000038060000}"/>
    <cellStyle name="40% - Accent5 2 6" xfId="1596" xr:uid="{00000000-0005-0000-0000-000039060000}"/>
    <cellStyle name="40% - Accent5 2 6 2" xfId="1597" xr:uid="{00000000-0005-0000-0000-00003A060000}"/>
    <cellStyle name="40% - Accent5 2 6 2 2" xfId="1598" xr:uid="{00000000-0005-0000-0000-00003B060000}"/>
    <cellStyle name="40% - Accent5 2 6 3" xfId="1599" xr:uid="{00000000-0005-0000-0000-00003C060000}"/>
    <cellStyle name="40% - Accent5 2 7" xfId="1600" xr:uid="{00000000-0005-0000-0000-00003D060000}"/>
    <cellStyle name="40% - Accent5 2 7 2" xfId="1601" xr:uid="{00000000-0005-0000-0000-00003E060000}"/>
    <cellStyle name="40% - Accent5 2 7 2 2" xfId="1602" xr:uid="{00000000-0005-0000-0000-00003F060000}"/>
    <cellStyle name="40% - Accent5 2 7 3" xfId="1603" xr:uid="{00000000-0005-0000-0000-000040060000}"/>
    <cellStyle name="40% - Accent5 2 8" xfId="1604" xr:uid="{00000000-0005-0000-0000-000041060000}"/>
    <cellStyle name="40% - Accent5 2 8 2" xfId="1605" xr:uid="{00000000-0005-0000-0000-000042060000}"/>
    <cellStyle name="40% - Accent5 2 9" xfId="1606" xr:uid="{00000000-0005-0000-0000-000043060000}"/>
    <cellStyle name="40% - Accent5 2_Specific Changes NWAU15" xfId="1607" xr:uid="{00000000-0005-0000-0000-000044060000}"/>
    <cellStyle name="40% - Accent5 3" xfId="1608" xr:uid="{00000000-0005-0000-0000-000045060000}"/>
    <cellStyle name="40% - Accent5 3 2" xfId="1609" xr:uid="{00000000-0005-0000-0000-000046060000}"/>
    <cellStyle name="40% - Accent5 3 2 2" xfId="1610" xr:uid="{00000000-0005-0000-0000-000047060000}"/>
    <cellStyle name="40% - Accent5 3 2 2 2" xfId="1611" xr:uid="{00000000-0005-0000-0000-000048060000}"/>
    <cellStyle name="40% - Accent5 3 2 2 3" xfId="1612" xr:uid="{00000000-0005-0000-0000-000049060000}"/>
    <cellStyle name="40% - Accent5 3 2 2 4" xfId="1613" xr:uid="{00000000-0005-0000-0000-00004A060000}"/>
    <cellStyle name="40% - Accent5 3 2 3" xfId="1614" xr:uid="{00000000-0005-0000-0000-00004B060000}"/>
    <cellStyle name="40% - Accent5 3 2 4" xfId="1615" xr:uid="{00000000-0005-0000-0000-00004C060000}"/>
    <cellStyle name="40% - Accent5 3 2 5" xfId="1616" xr:uid="{00000000-0005-0000-0000-00004D060000}"/>
    <cellStyle name="40% - Accent5 3 3" xfId="1617" xr:uid="{00000000-0005-0000-0000-00004E060000}"/>
    <cellStyle name="40% - Accent5 3 3 2" xfId="1618" xr:uid="{00000000-0005-0000-0000-00004F060000}"/>
    <cellStyle name="40% - Accent5 3 3 2 2" xfId="1619" xr:uid="{00000000-0005-0000-0000-000050060000}"/>
    <cellStyle name="40% - Accent5 3 3 2 3" xfId="1620" xr:uid="{00000000-0005-0000-0000-000051060000}"/>
    <cellStyle name="40% - Accent5 3 3 2 4" xfId="1621" xr:uid="{00000000-0005-0000-0000-000052060000}"/>
    <cellStyle name="40% - Accent5 3 3 3" xfId="1622" xr:uid="{00000000-0005-0000-0000-000053060000}"/>
    <cellStyle name="40% - Accent5 3 3 4" xfId="1623" xr:uid="{00000000-0005-0000-0000-000054060000}"/>
    <cellStyle name="40% - Accent5 3 3 5" xfId="1624" xr:uid="{00000000-0005-0000-0000-000055060000}"/>
    <cellStyle name="40% - Accent5 3 4" xfId="1625" xr:uid="{00000000-0005-0000-0000-000056060000}"/>
    <cellStyle name="40% - Accent5 3 4 2" xfId="1626" xr:uid="{00000000-0005-0000-0000-000057060000}"/>
    <cellStyle name="40% - Accent5 3 4 2 2" xfId="1627" xr:uid="{00000000-0005-0000-0000-000058060000}"/>
    <cellStyle name="40% - Accent5 3 4 2 3" xfId="1628" xr:uid="{00000000-0005-0000-0000-000059060000}"/>
    <cellStyle name="40% - Accent5 3 4 2 4" xfId="1629" xr:uid="{00000000-0005-0000-0000-00005A060000}"/>
    <cellStyle name="40% - Accent5 3 4 3" xfId="1630" xr:uid="{00000000-0005-0000-0000-00005B060000}"/>
    <cellStyle name="40% - Accent5 3 4 4" xfId="1631" xr:uid="{00000000-0005-0000-0000-00005C060000}"/>
    <cellStyle name="40% - Accent5 3 4 5" xfId="1632" xr:uid="{00000000-0005-0000-0000-00005D060000}"/>
    <cellStyle name="40% - Accent5 3 4 6" xfId="1633" xr:uid="{00000000-0005-0000-0000-00005E060000}"/>
    <cellStyle name="40% - Accent5 3 5" xfId="1634" xr:uid="{00000000-0005-0000-0000-00005F060000}"/>
    <cellStyle name="40% - Accent5 3 5 2" xfId="1635" xr:uid="{00000000-0005-0000-0000-000060060000}"/>
    <cellStyle name="40% - Accent5 3 5 3" xfId="1636" xr:uid="{00000000-0005-0000-0000-000061060000}"/>
    <cellStyle name="40% - Accent5 3 5 4" xfId="1637" xr:uid="{00000000-0005-0000-0000-000062060000}"/>
    <cellStyle name="40% - Accent5 3 5 5" xfId="1638" xr:uid="{00000000-0005-0000-0000-000063060000}"/>
    <cellStyle name="40% - Accent5 3 6" xfId="1639" xr:uid="{00000000-0005-0000-0000-000064060000}"/>
    <cellStyle name="40% - Accent5 3 7" xfId="1640" xr:uid="{00000000-0005-0000-0000-000065060000}"/>
    <cellStyle name="40% - Accent5 3 8" xfId="1641" xr:uid="{00000000-0005-0000-0000-000066060000}"/>
    <cellStyle name="40% - Accent5 4" xfId="1642" xr:uid="{00000000-0005-0000-0000-000067060000}"/>
    <cellStyle name="40% - Accent5 4 2" xfId="1643" xr:uid="{00000000-0005-0000-0000-000068060000}"/>
    <cellStyle name="40% - Accent5 4 2 2" xfId="1644" xr:uid="{00000000-0005-0000-0000-000069060000}"/>
    <cellStyle name="40% - Accent5 4 3" xfId="1645" xr:uid="{00000000-0005-0000-0000-00006A060000}"/>
    <cellStyle name="40% - Accent5 4 4" xfId="1646" xr:uid="{00000000-0005-0000-0000-00006B060000}"/>
    <cellStyle name="40% - Accent5 5" xfId="1647" xr:uid="{00000000-0005-0000-0000-00006C060000}"/>
    <cellStyle name="40% - Accent5 5 2" xfId="1648" xr:uid="{00000000-0005-0000-0000-00006D060000}"/>
    <cellStyle name="40% - Accent5 6" xfId="1649" xr:uid="{00000000-0005-0000-0000-00006E060000}"/>
    <cellStyle name="40% - Accent5 6 2" xfId="1650" xr:uid="{00000000-0005-0000-0000-00006F060000}"/>
    <cellStyle name="40% - Accent5 7 2" xfId="1651" xr:uid="{00000000-0005-0000-0000-000070060000}"/>
    <cellStyle name="40% - Accent5 8 2" xfId="1652" xr:uid="{00000000-0005-0000-0000-000071060000}"/>
    <cellStyle name="40% - Accent6 2" xfId="1653" xr:uid="{00000000-0005-0000-0000-000072060000}"/>
    <cellStyle name="40% - Accent6 2 10" xfId="1654" xr:uid="{00000000-0005-0000-0000-000073060000}"/>
    <cellStyle name="40% - Accent6 2 2" xfId="1655" xr:uid="{00000000-0005-0000-0000-000074060000}"/>
    <cellStyle name="40% - Accent6 2 2 2" xfId="1656" xr:uid="{00000000-0005-0000-0000-000075060000}"/>
    <cellStyle name="40% - Accent6 2 2 2 2" xfId="1657" xr:uid="{00000000-0005-0000-0000-000076060000}"/>
    <cellStyle name="40% - Accent6 2 2 2 2 2" xfId="1658" xr:uid="{00000000-0005-0000-0000-000077060000}"/>
    <cellStyle name="40% - Accent6 2 2 2 2 2 2" xfId="1659" xr:uid="{00000000-0005-0000-0000-000078060000}"/>
    <cellStyle name="40% - Accent6 2 2 2 2 3" xfId="1660" xr:uid="{00000000-0005-0000-0000-000079060000}"/>
    <cellStyle name="40% - Accent6 2 2 2 3" xfId="1661" xr:uid="{00000000-0005-0000-0000-00007A060000}"/>
    <cellStyle name="40% - Accent6 2 2 2 3 2" xfId="1662" xr:uid="{00000000-0005-0000-0000-00007B060000}"/>
    <cellStyle name="40% - Accent6 2 2 2 3 2 2" xfId="1663" xr:uid="{00000000-0005-0000-0000-00007C060000}"/>
    <cellStyle name="40% - Accent6 2 2 2 3 3" xfId="1664" xr:uid="{00000000-0005-0000-0000-00007D060000}"/>
    <cellStyle name="40% - Accent6 2 2 2 4" xfId="1665" xr:uid="{00000000-0005-0000-0000-00007E060000}"/>
    <cellStyle name="40% - Accent6 2 2 2 4 2" xfId="1666" xr:uid="{00000000-0005-0000-0000-00007F060000}"/>
    <cellStyle name="40% - Accent6 2 2 2 5" xfId="1667" xr:uid="{00000000-0005-0000-0000-000080060000}"/>
    <cellStyle name="40% - Accent6 2 2 3" xfId="1668" xr:uid="{00000000-0005-0000-0000-000081060000}"/>
    <cellStyle name="40% - Accent6 2 2 3 2" xfId="1669" xr:uid="{00000000-0005-0000-0000-000082060000}"/>
    <cellStyle name="40% - Accent6 2 2 3 2 2" xfId="1670" xr:uid="{00000000-0005-0000-0000-000083060000}"/>
    <cellStyle name="40% - Accent6 2 2 3 2 2 2" xfId="1671" xr:uid="{00000000-0005-0000-0000-000084060000}"/>
    <cellStyle name="40% - Accent6 2 2 3 2 3" xfId="1672" xr:uid="{00000000-0005-0000-0000-000085060000}"/>
    <cellStyle name="40% - Accent6 2 2 3 3" xfId="1673" xr:uid="{00000000-0005-0000-0000-000086060000}"/>
    <cellStyle name="40% - Accent6 2 2 3 3 2" xfId="1674" xr:uid="{00000000-0005-0000-0000-000087060000}"/>
    <cellStyle name="40% - Accent6 2 2 3 3 2 2" xfId="1675" xr:uid="{00000000-0005-0000-0000-000088060000}"/>
    <cellStyle name="40% - Accent6 2 2 3 3 3" xfId="1676" xr:uid="{00000000-0005-0000-0000-000089060000}"/>
    <cellStyle name="40% - Accent6 2 2 3 4" xfId="1677" xr:uid="{00000000-0005-0000-0000-00008A060000}"/>
    <cellStyle name="40% - Accent6 2 2 3 4 2" xfId="1678" xr:uid="{00000000-0005-0000-0000-00008B060000}"/>
    <cellStyle name="40% - Accent6 2 2 3 5" xfId="1679" xr:uid="{00000000-0005-0000-0000-00008C060000}"/>
    <cellStyle name="40% - Accent6 2 2 4" xfId="1680" xr:uid="{00000000-0005-0000-0000-00008D060000}"/>
    <cellStyle name="40% - Accent6 2 2 4 2" xfId="1681" xr:uid="{00000000-0005-0000-0000-00008E060000}"/>
    <cellStyle name="40% - Accent6 2 2 4 2 2" xfId="1682" xr:uid="{00000000-0005-0000-0000-00008F060000}"/>
    <cellStyle name="40% - Accent6 2 2 4 2 2 2" xfId="1683" xr:uid="{00000000-0005-0000-0000-000090060000}"/>
    <cellStyle name="40% - Accent6 2 2 4 2 3" xfId="1684" xr:uid="{00000000-0005-0000-0000-000091060000}"/>
    <cellStyle name="40% - Accent6 2 2 4 3" xfId="1685" xr:uid="{00000000-0005-0000-0000-000092060000}"/>
    <cellStyle name="40% - Accent6 2 2 4 3 2" xfId="1686" xr:uid="{00000000-0005-0000-0000-000093060000}"/>
    <cellStyle name="40% - Accent6 2 2 4 3 2 2" xfId="1687" xr:uid="{00000000-0005-0000-0000-000094060000}"/>
    <cellStyle name="40% - Accent6 2 2 4 3 3" xfId="1688" xr:uid="{00000000-0005-0000-0000-000095060000}"/>
    <cellStyle name="40% - Accent6 2 2 4 4" xfId="1689" xr:uid="{00000000-0005-0000-0000-000096060000}"/>
    <cellStyle name="40% - Accent6 2 2 4 4 2" xfId="1690" xr:uid="{00000000-0005-0000-0000-000097060000}"/>
    <cellStyle name="40% - Accent6 2 2 4 5" xfId="1691" xr:uid="{00000000-0005-0000-0000-000098060000}"/>
    <cellStyle name="40% - Accent6 2 2 5" xfId="1692" xr:uid="{00000000-0005-0000-0000-000099060000}"/>
    <cellStyle name="40% - Accent6 2 2 5 2" xfId="1693" xr:uid="{00000000-0005-0000-0000-00009A060000}"/>
    <cellStyle name="40% - Accent6 2 2 5 2 2" xfId="1694" xr:uid="{00000000-0005-0000-0000-00009B060000}"/>
    <cellStyle name="40% - Accent6 2 2 5 3" xfId="1695" xr:uid="{00000000-0005-0000-0000-00009C060000}"/>
    <cellStyle name="40% - Accent6 2 2 6" xfId="1696" xr:uid="{00000000-0005-0000-0000-00009D060000}"/>
    <cellStyle name="40% - Accent6 2 2 6 2" xfId="1697" xr:uid="{00000000-0005-0000-0000-00009E060000}"/>
    <cellStyle name="40% - Accent6 2 2 6 2 2" xfId="1698" xr:uid="{00000000-0005-0000-0000-00009F060000}"/>
    <cellStyle name="40% - Accent6 2 2 6 3" xfId="1699" xr:uid="{00000000-0005-0000-0000-0000A0060000}"/>
    <cellStyle name="40% - Accent6 2 2 7" xfId="1700" xr:uid="{00000000-0005-0000-0000-0000A1060000}"/>
    <cellStyle name="40% - Accent6 2 2 7 2" xfId="1701" xr:uid="{00000000-0005-0000-0000-0000A2060000}"/>
    <cellStyle name="40% - Accent6 2 2 8" xfId="1702" xr:uid="{00000000-0005-0000-0000-0000A3060000}"/>
    <cellStyle name="40% - Accent6 2 2 9" xfId="1703" xr:uid="{00000000-0005-0000-0000-0000A4060000}"/>
    <cellStyle name="40% - Accent6 2 3" xfId="1704" xr:uid="{00000000-0005-0000-0000-0000A5060000}"/>
    <cellStyle name="40% - Accent6 2 3 2" xfId="1705" xr:uid="{00000000-0005-0000-0000-0000A6060000}"/>
    <cellStyle name="40% - Accent6 2 3 2 2" xfId="1706" xr:uid="{00000000-0005-0000-0000-0000A7060000}"/>
    <cellStyle name="40% - Accent6 2 3 2 2 2" xfId="1707" xr:uid="{00000000-0005-0000-0000-0000A8060000}"/>
    <cellStyle name="40% - Accent6 2 3 2 3" xfId="1708" xr:uid="{00000000-0005-0000-0000-0000A9060000}"/>
    <cellStyle name="40% - Accent6 2 3 2 4" xfId="1709" xr:uid="{00000000-0005-0000-0000-0000AA060000}"/>
    <cellStyle name="40% - Accent6 2 3 3" xfId="1710" xr:uid="{00000000-0005-0000-0000-0000AB060000}"/>
    <cellStyle name="40% - Accent6 2 3 3 2" xfId="1711" xr:uid="{00000000-0005-0000-0000-0000AC060000}"/>
    <cellStyle name="40% - Accent6 2 3 3 2 2" xfId="1712" xr:uid="{00000000-0005-0000-0000-0000AD060000}"/>
    <cellStyle name="40% - Accent6 2 3 3 3" xfId="1713" xr:uid="{00000000-0005-0000-0000-0000AE060000}"/>
    <cellStyle name="40% - Accent6 2 3 4" xfId="1714" xr:uid="{00000000-0005-0000-0000-0000AF060000}"/>
    <cellStyle name="40% - Accent6 2 3 4 2" xfId="1715" xr:uid="{00000000-0005-0000-0000-0000B0060000}"/>
    <cellStyle name="40% - Accent6 2 3 5" xfId="1716" xr:uid="{00000000-0005-0000-0000-0000B1060000}"/>
    <cellStyle name="40% - Accent6 2 3 6" xfId="1717" xr:uid="{00000000-0005-0000-0000-0000B2060000}"/>
    <cellStyle name="40% - Accent6 2 4" xfId="1718" xr:uid="{00000000-0005-0000-0000-0000B3060000}"/>
    <cellStyle name="40% - Accent6 2 4 2" xfId="1719" xr:uid="{00000000-0005-0000-0000-0000B4060000}"/>
    <cellStyle name="40% - Accent6 2 4 2 2" xfId="1720" xr:uid="{00000000-0005-0000-0000-0000B5060000}"/>
    <cellStyle name="40% - Accent6 2 4 2 2 2" xfId="1721" xr:uid="{00000000-0005-0000-0000-0000B6060000}"/>
    <cellStyle name="40% - Accent6 2 4 2 3" xfId="1722" xr:uid="{00000000-0005-0000-0000-0000B7060000}"/>
    <cellStyle name="40% - Accent6 2 4 2 4" xfId="1723" xr:uid="{00000000-0005-0000-0000-0000B8060000}"/>
    <cellStyle name="40% - Accent6 2 4 3" xfId="1724" xr:uid="{00000000-0005-0000-0000-0000B9060000}"/>
    <cellStyle name="40% - Accent6 2 4 3 2" xfId="1725" xr:uid="{00000000-0005-0000-0000-0000BA060000}"/>
    <cellStyle name="40% - Accent6 2 4 3 2 2" xfId="1726" xr:uid="{00000000-0005-0000-0000-0000BB060000}"/>
    <cellStyle name="40% - Accent6 2 4 3 3" xfId="1727" xr:uid="{00000000-0005-0000-0000-0000BC060000}"/>
    <cellStyle name="40% - Accent6 2 4 4" xfId="1728" xr:uid="{00000000-0005-0000-0000-0000BD060000}"/>
    <cellStyle name="40% - Accent6 2 4 4 2" xfId="1729" xr:uid="{00000000-0005-0000-0000-0000BE060000}"/>
    <cellStyle name="40% - Accent6 2 4 5" xfId="1730" xr:uid="{00000000-0005-0000-0000-0000BF060000}"/>
    <cellStyle name="40% - Accent6 2 4 6" xfId="1731" xr:uid="{00000000-0005-0000-0000-0000C0060000}"/>
    <cellStyle name="40% - Accent6 2 5" xfId="1732" xr:uid="{00000000-0005-0000-0000-0000C1060000}"/>
    <cellStyle name="40% - Accent6 2 5 2" xfId="1733" xr:uid="{00000000-0005-0000-0000-0000C2060000}"/>
    <cellStyle name="40% - Accent6 2 5 2 2" xfId="1734" xr:uid="{00000000-0005-0000-0000-0000C3060000}"/>
    <cellStyle name="40% - Accent6 2 5 2 2 2" xfId="1735" xr:uid="{00000000-0005-0000-0000-0000C4060000}"/>
    <cellStyle name="40% - Accent6 2 5 2 3" xfId="1736" xr:uid="{00000000-0005-0000-0000-0000C5060000}"/>
    <cellStyle name="40% - Accent6 2 5 3" xfId="1737" xr:uid="{00000000-0005-0000-0000-0000C6060000}"/>
    <cellStyle name="40% - Accent6 2 5 3 2" xfId="1738" xr:uid="{00000000-0005-0000-0000-0000C7060000}"/>
    <cellStyle name="40% - Accent6 2 5 3 2 2" xfId="1739" xr:uid="{00000000-0005-0000-0000-0000C8060000}"/>
    <cellStyle name="40% - Accent6 2 5 3 3" xfId="1740" xr:uid="{00000000-0005-0000-0000-0000C9060000}"/>
    <cellStyle name="40% - Accent6 2 5 4" xfId="1741" xr:uid="{00000000-0005-0000-0000-0000CA060000}"/>
    <cellStyle name="40% - Accent6 2 5 4 2" xfId="1742" xr:uid="{00000000-0005-0000-0000-0000CB060000}"/>
    <cellStyle name="40% - Accent6 2 5 5" xfId="1743" xr:uid="{00000000-0005-0000-0000-0000CC060000}"/>
    <cellStyle name="40% - Accent6 2 5 6" xfId="1744" xr:uid="{00000000-0005-0000-0000-0000CD060000}"/>
    <cellStyle name="40% - Accent6 2 6" xfId="1745" xr:uid="{00000000-0005-0000-0000-0000CE060000}"/>
    <cellStyle name="40% - Accent6 2 6 2" xfId="1746" xr:uid="{00000000-0005-0000-0000-0000CF060000}"/>
    <cellStyle name="40% - Accent6 2 6 2 2" xfId="1747" xr:uid="{00000000-0005-0000-0000-0000D0060000}"/>
    <cellStyle name="40% - Accent6 2 6 3" xfId="1748" xr:uid="{00000000-0005-0000-0000-0000D1060000}"/>
    <cellStyle name="40% - Accent6 2 7" xfId="1749" xr:uid="{00000000-0005-0000-0000-0000D2060000}"/>
    <cellStyle name="40% - Accent6 2 7 2" xfId="1750" xr:uid="{00000000-0005-0000-0000-0000D3060000}"/>
    <cellStyle name="40% - Accent6 2 7 2 2" xfId="1751" xr:uid="{00000000-0005-0000-0000-0000D4060000}"/>
    <cellStyle name="40% - Accent6 2 7 3" xfId="1752" xr:uid="{00000000-0005-0000-0000-0000D5060000}"/>
    <cellStyle name="40% - Accent6 2 8" xfId="1753" xr:uid="{00000000-0005-0000-0000-0000D6060000}"/>
    <cellStyle name="40% - Accent6 2 8 2" xfId="1754" xr:uid="{00000000-0005-0000-0000-0000D7060000}"/>
    <cellStyle name="40% - Accent6 2 9" xfId="1755" xr:uid="{00000000-0005-0000-0000-0000D8060000}"/>
    <cellStyle name="40% - Accent6 2_Specific Changes NWAU15" xfId="1756" xr:uid="{00000000-0005-0000-0000-0000D9060000}"/>
    <cellStyle name="40% - Accent6 3" xfId="1757" xr:uid="{00000000-0005-0000-0000-0000DA060000}"/>
    <cellStyle name="40% - Accent6 3 2" xfId="1758" xr:uid="{00000000-0005-0000-0000-0000DB060000}"/>
    <cellStyle name="40% - Accent6 3 2 2" xfId="1759" xr:uid="{00000000-0005-0000-0000-0000DC060000}"/>
    <cellStyle name="40% - Accent6 3 2 2 2" xfId="1760" xr:uid="{00000000-0005-0000-0000-0000DD060000}"/>
    <cellStyle name="40% - Accent6 3 2 2 3" xfId="1761" xr:uid="{00000000-0005-0000-0000-0000DE060000}"/>
    <cellStyle name="40% - Accent6 3 2 2 4" xfId="1762" xr:uid="{00000000-0005-0000-0000-0000DF060000}"/>
    <cellStyle name="40% - Accent6 3 2 3" xfId="1763" xr:uid="{00000000-0005-0000-0000-0000E0060000}"/>
    <cellStyle name="40% - Accent6 3 2 3 2" xfId="1764" xr:uid="{00000000-0005-0000-0000-0000E1060000}"/>
    <cellStyle name="40% - Accent6 3 2 4" xfId="1765" xr:uid="{00000000-0005-0000-0000-0000E2060000}"/>
    <cellStyle name="40% - Accent6 3 2 5" xfId="1766" xr:uid="{00000000-0005-0000-0000-0000E3060000}"/>
    <cellStyle name="40% - Accent6 3 3" xfId="1767" xr:uid="{00000000-0005-0000-0000-0000E4060000}"/>
    <cellStyle name="40% - Accent6 3 3 2" xfId="1768" xr:uid="{00000000-0005-0000-0000-0000E5060000}"/>
    <cellStyle name="40% - Accent6 3 3 2 2" xfId="1769" xr:uid="{00000000-0005-0000-0000-0000E6060000}"/>
    <cellStyle name="40% - Accent6 3 3 2 3" xfId="1770" xr:uid="{00000000-0005-0000-0000-0000E7060000}"/>
    <cellStyle name="40% - Accent6 3 3 2 4" xfId="1771" xr:uid="{00000000-0005-0000-0000-0000E8060000}"/>
    <cellStyle name="40% - Accent6 3 3 3" xfId="1772" xr:uid="{00000000-0005-0000-0000-0000E9060000}"/>
    <cellStyle name="40% - Accent6 3 3 4" xfId="1773" xr:uid="{00000000-0005-0000-0000-0000EA060000}"/>
    <cellStyle name="40% - Accent6 3 3 5" xfId="1774" xr:uid="{00000000-0005-0000-0000-0000EB060000}"/>
    <cellStyle name="40% - Accent6 3 4" xfId="1775" xr:uid="{00000000-0005-0000-0000-0000EC060000}"/>
    <cellStyle name="40% - Accent6 3 4 2" xfId="1776" xr:uid="{00000000-0005-0000-0000-0000ED060000}"/>
    <cellStyle name="40% - Accent6 3 4 2 2" xfId="1777" xr:uid="{00000000-0005-0000-0000-0000EE060000}"/>
    <cellStyle name="40% - Accent6 3 4 2 3" xfId="1778" xr:uid="{00000000-0005-0000-0000-0000EF060000}"/>
    <cellStyle name="40% - Accent6 3 4 2 4" xfId="1779" xr:uid="{00000000-0005-0000-0000-0000F0060000}"/>
    <cellStyle name="40% - Accent6 3 4 3" xfId="1780" xr:uid="{00000000-0005-0000-0000-0000F1060000}"/>
    <cellStyle name="40% - Accent6 3 4 4" xfId="1781" xr:uid="{00000000-0005-0000-0000-0000F2060000}"/>
    <cellStyle name="40% - Accent6 3 4 5" xfId="1782" xr:uid="{00000000-0005-0000-0000-0000F3060000}"/>
    <cellStyle name="40% - Accent6 3 4 6" xfId="1783" xr:uid="{00000000-0005-0000-0000-0000F4060000}"/>
    <cellStyle name="40% - Accent6 3 5" xfId="1784" xr:uid="{00000000-0005-0000-0000-0000F5060000}"/>
    <cellStyle name="40% - Accent6 3 5 2" xfId="1785" xr:uid="{00000000-0005-0000-0000-0000F6060000}"/>
    <cellStyle name="40% - Accent6 3 5 3" xfId="1786" xr:uid="{00000000-0005-0000-0000-0000F7060000}"/>
    <cellStyle name="40% - Accent6 3 5 4" xfId="1787" xr:uid="{00000000-0005-0000-0000-0000F8060000}"/>
    <cellStyle name="40% - Accent6 3 5 5" xfId="1788" xr:uid="{00000000-0005-0000-0000-0000F9060000}"/>
    <cellStyle name="40% - Accent6 3 6" xfId="1789" xr:uid="{00000000-0005-0000-0000-0000FA060000}"/>
    <cellStyle name="40% - Accent6 3 7" xfId="1790" xr:uid="{00000000-0005-0000-0000-0000FB060000}"/>
    <cellStyle name="40% - Accent6 3 8" xfId="1791" xr:uid="{00000000-0005-0000-0000-0000FC060000}"/>
    <cellStyle name="40% - Accent6 4" xfId="1792" xr:uid="{00000000-0005-0000-0000-0000FD060000}"/>
    <cellStyle name="40% - Accent6 4 2" xfId="1793" xr:uid="{00000000-0005-0000-0000-0000FE060000}"/>
    <cellStyle name="40% - Accent6 4 2 2" xfId="1794" xr:uid="{00000000-0005-0000-0000-0000FF060000}"/>
    <cellStyle name="40% - Accent6 4 3" xfId="1795" xr:uid="{00000000-0005-0000-0000-000000070000}"/>
    <cellStyle name="40% - Accent6 4 4" xfId="1796" xr:uid="{00000000-0005-0000-0000-000001070000}"/>
    <cellStyle name="40% - Accent6 5" xfId="1797" xr:uid="{00000000-0005-0000-0000-000002070000}"/>
    <cellStyle name="40% - Accent6 5 2" xfId="1798" xr:uid="{00000000-0005-0000-0000-000003070000}"/>
    <cellStyle name="40% - Accent6 6" xfId="1799" xr:uid="{00000000-0005-0000-0000-000004070000}"/>
    <cellStyle name="40% - Accent6 6 2" xfId="1800" xr:uid="{00000000-0005-0000-0000-000005070000}"/>
    <cellStyle name="40% - Accent6 7 2" xfId="1801" xr:uid="{00000000-0005-0000-0000-000006070000}"/>
    <cellStyle name="40% - Accent6 8 2" xfId="1802" xr:uid="{00000000-0005-0000-0000-000007070000}"/>
    <cellStyle name="60% - Accent1 2" xfId="1803" xr:uid="{00000000-0005-0000-0000-000008070000}"/>
    <cellStyle name="60% - Accent1 2 2" xfId="1804" xr:uid="{00000000-0005-0000-0000-000009070000}"/>
    <cellStyle name="60% - Accent1 2 2 2" xfId="1805" xr:uid="{00000000-0005-0000-0000-00000A070000}"/>
    <cellStyle name="60% - Accent1 2 2 3" xfId="1806" xr:uid="{00000000-0005-0000-0000-00000B070000}"/>
    <cellStyle name="60% - Accent1 2 2 4" xfId="1807" xr:uid="{00000000-0005-0000-0000-00000C070000}"/>
    <cellStyle name="60% - Accent1 2 3" xfId="1808" xr:uid="{00000000-0005-0000-0000-00000D070000}"/>
    <cellStyle name="60% - Accent1 2 4" xfId="1809" xr:uid="{00000000-0005-0000-0000-00000E070000}"/>
    <cellStyle name="60% - Accent1 2 5" xfId="1810" xr:uid="{00000000-0005-0000-0000-00000F070000}"/>
    <cellStyle name="60% - Accent1 2 6" xfId="1811" xr:uid="{00000000-0005-0000-0000-000010070000}"/>
    <cellStyle name="60% - Accent1 2 7" xfId="1812" xr:uid="{00000000-0005-0000-0000-000011070000}"/>
    <cellStyle name="60% - Accent1 2_Specific Changes NWAU15" xfId="1813" xr:uid="{00000000-0005-0000-0000-000012070000}"/>
    <cellStyle name="60% - Accent1 3" xfId="1814" xr:uid="{00000000-0005-0000-0000-000013070000}"/>
    <cellStyle name="60% - Accent1 3 2" xfId="1815" xr:uid="{00000000-0005-0000-0000-000014070000}"/>
    <cellStyle name="60% - Accent1 3 2 2" xfId="1816" xr:uid="{00000000-0005-0000-0000-000015070000}"/>
    <cellStyle name="60% - Accent1 3 3" xfId="1817" xr:uid="{00000000-0005-0000-0000-000016070000}"/>
    <cellStyle name="60% - Accent1 3 4" xfId="1818" xr:uid="{00000000-0005-0000-0000-000017070000}"/>
    <cellStyle name="60% - Accent1 3 5" xfId="1819" xr:uid="{00000000-0005-0000-0000-000018070000}"/>
    <cellStyle name="60% - Accent1 4" xfId="1820" xr:uid="{00000000-0005-0000-0000-000019070000}"/>
    <cellStyle name="60% - Accent1 4 2" xfId="1821" xr:uid="{00000000-0005-0000-0000-00001A070000}"/>
    <cellStyle name="60% - Accent1 4 3" xfId="1822" xr:uid="{00000000-0005-0000-0000-00001B070000}"/>
    <cellStyle name="60% - Accent1 4 4" xfId="1823" xr:uid="{00000000-0005-0000-0000-00001C070000}"/>
    <cellStyle name="60% - Accent1 5" xfId="1824" xr:uid="{00000000-0005-0000-0000-00001D070000}"/>
    <cellStyle name="60% - Accent1 5 2" xfId="1825" xr:uid="{00000000-0005-0000-0000-00001E070000}"/>
    <cellStyle name="60% - Accent1 6" xfId="1826" xr:uid="{00000000-0005-0000-0000-00001F070000}"/>
    <cellStyle name="60% - Accent1 6 2" xfId="1827" xr:uid="{00000000-0005-0000-0000-000020070000}"/>
    <cellStyle name="60% - Accent1 7 2" xfId="1828" xr:uid="{00000000-0005-0000-0000-000021070000}"/>
    <cellStyle name="60% - Accent1 8 2" xfId="1829" xr:uid="{00000000-0005-0000-0000-000022070000}"/>
    <cellStyle name="60% - Accent2 2" xfId="1830" xr:uid="{00000000-0005-0000-0000-000023070000}"/>
    <cellStyle name="60% - Accent2 2 2" xfId="1831" xr:uid="{00000000-0005-0000-0000-000024070000}"/>
    <cellStyle name="60% - Accent2 2 2 2" xfId="1832" xr:uid="{00000000-0005-0000-0000-000025070000}"/>
    <cellStyle name="60% - Accent2 2 2 3" xfId="1833" xr:uid="{00000000-0005-0000-0000-000026070000}"/>
    <cellStyle name="60% - Accent2 2 2 4" xfId="1834" xr:uid="{00000000-0005-0000-0000-000027070000}"/>
    <cellStyle name="60% - Accent2 2 3" xfId="1835" xr:uid="{00000000-0005-0000-0000-000028070000}"/>
    <cellStyle name="60% - Accent2 2 4" xfId="1836" xr:uid="{00000000-0005-0000-0000-000029070000}"/>
    <cellStyle name="60% - Accent2 2 5" xfId="1837" xr:uid="{00000000-0005-0000-0000-00002A070000}"/>
    <cellStyle name="60% - Accent2 2 6" xfId="1838" xr:uid="{00000000-0005-0000-0000-00002B070000}"/>
    <cellStyle name="60% - Accent2 2 7" xfId="1839" xr:uid="{00000000-0005-0000-0000-00002C070000}"/>
    <cellStyle name="60% - Accent2 2_Specific Changes NWAU15" xfId="1840" xr:uid="{00000000-0005-0000-0000-00002D070000}"/>
    <cellStyle name="60% - Accent2 3" xfId="1841" xr:uid="{00000000-0005-0000-0000-00002E070000}"/>
    <cellStyle name="60% - Accent2 3 2" xfId="1842" xr:uid="{00000000-0005-0000-0000-00002F070000}"/>
    <cellStyle name="60% - Accent2 3 3" xfId="1843" xr:uid="{00000000-0005-0000-0000-000030070000}"/>
    <cellStyle name="60% - Accent2 3 4" xfId="1844" xr:uid="{00000000-0005-0000-0000-000031070000}"/>
    <cellStyle name="60% - Accent2 3 5" xfId="1845" xr:uid="{00000000-0005-0000-0000-000032070000}"/>
    <cellStyle name="60% - Accent2 4" xfId="1846" xr:uid="{00000000-0005-0000-0000-000033070000}"/>
    <cellStyle name="60% - Accent2 4 2" xfId="1847" xr:uid="{00000000-0005-0000-0000-000034070000}"/>
    <cellStyle name="60% - Accent2 4 3" xfId="1848" xr:uid="{00000000-0005-0000-0000-000035070000}"/>
    <cellStyle name="60% - Accent2 4 4" xfId="1849" xr:uid="{00000000-0005-0000-0000-000036070000}"/>
    <cellStyle name="60% - Accent2 5" xfId="1850" xr:uid="{00000000-0005-0000-0000-000037070000}"/>
    <cellStyle name="60% - Accent2 5 2" xfId="1851" xr:uid="{00000000-0005-0000-0000-000038070000}"/>
    <cellStyle name="60% - Accent2 6" xfId="1852" xr:uid="{00000000-0005-0000-0000-000039070000}"/>
    <cellStyle name="60% - Accent2 6 2" xfId="1853" xr:uid="{00000000-0005-0000-0000-00003A070000}"/>
    <cellStyle name="60% - Accent2 7 2" xfId="1854" xr:uid="{00000000-0005-0000-0000-00003B070000}"/>
    <cellStyle name="60% - Accent2 8 2" xfId="1855" xr:uid="{00000000-0005-0000-0000-00003C070000}"/>
    <cellStyle name="60% - Accent3 2" xfId="1856" xr:uid="{00000000-0005-0000-0000-00003D070000}"/>
    <cellStyle name="60% - Accent3 2 2" xfId="1857" xr:uid="{00000000-0005-0000-0000-00003E070000}"/>
    <cellStyle name="60% - Accent3 2 2 2" xfId="1858" xr:uid="{00000000-0005-0000-0000-00003F070000}"/>
    <cellStyle name="60% - Accent3 2 2 3" xfId="1859" xr:uid="{00000000-0005-0000-0000-000040070000}"/>
    <cellStyle name="60% - Accent3 2 2 4" xfId="1860" xr:uid="{00000000-0005-0000-0000-000041070000}"/>
    <cellStyle name="60% - Accent3 2 3" xfId="1861" xr:uid="{00000000-0005-0000-0000-000042070000}"/>
    <cellStyle name="60% - Accent3 2 4" xfId="1862" xr:uid="{00000000-0005-0000-0000-000043070000}"/>
    <cellStyle name="60% - Accent3 2 5" xfId="1863" xr:uid="{00000000-0005-0000-0000-000044070000}"/>
    <cellStyle name="60% - Accent3 2 6" xfId="1864" xr:uid="{00000000-0005-0000-0000-000045070000}"/>
    <cellStyle name="60% - Accent3 2 7" xfId="1865" xr:uid="{00000000-0005-0000-0000-000046070000}"/>
    <cellStyle name="60% - Accent3 2_Specific Changes NWAU15" xfId="1866" xr:uid="{00000000-0005-0000-0000-000047070000}"/>
    <cellStyle name="60% - Accent3 3" xfId="1867" xr:uid="{00000000-0005-0000-0000-000048070000}"/>
    <cellStyle name="60% - Accent3 3 2" xfId="1868" xr:uid="{00000000-0005-0000-0000-000049070000}"/>
    <cellStyle name="60% - Accent3 3 2 2" xfId="1869" xr:uid="{00000000-0005-0000-0000-00004A070000}"/>
    <cellStyle name="60% - Accent3 3 3" xfId="1870" xr:uid="{00000000-0005-0000-0000-00004B070000}"/>
    <cellStyle name="60% - Accent3 3 4" xfId="1871" xr:uid="{00000000-0005-0000-0000-00004C070000}"/>
    <cellStyle name="60% - Accent3 3 5" xfId="1872" xr:uid="{00000000-0005-0000-0000-00004D070000}"/>
    <cellStyle name="60% - Accent3 4" xfId="1873" xr:uid="{00000000-0005-0000-0000-00004E070000}"/>
    <cellStyle name="60% - Accent3 4 2" xfId="1874" xr:uid="{00000000-0005-0000-0000-00004F070000}"/>
    <cellStyle name="60% - Accent3 4 3" xfId="1875" xr:uid="{00000000-0005-0000-0000-000050070000}"/>
    <cellStyle name="60% - Accent3 4 4" xfId="1876" xr:uid="{00000000-0005-0000-0000-000051070000}"/>
    <cellStyle name="60% - Accent3 5" xfId="1877" xr:uid="{00000000-0005-0000-0000-000052070000}"/>
    <cellStyle name="60% - Accent3 5 2" xfId="1878" xr:uid="{00000000-0005-0000-0000-000053070000}"/>
    <cellStyle name="60% - Accent3 6" xfId="1879" xr:uid="{00000000-0005-0000-0000-000054070000}"/>
    <cellStyle name="60% - Accent3 6 2" xfId="1880" xr:uid="{00000000-0005-0000-0000-000055070000}"/>
    <cellStyle name="60% - Accent3 7 2" xfId="1881" xr:uid="{00000000-0005-0000-0000-000056070000}"/>
    <cellStyle name="60% - Accent3 8 2" xfId="1882" xr:uid="{00000000-0005-0000-0000-000057070000}"/>
    <cellStyle name="60% - Accent4 2" xfId="1883" xr:uid="{00000000-0005-0000-0000-000058070000}"/>
    <cellStyle name="60% - Accent4 2 2" xfId="1884" xr:uid="{00000000-0005-0000-0000-000059070000}"/>
    <cellStyle name="60% - Accent4 2 2 2" xfId="1885" xr:uid="{00000000-0005-0000-0000-00005A070000}"/>
    <cellStyle name="60% - Accent4 2 2 3" xfId="1886" xr:uid="{00000000-0005-0000-0000-00005B070000}"/>
    <cellStyle name="60% - Accent4 2 2 4" xfId="1887" xr:uid="{00000000-0005-0000-0000-00005C070000}"/>
    <cellStyle name="60% - Accent4 2 3" xfId="1888" xr:uid="{00000000-0005-0000-0000-00005D070000}"/>
    <cellStyle name="60% - Accent4 2 4" xfId="1889" xr:uid="{00000000-0005-0000-0000-00005E070000}"/>
    <cellStyle name="60% - Accent4 2 5" xfId="1890" xr:uid="{00000000-0005-0000-0000-00005F070000}"/>
    <cellStyle name="60% - Accent4 2 6" xfId="1891" xr:uid="{00000000-0005-0000-0000-000060070000}"/>
    <cellStyle name="60% - Accent4 2 7" xfId="1892" xr:uid="{00000000-0005-0000-0000-000061070000}"/>
    <cellStyle name="60% - Accent4 2_Specific Changes NWAU15" xfId="1893" xr:uid="{00000000-0005-0000-0000-000062070000}"/>
    <cellStyle name="60% - Accent4 3" xfId="1894" xr:uid="{00000000-0005-0000-0000-000063070000}"/>
    <cellStyle name="60% - Accent4 3 2" xfId="1895" xr:uid="{00000000-0005-0000-0000-000064070000}"/>
    <cellStyle name="60% - Accent4 3 2 2" xfId="1896" xr:uid="{00000000-0005-0000-0000-000065070000}"/>
    <cellStyle name="60% - Accent4 3 3" xfId="1897" xr:uid="{00000000-0005-0000-0000-000066070000}"/>
    <cellStyle name="60% - Accent4 3 4" xfId="1898" xr:uid="{00000000-0005-0000-0000-000067070000}"/>
    <cellStyle name="60% - Accent4 3 5" xfId="1899" xr:uid="{00000000-0005-0000-0000-000068070000}"/>
    <cellStyle name="60% - Accent4 4" xfId="1900" xr:uid="{00000000-0005-0000-0000-000069070000}"/>
    <cellStyle name="60% - Accent4 4 2" xfId="1901" xr:uid="{00000000-0005-0000-0000-00006A070000}"/>
    <cellStyle name="60% - Accent4 4 3" xfId="1902" xr:uid="{00000000-0005-0000-0000-00006B070000}"/>
    <cellStyle name="60% - Accent4 4 4" xfId="1903" xr:uid="{00000000-0005-0000-0000-00006C070000}"/>
    <cellStyle name="60% - Accent4 5" xfId="1904" xr:uid="{00000000-0005-0000-0000-00006D070000}"/>
    <cellStyle name="60% - Accent4 5 2" xfId="1905" xr:uid="{00000000-0005-0000-0000-00006E070000}"/>
    <cellStyle name="60% - Accent4 6" xfId="1906" xr:uid="{00000000-0005-0000-0000-00006F070000}"/>
    <cellStyle name="60% - Accent4 6 2" xfId="1907" xr:uid="{00000000-0005-0000-0000-000070070000}"/>
    <cellStyle name="60% - Accent4 7 2" xfId="1908" xr:uid="{00000000-0005-0000-0000-000071070000}"/>
    <cellStyle name="60% - Accent4 8 2" xfId="1909" xr:uid="{00000000-0005-0000-0000-000072070000}"/>
    <cellStyle name="60% - Accent5 2" xfId="1910" xr:uid="{00000000-0005-0000-0000-000073070000}"/>
    <cellStyle name="60% - Accent5 2 2" xfId="1911" xr:uid="{00000000-0005-0000-0000-000074070000}"/>
    <cellStyle name="60% - Accent5 2 2 2" xfId="1912" xr:uid="{00000000-0005-0000-0000-000075070000}"/>
    <cellStyle name="60% - Accent5 2 2 3" xfId="1913" xr:uid="{00000000-0005-0000-0000-000076070000}"/>
    <cellStyle name="60% - Accent5 2 2 4" xfId="1914" xr:uid="{00000000-0005-0000-0000-000077070000}"/>
    <cellStyle name="60% - Accent5 2 3" xfId="1915" xr:uid="{00000000-0005-0000-0000-000078070000}"/>
    <cellStyle name="60% - Accent5 2 4" xfId="1916" xr:uid="{00000000-0005-0000-0000-000079070000}"/>
    <cellStyle name="60% - Accent5 2 5" xfId="1917" xr:uid="{00000000-0005-0000-0000-00007A070000}"/>
    <cellStyle name="60% - Accent5 2 6" xfId="1918" xr:uid="{00000000-0005-0000-0000-00007B070000}"/>
    <cellStyle name="60% - Accent5 2 7" xfId="1919" xr:uid="{00000000-0005-0000-0000-00007C070000}"/>
    <cellStyle name="60% - Accent5 2_Specific Changes NWAU15" xfId="1920" xr:uid="{00000000-0005-0000-0000-00007D070000}"/>
    <cellStyle name="60% - Accent5 3" xfId="1921" xr:uid="{00000000-0005-0000-0000-00007E070000}"/>
    <cellStyle name="60% - Accent5 3 2" xfId="1922" xr:uid="{00000000-0005-0000-0000-00007F070000}"/>
    <cellStyle name="60% - Accent5 3 3" xfId="1923" xr:uid="{00000000-0005-0000-0000-000080070000}"/>
    <cellStyle name="60% - Accent5 3 4" xfId="1924" xr:uid="{00000000-0005-0000-0000-000081070000}"/>
    <cellStyle name="60% - Accent5 3 5" xfId="1925" xr:uid="{00000000-0005-0000-0000-000082070000}"/>
    <cellStyle name="60% - Accent5 4" xfId="1926" xr:uid="{00000000-0005-0000-0000-000083070000}"/>
    <cellStyle name="60% - Accent5 4 2" xfId="1927" xr:uid="{00000000-0005-0000-0000-000084070000}"/>
    <cellStyle name="60% - Accent5 4 3" xfId="1928" xr:uid="{00000000-0005-0000-0000-000085070000}"/>
    <cellStyle name="60% - Accent5 4 4" xfId="1929" xr:uid="{00000000-0005-0000-0000-000086070000}"/>
    <cellStyle name="60% - Accent5 5" xfId="1930" xr:uid="{00000000-0005-0000-0000-000087070000}"/>
    <cellStyle name="60% - Accent5 5 2" xfId="1931" xr:uid="{00000000-0005-0000-0000-000088070000}"/>
    <cellStyle name="60% - Accent5 6" xfId="1932" xr:uid="{00000000-0005-0000-0000-000089070000}"/>
    <cellStyle name="60% - Accent5 6 2" xfId="1933" xr:uid="{00000000-0005-0000-0000-00008A070000}"/>
    <cellStyle name="60% - Accent5 7 2" xfId="1934" xr:uid="{00000000-0005-0000-0000-00008B070000}"/>
    <cellStyle name="60% - Accent5 8 2" xfId="1935" xr:uid="{00000000-0005-0000-0000-00008C070000}"/>
    <cellStyle name="60% - Accent6 2" xfId="1936" xr:uid="{00000000-0005-0000-0000-00008D070000}"/>
    <cellStyle name="60% - Accent6 2 2" xfId="1937" xr:uid="{00000000-0005-0000-0000-00008E070000}"/>
    <cellStyle name="60% - Accent6 2 2 2" xfId="1938" xr:uid="{00000000-0005-0000-0000-00008F070000}"/>
    <cellStyle name="60% - Accent6 2 2 3" xfId="1939" xr:uid="{00000000-0005-0000-0000-000090070000}"/>
    <cellStyle name="60% - Accent6 2 2 4" xfId="1940" xr:uid="{00000000-0005-0000-0000-000091070000}"/>
    <cellStyle name="60% - Accent6 2 3" xfId="1941" xr:uid="{00000000-0005-0000-0000-000092070000}"/>
    <cellStyle name="60% - Accent6 2 4" xfId="1942" xr:uid="{00000000-0005-0000-0000-000093070000}"/>
    <cellStyle name="60% - Accent6 2 5" xfId="1943" xr:uid="{00000000-0005-0000-0000-000094070000}"/>
    <cellStyle name="60% - Accent6 2 6" xfId="1944" xr:uid="{00000000-0005-0000-0000-000095070000}"/>
    <cellStyle name="60% - Accent6 2 7" xfId="1945" xr:uid="{00000000-0005-0000-0000-000096070000}"/>
    <cellStyle name="60% - Accent6 2_Specific Changes NWAU15" xfId="1946" xr:uid="{00000000-0005-0000-0000-000097070000}"/>
    <cellStyle name="60% - Accent6 3" xfId="1947" xr:uid="{00000000-0005-0000-0000-000098070000}"/>
    <cellStyle name="60% - Accent6 3 2" xfId="1948" xr:uid="{00000000-0005-0000-0000-000099070000}"/>
    <cellStyle name="60% - Accent6 3 2 2" xfId="1949" xr:uid="{00000000-0005-0000-0000-00009A070000}"/>
    <cellStyle name="60% - Accent6 3 3" xfId="1950" xr:uid="{00000000-0005-0000-0000-00009B070000}"/>
    <cellStyle name="60% - Accent6 3 4" xfId="1951" xr:uid="{00000000-0005-0000-0000-00009C070000}"/>
    <cellStyle name="60% - Accent6 3 5" xfId="1952" xr:uid="{00000000-0005-0000-0000-00009D070000}"/>
    <cellStyle name="60% - Accent6 4" xfId="1953" xr:uid="{00000000-0005-0000-0000-00009E070000}"/>
    <cellStyle name="60% - Accent6 4 2" xfId="1954" xr:uid="{00000000-0005-0000-0000-00009F070000}"/>
    <cellStyle name="60% - Accent6 4 3" xfId="1955" xr:uid="{00000000-0005-0000-0000-0000A0070000}"/>
    <cellStyle name="60% - Accent6 4 4" xfId="1956" xr:uid="{00000000-0005-0000-0000-0000A1070000}"/>
    <cellStyle name="60% - Accent6 5" xfId="1957" xr:uid="{00000000-0005-0000-0000-0000A2070000}"/>
    <cellStyle name="60% - Accent6 5 2" xfId="1958" xr:uid="{00000000-0005-0000-0000-0000A3070000}"/>
    <cellStyle name="60% - Accent6 6" xfId="1959" xr:uid="{00000000-0005-0000-0000-0000A4070000}"/>
    <cellStyle name="60% - Accent6 6 2" xfId="1960" xr:uid="{00000000-0005-0000-0000-0000A5070000}"/>
    <cellStyle name="60% - Accent6 7 2" xfId="1961" xr:uid="{00000000-0005-0000-0000-0000A6070000}"/>
    <cellStyle name="60% - Accent6 8 2" xfId="1962" xr:uid="{00000000-0005-0000-0000-0000A7070000}"/>
    <cellStyle name="a" xfId="1963" xr:uid="{00000000-0005-0000-0000-0000A8070000}"/>
    <cellStyle name="a 2" xfId="1964" xr:uid="{00000000-0005-0000-0000-0000A9070000}"/>
    <cellStyle name="a 3" xfId="1965" xr:uid="{00000000-0005-0000-0000-0000AA070000}"/>
    <cellStyle name="a_Sheet1" xfId="1966" xr:uid="{00000000-0005-0000-0000-0000AB070000}"/>
    <cellStyle name="a_Sheet1 2" xfId="1967" xr:uid="{00000000-0005-0000-0000-0000AC070000}"/>
    <cellStyle name="a_Sheet1 3" xfId="1968" xr:uid="{00000000-0005-0000-0000-0000AD070000}"/>
    <cellStyle name="a_TTH SUMMARY FTE (3)" xfId="1969" xr:uid="{00000000-0005-0000-0000-0000AE070000}"/>
    <cellStyle name="a_TTH SUMMARY FTE (3) 2" xfId="1970" xr:uid="{00000000-0005-0000-0000-0000AF070000}"/>
    <cellStyle name="a_TTH SUMMARY FTE (3) 3" xfId="1971" xr:uid="{00000000-0005-0000-0000-0000B0070000}"/>
    <cellStyle name="Accent1 - 20%" xfId="1972" xr:uid="{00000000-0005-0000-0000-0000B1070000}"/>
    <cellStyle name="Accent1 - 20% 2" xfId="1973" xr:uid="{00000000-0005-0000-0000-0000B2070000}"/>
    <cellStyle name="Accent1 - 20% 3" xfId="1974" xr:uid="{00000000-0005-0000-0000-0000B3070000}"/>
    <cellStyle name="Accent1 - 20% 4" xfId="1975" xr:uid="{00000000-0005-0000-0000-0000B4070000}"/>
    <cellStyle name="Accent1 - 40%" xfId="1976" xr:uid="{00000000-0005-0000-0000-0000B5070000}"/>
    <cellStyle name="Accent1 - 40% 2" xfId="1977" xr:uid="{00000000-0005-0000-0000-0000B6070000}"/>
    <cellStyle name="Accent1 - 40% 3" xfId="1978" xr:uid="{00000000-0005-0000-0000-0000B7070000}"/>
    <cellStyle name="Accent1 - 40% 4" xfId="1979" xr:uid="{00000000-0005-0000-0000-0000B8070000}"/>
    <cellStyle name="Accent1 - 60%" xfId="1980" xr:uid="{00000000-0005-0000-0000-0000B9070000}"/>
    <cellStyle name="Accent1 - 60% 2" xfId="1981" xr:uid="{00000000-0005-0000-0000-0000BA070000}"/>
    <cellStyle name="Accent1 - 60% 3" xfId="1982" xr:uid="{00000000-0005-0000-0000-0000BB070000}"/>
    <cellStyle name="Accent1 - 60% 4" xfId="1983" xr:uid="{00000000-0005-0000-0000-0000BC070000}"/>
    <cellStyle name="Accent1 2" xfId="1984" xr:uid="{00000000-0005-0000-0000-0000BD070000}"/>
    <cellStyle name="Accent1 2 2" xfId="1985" xr:uid="{00000000-0005-0000-0000-0000BE070000}"/>
    <cellStyle name="Accent1 2 2 2" xfId="1986" xr:uid="{00000000-0005-0000-0000-0000BF070000}"/>
    <cellStyle name="Accent1 2 2 3" xfId="1987" xr:uid="{00000000-0005-0000-0000-0000C0070000}"/>
    <cellStyle name="Accent1 2 2 4" xfId="1988" xr:uid="{00000000-0005-0000-0000-0000C1070000}"/>
    <cellStyle name="Accent1 2 3" xfId="1989" xr:uid="{00000000-0005-0000-0000-0000C2070000}"/>
    <cellStyle name="Accent1 2 4" xfId="1990" xr:uid="{00000000-0005-0000-0000-0000C3070000}"/>
    <cellStyle name="Accent1 2 5" xfId="1991" xr:uid="{00000000-0005-0000-0000-0000C4070000}"/>
    <cellStyle name="Accent1 2 6" xfId="1992" xr:uid="{00000000-0005-0000-0000-0000C5070000}"/>
    <cellStyle name="Accent1 2 7" xfId="1993" xr:uid="{00000000-0005-0000-0000-0000C6070000}"/>
    <cellStyle name="Accent1 2_Specific Changes NWAU15" xfId="1994" xr:uid="{00000000-0005-0000-0000-0000C7070000}"/>
    <cellStyle name="Accent1 3" xfId="1995" xr:uid="{00000000-0005-0000-0000-0000C8070000}"/>
    <cellStyle name="Accent1 3 2" xfId="1996" xr:uid="{00000000-0005-0000-0000-0000C9070000}"/>
    <cellStyle name="Accent1 3 2 2" xfId="1997" xr:uid="{00000000-0005-0000-0000-0000CA070000}"/>
    <cellStyle name="Accent1 3 3" xfId="1998" xr:uid="{00000000-0005-0000-0000-0000CB070000}"/>
    <cellStyle name="Accent1 3 4" xfId="1999" xr:uid="{00000000-0005-0000-0000-0000CC070000}"/>
    <cellStyle name="Accent1 3 5" xfId="2000" xr:uid="{00000000-0005-0000-0000-0000CD070000}"/>
    <cellStyle name="Accent1 4" xfId="2001" xr:uid="{00000000-0005-0000-0000-0000CE070000}"/>
    <cellStyle name="Accent1 4 2" xfId="2002" xr:uid="{00000000-0005-0000-0000-0000CF070000}"/>
    <cellStyle name="Accent1 4 3" xfId="2003" xr:uid="{00000000-0005-0000-0000-0000D0070000}"/>
    <cellStyle name="Accent1 4 4" xfId="2004" xr:uid="{00000000-0005-0000-0000-0000D1070000}"/>
    <cellStyle name="Accent1 5" xfId="2005" xr:uid="{00000000-0005-0000-0000-0000D2070000}"/>
    <cellStyle name="Accent1 5 2" xfId="2006" xr:uid="{00000000-0005-0000-0000-0000D3070000}"/>
    <cellStyle name="Accent1 5 3" xfId="2007" xr:uid="{00000000-0005-0000-0000-0000D4070000}"/>
    <cellStyle name="Accent1 5 4" xfId="2008" xr:uid="{00000000-0005-0000-0000-0000D5070000}"/>
    <cellStyle name="Accent1 6" xfId="2009" xr:uid="{00000000-0005-0000-0000-0000D6070000}"/>
    <cellStyle name="Accent1 6 2" xfId="2010" xr:uid="{00000000-0005-0000-0000-0000D7070000}"/>
    <cellStyle name="Accent1 6 3" xfId="2011" xr:uid="{00000000-0005-0000-0000-0000D8070000}"/>
    <cellStyle name="Accent1 6 4" xfId="2012" xr:uid="{00000000-0005-0000-0000-0000D9070000}"/>
    <cellStyle name="Accent1 7" xfId="2013" xr:uid="{00000000-0005-0000-0000-0000DA070000}"/>
    <cellStyle name="Accent1 7 2" xfId="2014" xr:uid="{00000000-0005-0000-0000-0000DB070000}"/>
    <cellStyle name="Accent1 7 3" xfId="2015" xr:uid="{00000000-0005-0000-0000-0000DC070000}"/>
    <cellStyle name="Accent1 7 4" xfId="2016" xr:uid="{00000000-0005-0000-0000-0000DD070000}"/>
    <cellStyle name="Accent1 8" xfId="2017" xr:uid="{00000000-0005-0000-0000-0000DE070000}"/>
    <cellStyle name="Accent1 8 2" xfId="2018" xr:uid="{00000000-0005-0000-0000-0000DF070000}"/>
    <cellStyle name="Accent1 8 3" xfId="2019" xr:uid="{00000000-0005-0000-0000-0000E0070000}"/>
    <cellStyle name="Accent1 8 4" xfId="2020" xr:uid="{00000000-0005-0000-0000-0000E1070000}"/>
    <cellStyle name="Accent2 - 20%" xfId="2021" xr:uid="{00000000-0005-0000-0000-0000E2070000}"/>
    <cellStyle name="Accent2 - 20% 2" xfId="2022" xr:uid="{00000000-0005-0000-0000-0000E3070000}"/>
    <cellStyle name="Accent2 - 20% 3" xfId="2023" xr:uid="{00000000-0005-0000-0000-0000E4070000}"/>
    <cellStyle name="Accent2 - 20% 4" xfId="2024" xr:uid="{00000000-0005-0000-0000-0000E5070000}"/>
    <cellStyle name="Accent2 - 40%" xfId="2025" xr:uid="{00000000-0005-0000-0000-0000E6070000}"/>
    <cellStyle name="Accent2 - 40% 2" xfId="2026" xr:uid="{00000000-0005-0000-0000-0000E7070000}"/>
    <cellStyle name="Accent2 - 40% 3" xfId="2027" xr:uid="{00000000-0005-0000-0000-0000E8070000}"/>
    <cellStyle name="Accent2 - 40% 4" xfId="2028" xr:uid="{00000000-0005-0000-0000-0000E9070000}"/>
    <cellStyle name="Accent2 - 60%" xfId="2029" xr:uid="{00000000-0005-0000-0000-0000EA070000}"/>
    <cellStyle name="Accent2 - 60% 2" xfId="2030" xr:uid="{00000000-0005-0000-0000-0000EB070000}"/>
    <cellStyle name="Accent2 - 60% 3" xfId="2031" xr:uid="{00000000-0005-0000-0000-0000EC070000}"/>
    <cellStyle name="Accent2 - 60% 4" xfId="2032" xr:uid="{00000000-0005-0000-0000-0000ED070000}"/>
    <cellStyle name="Accent2 2" xfId="2033" xr:uid="{00000000-0005-0000-0000-0000EE070000}"/>
    <cellStyle name="Accent2 2 2" xfId="2034" xr:uid="{00000000-0005-0000-0000-0000EF070000}"/>
    <cellStyle name="Accent2 2 2 2" xfId="2035" xr:uid="{00000000-0005-0000-0000-0000F0070000}"/>
    <cellStyle name="Accent2 2 2 3" xfId="2036" xr:uid="{00000000-0005-0000-0000-0000F1070000}"/>
    <cellStyle name="Accent2 2 2 4" xfId="2037" xr:uid="{00000000-0005-0000-0000-0000F2070000}"/>
    <cellStyle name="Accent2 2 3" xfId="2038" xr:uid="{00000000-0005-0000-0000-0000F3070000}"/>
    <cellStyle name="Accent2 2 4" xfId="2039" xr:uid="{00000000-0005-0000-0000-0000F4070000}"/>
    <cellStyle name="Accent2 2 5" xfId="2040" xr:uid="{00000000-0005-0000-0000-0000F5070000}"/>
    <cellStyle name="Accent2 2 6" xfId="2041" xr:uid="{00000000-0005-0000-0000-0000F6070000}"/>
    <cellStyle name="Accent2 2 7" xfId="2042" xr:uid="{00000000-0005-0000-0000-0000F7070000}"/>
    <cellStyle name="Accent2 2_Specific Changes NWAU15" xfId="2043" xr:uid="{00000000-0005-0000-0000-0000F8070000}"/>
    <cellStyle name="Accent2 3" xfId="2044" xr:uid="{00000000-0005-0000-0000-0000F9070000}"/>
    <cellStyle name="Accent2 3 2" xfId="2045" xr:uid="{00000000-0005-0000-0000-0000FA070000}"/>
    <cellStyle name="Accent2 3 3" xfId="2046" xr:uid="{00000000-0005-0000-0000-0000FB070000}"/>
    <cellStyle name="Accent2 3 4" xfId="2047" xr:uid="{00000000-0005-0000-0000-0000FC070000}"/>
    <cellStyle name="Accent2 3 5" xfId="2048" xr:uid="{00000000-0005-0000-0000-0000FD070000}"/>
    <cellStyle name="Accent2 4" xfId="2049" xr:uid="{00000000-0005-0000-0000-0000FE070000}"/>
    <cellStyle name="Accent2 4 2" xfId="2050" xr:uid="{00000000-0005-0000-0000-0000FF070000}"/>
    <cellStyle name="Accent2 4 3" xfId="2051" xr:uid="{00000000-0005-0000-0000-000000080000}"/>
    <cellStyle name="Accent2 4 4" xfId="2052" xr:uid="{00000000-0005-0000-0000-000001080000}"/>
    <cellStyle name="Accent2 5" xfId="2053" xr:uid="{00000000-0005-0000-0000-000002080000}"/>
    <cellStyle name="Accent2 5 2" xfId="2054" xr:uid="{00000000-0005-0000-0000-000003080000}"/>
    <cellStyle name="Accent2 5 3" xfId="2055" xr:uid="{00000000-0005-0000-0000-000004080000}"/>
    <cellStyle name="Accent2 5 4" xfId="2056" xr:uid="{00000000-0005-0000-0000-000005080000}"/>
    <cellStyle name="Accent2 6" xfId="2057" xr:uid="{00000000-0005-0000-0000-000006080000}"/>
    <cellStyle name="Accent2 6 2" xfId="2058" xr:uid="{00000000-0005-0000-0000-000007080000}"/>
    <cellStyle name="Accent2 6 3" xfId="2059" xr:uid="{00000000-0005-0000-0000-000008080000}"/>
    <cellStyle name="Accent2 6 4" xfId="2060" xr:uid="{00000000-0005-0000-0000-000009080000}"/>
    <cellStyle name="Accent2 7" xfId="2061" xr:uid="{00000000-0005-0000-0000-00000A080000}"/>
    <cellStyle name="Accent2 7 2" xfId="2062" xr:uid="{00000000-0005-0000-0000-00000B080000}"/>
    <cellStyle name="Accent2 7 3" xfId="2063" xr:uid="{00000000-0005-0000-0000-00000C080000}"/>
    <cellStyle name="Accent2 7 4" xfId="2064" xr:uid="{00000000-0005-0000-0000-00000D080000}"/>
    <cellStyle name="Accent2 8" xfId="2065" xr:uid="{00000000-0005-0000-0000-00000E080000}"/>
    <cellStyle name="Accent2 8 2" xfId="2066" xr:uid="{00000000-0005-0000-0000-00000F080000}"/>
    <cellStyle name="Accent2 8 3" xfId="2067" xr:uid="{00000000-0005-0000-0000-000010080000}"/>
    <cellStyle name="Accent2 8 4" xfId="2068" xr:uid="{00000000-0005-0000-0000-000011080000}"/>
    <cellStyle name="Accent3 - 20%" xfId="2069" xr:uid="{00000000-0005-0000-0000-000012080000}"/>
    <cellStyle name="Accent3 - 20% 2" xfId="2070" xr:uid="{00000000-0005-0000-0000-000013080000}"/>
    <cellStyle name="Accent3 - 20% 3" xfId="2071" xr:uid="{00000000-0005-0000-0000-000014080000}"/>
    <cellStyle name="Accent3 - 20% 4" xfId="2072" xr:uid="{00000000-0005-0000-0000-000015080000}"/>
    <cellStyle name="Accent3 - 40%" xfId="2073" xr:uid="{00000000-0005-0000-0000-000016080000}"/>
    <cellStyle name="Accent3 - 40% 2" xfId="2074" xr:uid="{00000000-0005-0000-0000-000017080000}"/>
    <cellStyle name="Accent3 - 40% 3" xfId="2075" xr:uid="{00000000-0005-0000-0000-000018080000}"/>
    <cellStyle name="Accent3 - 40% 4" xfId="2076" xr:uid="{00000000-0005-0000-0000-000019080000}"/>
    <cellStyle name="Accent3 - 60%" xfId="2077" xr:uid="{00000000-0005-0000-0000-00001A080000}"/>
    <cellStyle name="Accent3 - 60% 2" xfId="2078" xr:uid="{00000000-0005-0000-0000-00001B080000}"/>
    <cellStyle name="Accent3 - 60% 3" xfId="2079" xr:uid="{00000000-0005-0000-0000-00001C080000}"/>
    <cellStyle name="Accent3 - 60% 4" xfId="2080" xr:uid="{00000000-0005-0000-0000-00001D080000}"/>
    <cellStyle name="Accent3 2" xfId="2081" xr:uid="{00000000-0005-0000-0000-00001E080000}"/>
    <cellStyle name="Accent3 2 2" xfId="2082" xr:uid="{00000000-0005-0000-0000-00001F080000}"/>
    <cellStyle name="Accent3 2 2 2" xfId="2083" xr:uid="{00000000-0005-0000-0000-000020080000}"/>
    <cellStyle name="Accent3 2 2 3" xfId="2084" xr:uid="{00000000-0005-0000-0000-000021080000}"/>
    <cellStyle name="Accent3 2 2 4" xfId="2085" xr:uid="{00000000-0005-0000-0000-000022080000}"/>
    <cellStyle name="Accent3 2 3" xfId="2086" xr:uid="{00000000-0005-0000-0000-000023080000}"/>
    <cellStyle name="Accent3 2 4" xfId="2087" xr:uid="{00000000-0005-0000-0000-000024080000}"/>
    <cellStyle name="Accent3 2 5" xfId="2088" xr:uid="{00000000-0005-0000-0000-000025080000}"/>
    <cellStyle name="Accent3 2 6" xfId="2089" xr:uid="{00000000-0005-0000-0000-000026080000}"/>
    <cellStyle name="Accent3 2 7" xfId="2090" xr:uid="{00000000-0005-0000-0000-000027080000}"/>
    <cellStyle name="Accent3 2_Specific Changes NWAU15" xfId="2091" xr:uid="{00000000-0005-0000-0000-000028080000}"/>
    <cellStyle name="Accent3 3" xfId="2092" xr:uid="{00000000-0005-0000-0000-000029080000}"/>
    <cellStyle name="Accent3 3 2" xfId="2093" xr:uid="{00000000-0005-0000-0000-00002A080000}"/>
    <cellStyle name="Accent3 3 3" xfId="2094" xr:uid="{00000000-0005-0000-0000-00002B080000}"/>
    <cellStyle name="Accent3 3 4" xfId="2095" xr:uid="{00000000-0005-0000-0000-00002C080000}"/>
    <cellStyle name="Accent3 3 5" xfId="2096" xr:uid="{00000000-0005-0000-0000-00002D080000}"/>
    <cellStyle name="Accent3 4" xfId="2097" xr:uid="{00000000-0005-0000-0000-00002E080000}"/>
    <cellStyle name="Accent3 4 2" xfId="2098" xr:uid="{00000000-0005-0000-0000-00002F080000}"/>
    <cellStyle name="Accent3 4 3" xfId="2099" xr:uid="{00000000-0005-0000-0000-000030080000}"/>
    <cellStyle name="Accent3 4 4" xfId="2100" xr:uid="{00000000-0005-0000-0000-000031080000}"/>
    <cellStyle name="Accent3 5" xfId="2101" xr:uid="{00000000-0005-0000-0000-000032080000}"/>
    <cellStyle name="Accent3 5 2" xfId="2102" xr:uid="{00000000-0005-0000-0000-000033080000}"/>
    <cellStyle name="Accent3 5 3" xfId="2103" xr:uid="{00000000-0005-0000-0000-000034080000}"/>
    <cellStyle name="Accent3 5 4" xfId="2104" xr:uid="{00000000-0005-0000-0000-000035080000}"/>
    <cellStyle name="Accent3 6" xfId="2105" xr:uid="{00000000-0005-0000-0000-000036080000}"/>
    <cellStyle name="Accent3 6 2" xfId="2106" xr:uid="{00000000-0005-0000-0000-000037080000}"/>
    <cellStyle name="Accent3 6 3" xfId="2107" xr:uid="{00000000-0005-0000-0000-000038080000}"/>
    <cellStyle name="Accent3 6 4" xfId="2108" xr:uid="{00000000-0005-0000-0000-000039080000}"/>
    <cellStyle name="Accent3 7" xfId="2109" xr:uid="{00000000-0005-0000-0000-00003A080000}"/>
    <cellStyle name="Accent3 7 2" xfId="2110" xr:uid="{00000000-0005-0000-0000-00003B080000}"/>
    <cellStyle name="Accent3 7 3" xfId="2111" xr:uid="{00000000-0005-0000-0000-00003C080000}"/>
    <cellStyle name="Accent3 7 4" xfId="2112" xr:uid="{00000000-0005-0000-0000-00003D080000}"/>
    <cellStyle name="Accent3 8" xfId="2113" xr:uid="{00000000-0005-0000-0000-00003E080000}"/>
    <cellStyle name="Accent3 8 2" xfId="2114" xr:uid="{00000000-0005-0000-0000-00003F080000}"/>
    <cellStyle name="Accent3 8 3" xfId="2115" xr:uid="{00000000-0005-0000-0000-000040080000}"/>
    <cellStyle name="Accent3 8 4" xfId="2116" xr:uid="{00000000-0005-0000-0000-000041080000}"/>
    <cellStyle name="Accent4 - 20%" xfId="2117" xr:uid="{00000000-0005-0000-0000-000042080000}"/>
    <cellStyle name="Accent4 - 20% 2" xfId="2118" xr:uid="{00000000-0005-0000-0000-000043080000}"/>
    <cellStyle name="Accent4 - 20% 3" xfId="2119" xr:uid="{00000000-0005-0000-0000-000044080000}"/>
    <cellStyle name="Accent4 - 20% 4" xfId="2120" xr:uid="{00000000-0005-0000-0000-000045080000}"/>
    <cellStyle name="Accent4 - 40%" xfId="2121" xr:uid="{00000000-0005-0000-0000-000046080000}"/>
    <cellStyle name="Accent4 - 40% 2" xfId="2122" xr:uid="{00000000-0005-0000-0000-000047080000}"/>
    <cellStyle name="Accent4 - 40% 3" xfId="2123" xr:uid="{00000000-0005-0000-0000-000048080000}"/>
    <cellStyle name="Accent4 - 40% 4" xfId="2124" xr:uid="{00000000-0005-0000-0000-000049080000}"/>
    <cellStyle name="Accent4 - 60%" xfId="2125" xr:uid="{00000000-0005-0000-0000-00004A080000}"/>
    <cellStyle name="Accent4 - 60% 2" xfId="2126" xr:uid="{00000000-0005-0000-0000-00004B080000}"/>
    <cellStyle name="Accent4 - 60% 3" xfId="2127" xr:uid="{00000000-0005-0000-0000-00004C080000}"/>
    <cellStyle name="Accent4 - 60% 4" xfId="2128" xr:uid="{00000000-0005-0000-0000-00004D080000}"/>
    <cellStyle name="Accent4 2" xfId="2129" xr:uid="{00000000-0005-0000-0000-00004E080000}"/>
    <cellStyle name="Accent4 2 2" xfId="2130" xr:uid="{00000000-0005-0000-0000-00004F080000}"/>
    <cellStyle name="Accent4 2 2 2" xfId="2131" xr:uid="{00000000-0005-0000-0000-000050080000}"/>
    <cellStyle name="Accent4 2 2 3" xfId="2132" xr:uid="{00000000-0005-0000-0000-000051080000}"/>
    <cellStyle name="Accent4 2 2 4" xfId="2133" xr:uid="{00000000-0005-0000-0000-000052080000}"/>
    <cellStyle name="Accent4 2 3" xfId="2134" xr:uid="{00000000-0005-0000-0000-000053080000}"/>
    <cellStyle name="Accent4 2 4" xfId="2135" xr:uid="{00000000-0005-0000-0000-000054080000}"/>
    <cellStyle name="Accent4 2 5" xfId="2136" xr:uid="{00000000-0005-0000-0000-000055080000}"/>
    <cellStyle name="Accent4 2 6" xfId="2137" xr:uid="{00000000-0005-0000-0000-000056080000}"/>
    <cellStyle name="Accent4 2 7" xfId="2138" xr:uid="{00000000-0005-0000-0000-000057080000}"/>
    <cellStyle name="Accent4 2_Specific Changes NWAU15" xfId="2139" xr:uid="{00000000-0005-0000-0000-000058080000}"/>
    <cellStyle name="Accent4 3" xfId="2140" xr:uid="{00000000-0005-0000-0000-000059080000}"/>
    <cellStyle name="Accent4 3 2" xfId="2141" xr:uid="{00000000-0005-0000-0000-00005A080000}"/>
    <cellStyle name="Accent4 3 2 2" xfId="2142" xr:uid="{00000000-0005-0000-0000-00005B080000}"/>
    <cellStyle name="Accent4 3 3" xfId="2143" xr:uid="{00000000-0005-0000-0000-00005C080000}"/>
    <cellStyle name="Accent4 3 4" xfId="2144" xr:uid="{00000000-0005-0000-0000-00005D080000}"/>
    <cellStyle name="Accent4 3 5" xfId="2145" xr:uid="{00000000-0005-0000-0000-00005E080000}"/>
    <cellStyle name="Accent4 4" xfId="2146" xr:uid="{00000000-0005-0000-0000-00005F080000}"/>
    <cellStyle name="Accent4 4 2" xfId="2147" xr:uid="{00000000-0005-0000-0000-000060080000}"/>
    <cellStyle name="Accent4 4 3" xfId="2148" xr:uid="{00000000-0005-0000-0000-000061080000}"/>
    <cellStyle name="Accent4 4 4" xfId="2149" xr:uid="{00000000-0005-0000-0000-000062080000}"/>
    <cellStyle name="Accent4 5" xfId="2150" xr:uid="{00000000-0005-0000-0000-000063080000}"/>
    <cellStyle name="Accent4 5 2" xfId="2151" xr:uid="{00000000-0005-0000-0000-000064080000}"/>
    <cellStyle name="Accent4 5 3" xfId="2152" xr:uid="{00000000-0005-0000-0000-000065080000}"/>
    <cellStyle name="Accent4 5 4" xfId="2153" xr:uid="{00000000-0005-0000-0000-000066080000}"/>
    <cellStyle name="Accent4 6" xfId="2154" xr:uid="{00000000-0005-0000-0000-000067080000}"/>
    <cellStyle name="Accent4 6 2" xfId="2155" xr:uid="{00000000-0005-0000-0000-000068080000}"/>
    <cellStyle name="Accent4 6 3" xfId="2156" xr:uid="{00000000-0005-0000-0000-000069080000}"/>
    <cellStyle name="Accent4 6 4" xfId="2157" xr:uid="{00000000-0005-0000-0000-00006A080000}"/>
    <cellStyle name="Accent4 7" xfId="2158" xr:uid="{00000000-0005-0000-0000-00006B080000}"/>
    <cellStyle name="Accent4 7 2" xfId="2159" xr:uid="{00000000-0005-0000-0000-00006C080000}"/>
    <cellStyle name="Accent4 7 3" xfId="2160" xr:uid="{00000000-0005-0000-0000-00006D080000}"/>
    <cellStyle name="Accent4 7 4" xfId="2161" xr:uid="{00000000-0005-0000-0000-00006E080000}"/>
    <cellStyle name="Accent4 8" xfId="2162" xr:uid="{00000000-0005-0000-0000-00006F080000}"/>
    <cellStyle name="Accent4 8 2" xfId="2163" xr:uid="{00000000-0005-0000-0000-000070080000}"/>
    <cellStyle name="Accent4 8 3" xfId="2164" xr:uid="{00000000-0005-0000-0000-000071080000}"/>
    <cellStyle name="Accent4 8 4" xfId="2165" xr:uid="{00000000-0005-0000-0000-000072080000}"/>
    <cellStyle name="Accent5 - 20%" xfId="2166" xr:uid="{00000000-0005-0000-0000-000073080000}"/>
    <cellStyle name="Accent5 - 20% 2" xfId="2167" xr:uid="{00000000-0005-0000-0000-000074080000}"/>
    <cellStyle name="Accent5 - 20% 3" xfId="2168" xr:uid="{00000000-0005-0000-0000-000075080000}"/>
    <cellStyle name="Accent5 - 20% 4" xfId="2169" xr:uid="{00000000-0005-0000-0000-000076080000}"/>
    <cellStyle name="Accent5 - 40%" xfId="2170" xr:uid="{00000000-0005-0000-0000-000077080000}"/>
    <cellStyle name="Accent5 - 40% 2" xfId="2171" xr:uid="{00000000-0005-0000-0000-000078080000}"/>
    <cellStyle name="Accent5 - 40% 3" xfId="2172" xr:uid="{00000000-0005-0000-0000-000079080000}"/>
    <cellStyle name="Accent5 - 40% 4" xfId="2173" xr:uid="{00000000-0005-0000-0000-00007A080000}"/>
    <cellStyle name="Accent5 - 60%" xfId="2174" xr:uid="{00000000-0005-0000-0000-00007B080000}"/>
    <cellStyle name="Accent5 - 60% 2" xfId="2175" xr:uid="{00000000-0005-0000-0000-00007C080000}"/>
    <cellStyle name="Accent5 - 60% 3" xfId="2176" xr:uid="{00000000-0005-0000-0000-00007D080000}"/>
    <cellStyle name="Accent5 - 60% 4" xfId="2177" xr:uid="{00000000-0005-0000-0000-00007E080000}"/>
    <cellStyle name="Accent5 2" xfId="2178" xr:uid="{00000000-0005-0000-0000-00007F080000}"/>
    <cellStyle name="Accent5 2 2" xfId="2179" xr:uid="{00000000-0005-0000-0000-000080080000}"/>
    <cellStyle name="Accent5 2 2 2" xfId="2180" xr:uid="{00000000-0005-0000-0000-000081080000}"/>
    <cellStyle name="Accent5 2 2 3" xfId="2181" xr:uid="{00000000-0005-0000-0000-000082080000}"/>
    <cellStyle name="Accent5 2 2 4" xfId="2182" xr:uid="{00000000-0005-0000-0000-000083080000}"/>
    <cellStyle name="Accent5 2 3" xfId="2183" xr:uid="{00000000-0005-0000-0000-000084080000}"/>
    <cellStyle name="Accent5 2 4" xfId="2184" xr:uid="{00000000-0005-0000-0000-000085080000}"/>
    <cellStyle name="Accent5 2 5" xfId="2185" xr:uid="{00000000-0005-0000-0000-000086080000}"/>
    <cellStyle name="Accent5 2 6" xfId="2186" xr:uid="{00000000-0005-0000-0000-000087080000}"/>
    <cellStyle name="Accent5 2 7" xfId="2187" xr:uid="{00000000-0005-0000-0000-000088080000}"/>
    <cellStyle name="Accent5 2_Specific Changes NWAU15" xfId="2188" xr:uid="{00000000-0005-0000-0000-000089080000}"/>
    <cellStyle name="Accent5 3" xfId="2189" xr:uid="{00000000-0005-0000-0000-00008A080000}"/>
    <cellStyle name="Accent5 3 2" xfId="2190" xr:uid="{00000000-0005-0000-0000-00008B080000}"/>
    <cellStyle name="Accent5 3 3" xfId="2191" xr:uid="{00000000-0005-0000-0000-00008C080000}"/>
    <cellStyle name="Accent5 3 4" xfId="2192" xr:uid="{00000000-0005-0000-0000-00008D080000}"/>
    <cellStyle name="Accent5 3 5" xfId="2193" xr:uid="{00000000-0005-0000-0000-00008E080000}"/>
    <cellStyle name="Accent5 4" xfId="2194" xr:uid="{00000000-0005-0000-0000-00008F080000}"/>
    <cellStyle name="Accent5 4 2" xfId="2195" xr:uid="{00000000-0005-0000-0000-000090080000}"/>
    <cellStyle name="Accent5 4 3" xfId="2196" xr:uid="{00000000-0005-0000-0000-000091080000}"/>
    <cellStyle name="Accent5 4 4" xfId="2197" xr:uid="{00000000-0005-0000-0000-000092080000}"/>
    <cellStyle name="Accent5 5" xfId="2198" xr:uid="{00000000-0005-0000-0000-000093080000}"/>
    <cellStyle name="Accent5 5 2" xfId="2199" xr:uid="{00000000-0005-0000-0000-000094080000}"/>
    <cellStyle name="Accent5 5 3" xfId="2200" xr:uid="{00000000-0005-0000-0000-000095080000}"/>
    <cellStyle name="Accent5 5 4" xfId="2201" xr:uid="{00000000-0005-0000-0000-000096080000}"/>
    <cellStyle name="Accent5 6" xfId="2202" xr:uid="{00000000-0005-0000-0000-000097080000}"/>
    <cellStyle name="Accent5 6 2" xfId="2203" xr:uid="{00000000-0005-0000-0000-000098080000}"/>
    <cellStyle name="Accent5 6 3" xfId="2204" xr:uid="{00000000-0005-0000-0000-000099080000}"/>
    <cellStyle name="Accent5 6 4" xfId="2205" xr:uid="{00000000-0005-0000-0000-00009A080000}"/>
    <cellStyle name="Accent5 7" xfId="2206" xr:uid="{00000000-0005-0000-0000-00009B080000}"/>
    <cellStyle name="Accent5 7 2" xfId="2207" xr:uid="{00000000-0005-0000-0000-00009C080000}"/>
    <cellStyle name="Accent5 7 3" xfId="2208" xr:uid="{00000000-0005-0000-0000-00009D080000}"/>
    <cellStyle name="Accent5 7 4" xfId="2209" xr:uid="{00000000-0005-0000-0000-00009E080000}"/>
    <cellStyle name="Accent5 8" xfId="2210" xr:uid="{00000000-0005-0000-0000-00009F080000}"/>
    <cellStyle name="Accent5 8 2" xfId="2211" xr:uid="{00000000-0005-0000-0000-0000A0080000}"/>
    <cellStyle name="Accent5 8 3" xfId="2212" xr:uid="{00000000-0005-0000-0000-0000A1080000}"/>
    <cellStyle name="Accent5 8 4" xfId="2213" xr:uid="{00000000-0005-0000-0000-0000A2080000}"/>
    <cellStyle name="Accent6 - 20%" xfId="2214" xr:uid="{00000000-0005-0000-0000-0000A3080000}"/>
    <cellStyle name="Accent6 - 20% 2" xfId="2215" xr:uid="{00000000-0005-0000-0000-0000A4080000}"/>
    <cellStyle name="Accent6 - 20% 3" xfId="2216" xr:uid="{00000000-0005-0000-0000-0000A5080000}"/>
    <cellStyle name="Accent6 - 20% 4" xfId="2217" xr:uid="{00000000-0005-0000-0000-0000A6080000}"/>
    <cellStyle name="Accent6 - 40%" xfId="2218" xr:uid="{00000000-0005-0000-0000-0000A7080000}"/>
    <cellStyle name="Accent6 - 40% 2" xfId="2219" xr:uid="{00000000-0005-0000-0000-0000A8080000}"/>
    <cellStyle name="Accent6 - 40% 3" xfId="2220" xr:uid="{00000000-0005-0000-0000-0000A9080000}"/>
    <cellStyle name="Accent6 - 40% 4" xfId="2221" xr:uid="{00000000-0005-0000-0000-0000AA080000}"/>
    <cellStyle name="Accent6 - 60%" xfId="2222" xr:uid="{00000000-0005-0000-0000-0000AB080000}"/>
    <cellStyle name="Accent6 - 60% 2" xfId="2223" xr:uid="{00000000-0005-0000-0000-0000AC080000}"/>
    <cellStyle name="Accent6 - 60% 3" xfId="2224" xr:uid="{00000000-0005-0000-0000-0000AD080000}"/>
    <cellStyle name="Accent6 - 60% 4" xfId="2225" xr:uid="{00000000-0005-0000-0000-0000AE080000}"/>
    <cellStyle name="Accent6 2" xfId="2226" xr:uid="{00000000-0005-0000-0000-0000AF080000}"/>
    <cellStyle name="Accent6 2 2" xfId="2227" xr:uid="{00000000-0005-0000-0000-0000B0080000}"/>
    <cellStyle name="Accent6 2 2 2" xfId="2228" xr:uid="{00000000-0005-0000-0000-0000B1080000}"/>
    <cellStyle name="Accent6 2 2 3" xfId="2229" xr:uid="{00000000-0005-0000-0000-0000B2080000}"/>
    <cellStyle name="Accent6 2 2 4" xfId="2230" xr:uid="{00000000-0005-0000-0000-0000B3080000}"/>
    <cellStyle name="Accent6 2 3" xfId="2231" xr:uid="{00000000-0005-0000-0000-0000B4080000}"/>
    <cellStyle name="Accent6 2 4" xfId="2232" xr:uid="{00000000-0005-0000-0000-0000B5080000}"/>
    <cellStyle name="Accent6 2 5" xfId="2233" xr:uid="{00000000-0005-0000-0000-0000B6080000}"/>
    <cellStyle name="Accent6 2 6" xfId="2234" xr:uid="{00000000-0005-0000-0000-0000B7080000}"/>
    <cellStyle name="Accent6 2 7" xfId="2235" xr:uid="{00000000-0005-0000-0000-0000B8080000}"/>
    <cellStyle name="Accent6 2_Specific Changes NWAU15" xfId="2236" xr:uid="{00000000-0005-0000-0000-0000B9080000}"/>
    <cellStyle name="Accent6 3" xfId="2237" xr:uid="{00000000-0005-0000-0000-0000BA080000}"/>
    <cellStyle name="Accent6 3 2" xfId="2238" xr:uid="{00000000-0005-0000-0000-0000BB080000}"/>
    <cellStyle name="Accent6 3 3" xfId="2239" xr:uid="{00000000-0005-0000-0000-0000BC080000}"/>
    <cellStyle name="Accent6 3 4" xfId="2240" xr:uid="{00000000-0005-0000-0000-0000BD080000}"/>
    <cellStyle name="Accent6 3 5" xfId="2241" xr:uid="{00000000-0005-0000-0000-0000BE080000}"/>
    <cellStyle name="Accent6 4" xfId="2242" xr:uid="{00000000-0005-0000-0000-0000BF080000}"/>
    <cellStyle name="Accent6 4 2" xfId="2243" xr:uid="{00000000-0005-0000-0000-0000C0080000}"/>
    <cellStyle name="Accent6 4 3" xfId="2244" xr:uid="{00000000-0005-0000-0000-0000C1080000}"/>
    <cellStyle name="Accent6 4 4" xfId="2245" xr:uid="{00000000-0005-0000-0000-0000C2080000}"/>
    <cellStyle name="Accent6 5" xfId="2246" xr:uid="{00000000-0005-0000-0000-0000C3080000}"/>
    <cellStyle name="Accent6 5 2" xfId="2247" xr:uid="{00000000-0005-0000-0000-0000C4080000}"/>
    <cellStyle name="Accent6 5 3" xfId="2248" xr:uid="{00000000-0005-0000-0000-0000C5080000}"/>
    <cellStyle name="Accent6 5 4" xfId="2249" xr:uid="{00000000-0005-0000-0000-0000C6080000}"/>
    <cellStyle name="Accent6 6" xfId="2250" xr:uid="{00000000-0005-0000-0000-0000C7080000}"/>
    <cellStyle name="Accent6 6 2" xfId="2251" xr:uid="{00000000-0005-0000-0000-0000C8080000}"/>
    <cellStyle name="Accent6 6 3" xfId="2252" xr:uid="{00000000-0005-0000-0000-0000C9080000}"/>
    <cellStyle name="Accent6 6 4" xfId="2253" xr:uid="{00000000-0005-0000-0000-0000CA080000}"/>
    <cellStyle name="Accent6 7" xfId="2254" xr:uid="{00000000-0005-0000-0000-0000CB080000}"/>
    <cellStyle name="Accent6 7 2" xfId="2255" xr:uid="{00000000-0005-0000-0000-0000CC080000}"/>
    <cellStyle name="Accent6 7 3" xfId="2256" xr:uid="{00000000-0005-0000-0000-0000CD080000}"/>
    <cellStyle name="Accent6 7 4" xfId="2257" xr:uid="{00000000-0005-0000-0000-0000CE080000}"/>
    <cellStyle name="Accent6 8" xfId="2258" xr:uid="{00000000-0005-0000-0000-0000CF080000}"/>
    <cellStyle name="Accent6 8 2" xfId="2259" xr:uid="{00000000-0005-0000-0000-0000D0080000}"/>
    <cellStyle name="Accent6 8 3" xfId="2260" xr:uid="{00000000-0005-0000-0000-0000D1080000}"/>
    <cellStyle name="Accent6 8 4" xfId="2261" xr:uid="{00000000-0005-0000-0000-0000D2080000}"/>
    <cellStyle name="Actuals" xfId="2262" xr:uid="{00000000-0005-0000-0000-0000D3080000}"/>
    <cellStyle name="Argument" xfId="2263" xr:uid="{00000000-0005-0000-0000-0000D4080000}"/>
    <cellStyle name="Argument 10" xfId="2264" xr:uid="{00000000-0005-0000-0000-0000D5080000}"/>
    <cellStyle name="Argument 10 10" xfId="2265" xr:uid="{00000000-0005-0000-0000-0000D6080000}"/>
    <cellStyle name="Argument 10 10 2" xfId="2266" xr:uid="{00000000-0005-0000-0000-0000D7080000}"/>
    <cellStyle name="Argument 10 10 3" xfId="2267" xr:uid="{00000000-0005-0000-0000-0000D8080000}"/>
    <cellStyle name="Argument 10 11" xfId="2268" xr:uid="{00000000-0005-0000-0000-0000D9080000}"/>
    <cellStyle name="Argument 10 11 2" xfId="2269" xr:uid="{00000000-0005-0000-0000-0000DA080000}"/>
    <cellStyle name="Argument 10 11 3" xfId="2270" xr:uid="{00000000-0005-0000-0000-0000DB080000}"/>
    <cellStyle name="Argument 10 12" xfId="2271" xr:uid="{00000000-0005-0000-0000-0000DC080000}"/>
    <cellStyle name="Argument 10 12 2" xfId="2272" xr:uid="{00000000-0005-0000-0000-0000DD080000}"/>
    <cellStyle name="Argument 10 12 3" xfId="2273" xr:uid="{00000000-0005-0000-0000-0000DE080000}"/>
    <cellStyle name="Argument 10 13" xfId="2274" xr:uid="{00000000-0005-0000-0000-0000DF080000}"/>
    <cellStyle name="Argument 10 13 2" xfId="2275" xr:uid="{00000000-0005-0000-0000-0000E0080000}"/>
    <cellStyle name="Argument 10 13 3" xfId="2276" xr:uid="{00000000-0005-0000-0000-0000E1080000}"/>
    <cellStyle name="Argument 10 14" xfId="2277" xr:uid="{00000000-0005-0000-0000-0000E2080000}"/>
    <cellStyle name="Argument 10 14 2" xfId="2278" xr:uid="{00000000-0005-0000-0000-0000E3080000}"/>
    <cellStyle name="Argument 10 14 3" xfId="2279" xr:uid="{00000000-0005-0000-0000-0000E4080000}"/>
    <cellStyle name="Argument 10 15" xfId="2280" xr:uid="{00000000-0005-0000-0000-0000E5080000}"/>
    <cellStyle name="Argument 10 15 2" xfId="2281" xr:uid="{00000000-0005-0000-0000-0000E6080000}"/>
    <cellStyle name="Argument 10 15 3" xfId="2282" xr:uid="{00000000-0005-0000-0000-0000E7080000}"/>
    <cellStyle name="Argument 10 16" xfId="2283" xr:uid="{00000000-0005-0000-0000-0000E8080000}"/>
    <cellStyle name="Argument 10 16 2" xfId="2284" xr:uid="{00000000-0005-0000-0000-0000E9080000}"/>
    <cellStyle name="Argument 10 16 3" xfId="2285" xr:uid="{00000000-0005-0000-0000-0000EA080000}"/>
    <cellStyle name="Argument 10 17" xfId="2286" xr:uid="{00000000-0005-0000-0000-0000EB080000}"/>
    <cellStyle name="Argument 10 17 2" xfId="2287" xr:uid="{00000000-0005-0000-0000-0000EC080000}"/>
    <cellStyle name="Argument 10 17 3" xfId="2288" xr:uid="{00000000-0005-0000-0000-0000ED080000}"/>
    <cellStyle name="Argument 10 18" xfId="2289" xr:uid="{00000000-0005-0000-0000-0000EE080000}"/>
    <cellStyle name="Argument 10 18 2" xfId="2290" xr:uid="{00000000-0005-0000-0000-0000EF080000}"/>
    <cellStyle name="Argument 10 18 3" xfId="2291" xr:uid="{00000000-0005-0000-0000-0000F0080000}"/>
    <cellStyle name="Argument 10 19" xfId="2292" xr:uid="{00000000-0005-0000-0000-0000F1080000}"/>
    <cellStyle name="Argument 10 19 2" xfId="2293" xr:uid="{00000000-0005-0000-0000-0000F2080000}"/>
    <cellStyle name="Argument 10 19 3" xfId="2294" xr:uid="{00000000-0005-0000-0000-0000F3080000}"/>
    <cellStyle name="Argument 10 2" xfId="2295" xr:uid="{00000000-0005-0000-0000-0000F4080000}"/>
    <cellStyle name="Argument 10 2 2" xfId="2296" xr:uid="{00000000-0005-0000-0000-0000F5080000}"/>
    <cellStyle name="Argument 10 2 3" xfId="2297" xr:uid="{00000000-0005-0000-0000-0000F6080000}"/>
    <cellStyle name="Argument 10 20" xfId="2298" xr:uid="{00000000-0005-0000-0000-0000F7080000}"/>
    <cellStyle name="Argument 10 20 2" xfId="2299" xr:uid="{00000000-0005-0000-0000-0000F8080000}"/>
    <cellStyle name="Argument 10 20 3" xfId="2300" xr:uid="{00000000-0005-0000-0000-0000F9080000}"/>
    <cellStyle name="Argument 10 21" xfId="2301" xr:uid="{00000000-0005-0000-0000-0000FA080000}"/>
    <cellStyle name="Argument 10 21 2" xfId="2302" xr:uid="{00000000-0005-0000-0000-0000FB080000}"/>
    <cellStyle name="Argument 10 21 3" xfId="2303" xr:uid="{00000000-0005-0000-0000-0000FC080000}"/>
    <cellStyle name="Argument 10 22" xfId="2304" xr:uid="{00000000-0005-0000-0000-0000FD080000}"/>
    <cellStyle name="Argument 10 22 2" xfId="2305" xr:uid="{00000000-0005-0000-0000-0000FE080000}"/>
    <cellStyle name="Argument 10 22 3" xfId="2306" xr:uid="{00000000-0005-0000-0000-0000FF080000}"/>
    <cellStyle name="Argument 10 23" xfId="2307" xr:uid="{00000000-0005-0000-0000-000000090000}"/>
    <cellStyle name="Argument 10 23 2" xfId="2308" xr:uid="{00000000-0005-0000-0000-000001090000}"/>
    <cellStyle name="Argument 10 23 3" xfId="2309" xr:uid="{00000000-0005-0000-0000-000002090000}"/>
    <cellStyle name="Argument 10 24" xfId="2310" xr:uid="{00000000-0005-0000-0000-000003090000}"/>
    <cellStyle name="Argument 10 24 2" xfId="2311" xr:uid="{00000000-0005-0000-0000-000004090000}"/>
    <cellStyle name="Argument 10 24 3" xfId="2312" xr:uid="{00000000-0005-0000-0000-000005090000}"/>
    <cellStyle name="Argument 10 25" xfId="2313" xr:uid="{00000000-0005-0000-0000-000006090000}"/>
    <cellStyle name="Argument 10 26" xfId="2314" xr:uid="{00000000-0005-0000-0000-000007090000}"/>
    <cellStyle name="Argument 10 3" xfId="2315" xr:uid="{00000000-0005-0000-0000-000008090000}"/>
    <cellStyle name="Argument 10 3 2" xfId="2316" xr:uid="{00000000-0005-0000-0000-000009090000}"/>
    <cellStyle name="Argument 10 3 3" xfId="2317" xr:uid="{00000000-0005-0000-0000-00000A090000}"/>
    <cellStyle name="Argument 10 4" xfId="2318" xr:uid="{00000000-0005-0000-0000-00000B090000}"/>
    <cellStyle name="Argument 10 4 2" xfId="2319" xr:uid="{00000000-0005-0000-0000-00000C090000}"/>
    <cellStyle name="Argument 10 4 3" xfId="2320" xr:uid="{00000000-0005-0000-0000-00000D090000}"/>
    <cellStyle name="Argument 10 5" xfId="2321" xr:uid="{00000000-0005-0000-0000-00000E090000}"/>
    <cellStyle name="Argument 10 5 2" xfId="2322" xr:uid="{00000000-0005-0000-0000-00000F090000}"/>
    <cellStyle name="Argument 10 5 3" xfId="2323" xr:uid="{00000000-0005-0000-0000-000010090000}"/>
    <cellStyle name="Argument 10 6" xfId="2324" xr:uid="{00000000-0005-0000-0000-000011090000}"/>
    <cellStyle name="Argument 10 6 2" xfId="2325" xr:uid="{00000000-0005-0000-0000-000012090000}"/>
    <cellStyle name="Argument 10 6 3" xfId="2326" xr:uid="{00000000-0005-0000-0000-000013090000}"/>
    <cellStyle name="Argument 10 7" xfId="2327" xr:uid="{00000000-0005-0000-0000-000014090000}"/>
    <cellStyle name="Argument 10 7 2" xfId="2328" xr:uid="{00000000-0005-0000-0000-000015090000}"/>
    <cellStyle name="Argument 10 7 3" xfId="2329" xr:uid="{00000000-0005-0000-0000-000016090000}"/>
    <cellStyle name="Argument 10 8" xfId="2330" xr:uid="{00000000-0005-0000-0000-000017090000}"/>
    <cellStyle name="Argument 10 8 2" xfId="2331" xr:uid="{00000000-0005-0000-0000-000018090000}"/>
    <cellStyle name="Argument 10 8 3" xfId="2332" xr:uid="{00000000-0005-0000-0000-000019090000}"/>
    <cellStyle name="Argument 10 9" xfId="2333" xr:uid="{00000000-0005-0000-0000-00001A090000}"/>
    <cellStyle name="Argument 10 9 2" xfId="2334" xr:uid="{00000000-0005-0000-0000-00001B090000}"/>
    <cellStyle name="Argument 10 9 3" xfId="2335" xr:uid="{00000000-0005-0000-0000-00001C090000}"/>
    <cellStyle name="Argument 11" xfId="2336" xr:uid="{00000000-0005-0000-0000-00001D090000}"/>
    <cellStyle name="Argument 11 10" xfId="2337" xr:uid="{00000000-0005-0000-0000-00001E090000}"/>
    <cellStyle name="Argument 11 10 2" xfId="2338" xr:uid="{00000000-0005-0000-0000-00001F090000}"/>
    <cellStyle name="Argument 11 10 3" xfId="2339" xr:uid="{00000000-0005-0000-0000-000020090000}"/>
    <cellStyle name="Argument 11 11" xfId="2340" xr:uid="{00000000-0005-0000-0000-000021090000}"/>
    <cellStyle name="Argument 11 11 2" xfId="2341" xr:uid="{00000000-0005-0000-0000-000022090000}"/>
    <cellStyle name="Argument 11 11 3" xfId="2342" xr:uid="{00000000-0005-0000-0000-000023090000}"/>
    <cellStyle name="Argument 11 12" xfId="2343" xr:uid="{00000000-0005-0000-0000-000024090000}"/>
    <cellStyle name="Argument 11 12 2" xfId="2344" xr:uid="{00000000-0005-0000-0000-000025090000}"/>
    <cellStyle name="Argument 11 12 3" xfId="2345" xr:uid="{00000000-0005-0000-0000-000026090000}"/>
    <cellStyle name="Argument 11 13" xfId="2346" xr:uid="{00000000-0005-0000-0000-000027090000}"/>
    <cellStyle name="Argument 11 13 2" xfId="2347" xr:uid="{00000000-0005-0000-0000-000028090000}"/>
    <cellStyle name="Argument 11 13 3" xfId="2348" xr:uid="{00000000-0005-0000-0000-000029090000}"/>
    <cellStyle name="Argument 11 14" xfId="2349" xr:uid="{00000000-0005-0000-0000-00002A090000}"/>
    <cellStyle name="Argument 11 14 2" xfId="2350" xr:uid="{00000000-0005-0000-0000-00002B090000}"/>
    <cellStyle name="Argument 11 14 3" xfId="2351" xr:uid="{00000000-0005-0000-0000-00002C090000}"/>
    <cellStyle name="Argument 11 15" xfId="2352" xr:uid="{00000000-0005-0000-0000-00002D090000}"/>
    <cellStyle name="Argument 11 15 2" xfId="2353" xr:uid="{00000000-0005-0000-0000-00002E090000}"/>
    <cellStyle name="Argument 11 15 3" xfId="2354" xr:uid="{00000000-0005-0000-0000-00002F090000}"/>
    <cellStyle name="Argument 11 16" xfId="2355" xr:uid="{00000000-0005-0000-0000-000030090000}"/>
    <cellStyle name="Argument 11 16 2" xfId="2356" xr:uid="{00000000-0005-0000-0000-000031090000}"/>
    <cellStyle name="Argument 11 16 3" xfId="2357" xr:uid="{00000000-0005-0000-0000-000032090000}"/>
    <cellStyle name="Argument 11 17" xfId="2358" xr:uid="{00000000-0005-0000-0000-000033090000}"/>
    <cellStyle name="Argument 11 17 2" xfId="2359" xr:uid="{00000000-0005-0000-0000-000034090000}"/>
    <cellStyle name="Argument 11 17 3" xfId="2360" xr:uid="{00000000-0005-0000-0000-000035090000}"/>
    <cellStyle name="Argument 11 18" xfId="2361" xr:uid="{00000000-0005-0000-0000-000036090000}"/>
    <cellStyle name="Argument 11 18 2" xfId="2362" xr:uid="{00000000-0005-0000-0000-000037090000}"/>
    <cellStyle name="Argument 11 18 3" xfId="2363" xr:uid="{00000000-0005-0000-0000-000038090000}"/>
    <cellStyle name="Argument 11 19" xfId="2364" xr:uid="{00000000-0005-0000-0000-000039090000}"/>
    <cellStyle name="Argument 11 19 2" xfId="2365" xr:uid="{00000000-0005-0000-0000-00003A090000}"/>
    <cellStyle name="Argument 11 19 3" xfId="2366" xr:uid="{00000000-0005-0000-0000-00003B090000}"/>
    <cellStyle name="Argument 11 2" xfId="2367" xr:uid="{00000000-0005-0000-0000-00003C090000}"/>
    <cellStyle name="Argument 11 2 2" xfId="2368" xr:uid="{00000000-0005-0000-0000-00003D090000}"/>
    <cellStyle name="Argument 11 2 3" xfId="2369" xr:uid="{00000000-0005-0000-0000-00003E090000}"/>
    <cellStyle name="Argument 11 20" xfId="2370" xr:uid="{00000000-0005-0000-0000-00003F090000}"/>
    <cellStyle name="Argument 11 20 2" xfId="2371" xr:uid="{00000000-0005-0000-0000-000040090000}"/>
    <cellStyle name="Argument 11 20 3" xfId="2372" xr:uid="{00000000-0005-0000-0000-000041090000}"/>
    <cellStyle name="Argument 11 21" xfId="2373" xr:uid="{00000000-0005-0000-0000-000042090000}"/>
    <cellStyle name="Argument 11 21 2" xfId="2374" xr:uid="{00000000-0005-0000-0000-000043090000}"/>
    <cellStyle name="Argument 11 21 3" xfId="2375" xr:uid="{00000000-0005-0000-0000-000044090000}"/>
    <cellStyle name="Argument 11 22" xfId="2376" xr:uid="{00000000-0005-0000-0000-000045090000}"/>
    <cellStyle name="Argument 11 22 2" xfId="2377" xr:uid="{00000000-0005-0000-0000-000046090000}"/>
    <cellStyle name="Argument 11 22 3" xfId="2378" xr:uid="{00000000-0005-0000-0000-000047090000}"/>
    <cellStyle name="Argument 11 23" xfId="2379" xr:uid="{00000000-0005-0000-0000-000048090000}"/>
    <cellStyle name="Argument 11 23 2" xfId="2380" xr:uid="{00000000-0005-0000-0000-000049090000}"/>
    <cellStyle name="Argument 11 23 3" xfId="2381" xr:uid="{00000000-0005-0000-0000-00004A090000}"/>
    <cellStyle name="Argument 11 24" xfId="2382" xr:uid="{00000000-0005-0000-0000-00004B090000}"/>
    <cellStyle name="Argument 11 24 2" xfId="2383" xr:uid="{00000000-0005-0000-0000-00004C090000}"/>
    <cellStyle name="Argument 11 24 3" xfId="2384" xr:uid="{00000000-0005-0000-0000-00004D090000}"/>
    <cellStyle name="Argument 11 25" xfId="2385" xr:uid="{00000000-0005-0000-0000-00004E090000}"/>
    <cellStyle name="Argument 11 26" xfId="2386" xr:uid="{00000000-0005-0000-0000-00004F090000}"/>
    <cellStyle name="Argument 11 3" xfId="2387" xr:uid="{00000000-0005-0000-0000-000050090000}"/>
    <cellStyle name="Argument 11 3 2" xfId="2388" xr:uid="{00000000-0005-0000-0000-000051090000}"/>
    <cellStyle name="Argument 11 3 3" xfId="2389" xr:uid="{00000000-0005-0000-0000-000052090000}"/>
    <cellStyle name="Argument 11 4" xfId="2390" xr:uid="{00000000-0005-0000-0000-000053090000}"/>
    <cellStyle name="Argument 11 4 2" xfId="2391" xr:uid="{00000000-0005-0000-0000-000054090000}"/>
    <cellStyle name="Argument 11 4 3" xfId="2392" xr:uid="{00000000-0005-0000-0000-000055090000}"/>
    <cellStyle name="Argument 11 5" xfId="2393" xr:uid="{00000000-0005-0000-0000-000056090000}"/>
    <cellStyle name="Argument 11 5 2" xfId="2394" xr:uid="{00000000-0005-0000-0000-000057090000}"/>
    <cellStyle name="Argument 11 5 3" xfId="2395" xr:uid="{00000000-0005-0000-0000-000058090000}"/>
    <cellStyle name="Argument 11 6" xfId="2396" xr:uid="{00000000-0005-0000-0000-000059090000}"/>
    <cellStyle name="Argument 11 6 2" xfId="2397" xr:uid="{00000000-0005-0000-0000-00005A090000}"/>
    <cellStyle name="Argument 11 6 3" xfId="2398" xr:uid="{00000000-0005-0000-0000-00005B090000}"/>
    <cellStyle name="Argument 11 7" xfId="2399" xr:uid="{00000000-0005-0000-0000-00005C090000}"/>
    <cellStyle name="Argument 11 7 2" xfId="2400" xr:uid="{00000000-0005-0000-0000-00005D090000}"/>
    <cellStyle name="Argument 11 7 3" xfId="2401" xr:uid="{00000000-0005-0000-0000-00005E090000}"/>
    <cellStyle name="Argument 11 8" xfId="2402" xr:uid="{00000000-0005-0000-0000-00005F090000}"/>
    <cellStyle name="Argument 11 8 2" xfId="2403" xr:uid="{00000000-0005-0000-0000-000060090000}"/>
    <cellStyle name="Argument 11 8 3" xfId="2404" xr:uid="{00000000-0005-0000-0000-000061090000}"/>
    <cellStyle name="Argument 11 9" xfId="2405" xr:uid="{00000000-0005-0000-0000-000062090000}"/>
    <cellStyle name="Argument 11 9 2" xfId="2406" xr:uid="{00000000-0005-0000-0000-000063090000}"/>
    <cellStyle name="Argument 11 9 3" xfId="2407" xr:uid="{00000000-0005-0000-0000-000064090000}"/>
    <cellStyle name="Argument 12" xfId="2408" xr:uid="{00000000-0005-0000-0000-000065090000}"/>
    <cellStyle name="Argument 12 2" xfId="2409" xr:uid="{00000000-0005-0000-0000-000066090000}"/>
    <cellStyle name="Argument 12 3" xfId="2410" xr:uid="{00000000-0005-0000-0000-000067090000}"/>
    <cellStyle name="Argument 13" xfId="2411" xr:uid="{00000000-0005-0000-0000-000068090000}"/>
    <cellStyle name="Argument 13 2" xfId="2412" xr:uid="{00000000-0005-0000-0000-000069090000}"/>
    <cellStyle name="Argument 13 3" xfId="2413" xr:uid="{00000000-0005-0000-0000-00006A090000}"/>
    <cellStyle name="Argument 14" xfId="2414" xr:uid="{00000000-0005-0000-0000-00006B090000}"/>
    <cellStyle name="Argument 14 2" xfId="2415" xr:uid="{00000000-0005-0000-0000-00006C090000}"/>
    <cellStyle name="Argument 14 3" xfId="2416" xr:uid="{00000000-0005-0000-0000-00006D090000}"/>
    <cellStyle name="Argument 15" xfId="2417" xr:uid="{00000000-0005-0000-0000-00006E090000}"/>
    <cellStyle name="Argument 15 2" xfId="2418" xr:uid="{00000000-0005-0000-0000-00006F090000}"/>
    <cellStyle name="Argument 15 3" xfId="2419" xr:uid="{00000000-0005-0000-0000-000070090000}"/>
    <cellStyle name="Argument 16" xfId="2420" xr:uid="{00000000-0005-0000-0000-000071090000}"/>
    <cellStyle name="Argument 16 2" xfId="2421" xr:uid="{00000000-0005-0000-0000-000072090000}"/>
    <cellStyle name="Argument 16 3" xfId="2422" xr:uid="{00000000-0005-0000-0000-000073090000}"/>
    <cellStyle name="Argument 17" xfId="2423" xr:uid="{00000000-0005-0000-0000-000074090000}"/>
    <cellStyle name="Argument 17 2" xfId="2424" xr:uid="{00000000-0005-0000-0000-000075090000}"/>
    <cellStyle name="Argument 17 3" xfId="2425" xr:uid="{00000000-0005-0000-0000-000076090000}"/>
    <cellStyle name="Argument 18" xfId="2426" xr:uid="{00000000-0005-0000-0000-000077090000}"/>
    <cellStyle name="Argument 18 2" xfId="2427" xr:uid="{00000000-0005-0000-0000-000078090000}"/>
    <cellStyle name="Argument 18 3" xfId="2428" xr:uid="{00000000-0005-0000-0000-000079090000}"/>
    <cellStyle name="Argument 19" xfId="2429" xr:uid="{00000000-0005-0000-0000-00007A090000}"/>
    <cellStyle name="Argument 19 2" xfId="2430" xr:uid="{00000000-0005-0000-0000-00007B090000}"/>
    <cellStyle name="Argument 19 3" xfId="2431" xr:uid="{00000000-0005-0000-0000-00007C090000}"/>
    <cellStyle name="Argument 2" xfId="2432" xr:uid="{00000000-0005-0000-0000-00007D090000}"/>
    <cellStyle name="Argument 2 10" xfId="2433" xr:uid="{00000000-0005-0000-0000-00007E090000}"/>
    <cellStyle name="Argument 2 10 10" xfId="2434" xr:uid="{00000000-0005-0000-0000-00007F090000}"/>
    <cellStyle name="Argument 2 10 10 2" xfId="2435" xr:uid="{00000000-0005-0000-0000-000080090000}"/>
    <cellStyle name="Argument 2 10 10 3" xfId="2436" xr:uid="{00000000-0005-0000-0000-000081090000}"/>
    <cellStyle name="Argument 2 10 11" xfId="2437" xr:uid="{00000000-0005-0000-0000-000082090000}"/>
    <cellStyle name="Argument 2 10 11 2" xfId="2438" xr:uid="{00000000-0005-0000-0000-000083090000}"/>
    <cellStyle name="Argument 2 10 11 3" xfId="2439" xr:uid="{00000000-0005-0000-0000-000084090000}"/>
    <cellStyle name="Argument 2 10 12" xfId="2440" xr:uid="{00000000-0005-0000-0000-000085090000}"/>
    <cellStyle name="Argument 2 10 12 2" xfId="2441" xr:uid="{00000000-0005-0000-0000-000086090000}"/>
    <cellStyle name="Argument 2 10 12 3" xfId="2442" xr:uid="{00000000-0005-0000-0000-000087090000}"/>
    <cellStyle name="Argument 2 10 13" xfId="2443" xr:uid="{00000000-0005-0000-0000-000088090000}"/>
    <cellStyle name="Argument 2 10 13 2" xfId="2444" xr:uid="{00000000-0005-0000-0000-000089090000}"/>
    <cellStyle name="Argument 2 10 13 3" xfId="2445" xr:uid="{00000000-0005-0000-0000-00008A090000}"/>
    <cellStyle name="Argument 2 10 14" xfId="2446" xr:uid="{00000000-0005-0000-0000-00008B090000}"/>
    <cellStyle name="Argument 2 10 14 2" xfId="2447" xr:uid="{00000000-0005-0000-0000-00008C090000}"/>
    <cellStyle name="Argument 2 10 14 3" xfId="2448" xr:uid="{00000000-0005-0000-0000-00008D090000}"/>
    <cellStyle name="Argument 2 10 15" xfId="2449" xr:uid="{00000000-0005-0000-0000-00008E090000}"/>
    <cellStyle name="Argument 2 10 15 2" xfId="2450" xr:uid="{00000000-0005-0000-0000-00008F090000}"/>
    <cellStyle name="Argument 2 10 15 3" xfId="2451" xr:uid="{00000000-0005-0000-0000-000090090000}"/>
    <cellStyle name="Argument 2 10 16" xfId="2452" xr:uid="{00000000-0005-0000-0000-000091090000}"/>
    <cellStyle name="Argument 2 10 16 2" xfId="2453" xr:uid="{00000000-0005-0000-0000-000092090000}"/>
    <cellStyle name="Argument 2 10 16 3" xfId="2454" xr:uid="{00000000-0005-0000-0000-000093090000}"/>
    <cellStyle name="Argument 2 10 17" xfId="2455" xr:uid="{00000000-0005-0000-0000-000094090000}"/>
    <cellStyle name="Argument 2 10 17 2" xfId="2456" xr:uid="{00000000-0005-0000-0000-000095090000}"/>
    <cellStyle name="Argument 2 10 17 3" xfId="2457" xr:uid="{00000000-0005-0000-0000-000096090000}"/>
    <cellStyle name="Argument 2 10 18" xfId="2458" xr:uid="{00000000-0005-0000-0000-000097090000}"/>
    <cellStyle name="Argument 2 10 18 2" xfId="2459" xr:uid="{00000000-0005-0000-0000-000098090000}"/>
    <cellStyle name="Argument 2 10 18 3" xfId="2460" xr:uid="{00000000-0005-0000-0000-000099090000}"/>
    <cellStyle name="Argument 2 10 19" xfId="2461" xr:uid="{00000000-0005-0000-0000-00009A090000}"/>
    <cellStyle name="Argument 2 10 19 2" xfId="2462" xr:uid="{00000000-0005-0000-0000-00009B090000}"/>
    <cellStyle name="Argument 2 10 19 3" xfId="2463" xr:uid="{00000000-0005-0000-0000-00009C090000}"/>
    <cellStyle name="Argument 2 10 2" xfId="2464" xr:uid="{00000000-0005-0000-0000-00009D090000}"/>
    <cellStyle name="Argument 2 10 2 2" xfId="2465" xr:uid="{00000000-0005-0000-0000-00009E090000}"/>
    <cellStyle name="Argument 2 10 2 3" xfId="2466" xr:uid="{00000000-0005-0000-0000-00009F090000}"/>
    <cellStyle name="Argument 2 10 20" xfId="2467" xr:uid="{00000000-0005-0000-0000-0000A0090000}"/>
    <cellStyle name="Argument 2 10 20 2" xfId="2468" xr:uid="{00000000-0005-0000-0000-0000A1090000}"/>
    <cellStyle name="Argument 2 10 20 3" xfId="2469" xr:uid="{00000000-0005-0000-0000-0000A2090000}"/>
    <cellStyle name="Argument 2 10 21" xfId="2470" xr:uid="{00000000-0005-0000-0000-0000A3090000}"/>
    <cellStyle name="Argument 2 10 21 2" xfId="2471" xr:uid="{00000000-0005-0000-0000-0000A4090000}"/>
    <cellStyle name="Argument 2 10 21 3" xfId="2472" xr:uid="{00000000-0005-0000-0000-0000A5090000}"/>
    <cellStyle name="Argument 2 10 22" xfId="2473" xr:uid="{00000000-0005-0000-0000-0000A6090000}"/>
    <cellStyle name="Argument 2 10 22 2" xfId="2474" xr:uid="{00000000-0005-0000-0000-0000A7090000}"/>
    <cellStyle name="Argument 2 10 22 3" xfId="2475" xr:uid="{00000000-0005-0000-0000-0000A8090000}"/>
    <cellStyle name="Argument 2 10 23" xfId="2476" xr:uid="{00000000-0005-0000-0000-0000A9090000}"/>
    <cellStyle name="Argument 2 10 23 2" xfId="2477" xr:uid="{00000000-0005-0000-0000-0000AA090000}"/>
    <cellStyle name="Argument 2 10 23 3" xfId="2478" xr:uid="{00000000-0005-0000-0000-0000AB090000}"/>
    <cellStyle name="Argument 2 10 24" xfId="2479" xr:uid="{00000000-0005-0000-0000-0000AC090000}"/>
    <cellStyle name="Argument 2 10 24 2" xfId="2480" xr:uid="{00000000-0005-0000-0000-0000AD090000}"/>
    <cellStyle name="Argument 2 10 24 3" xfId="2481" xr:uid="{00000000-0005-0000-0000-0000AE090000}"/>
    <cellStyle name="Argument 2 10 25" xfId="2482" xr:uid="{00000000-0005-0000-0000-0000AF090000}"/>
    <cellStyle name="Argument 2 10 26" xfId="2483" xr:uid="{00000000-0005-0000-0000-0000B0090000}"/>
    <cellStyle name="Argument 2 10 3" xfId="2484" xr:uid="{00000000-0005-0000-0000-0000B1090000}"/>
    <cellStyle name="Argument 2 10 3 2" xfId="2485" xr:uid="{00000000-0005-0000-0000-0000B2090000}"/>
    <cellStyle name="Argument 2 10 3 3" xfId="2486" xr:uid="{00000000-0005-0000-0000-0000B3090000}"/>
    <cellStyle name="Argument 2 10 4" xfId="2487" xr:uid="{00000000-0005-0000-0000-0000B4090000}"/>
    <cellStyle name="Argument 2 10 4 2" xfId="2488" xr:uid="{00000000-0005-0000-0000-0000B5090000}"/>
    <cellStyle name="Argument 2 10 4 3" xfId="2489" xr:uid="{00000000-0005-0000-0000-0000B6090000}"/>
    <cellStyle name="Argument 2 10 5" xfId="2490" xr:uid="{00000000-0005-0000-0000-0000B7090000}"/>
    <cellStyle name="Argument 2 10 5 2" xfId="2491" xr:uid="{00000000-0005-0000-0000-0000B8090000}"/>
    <cellStyle name="Argument 2 10 5 3" xfId="2492" xr:uid="{00000000-0005-0000-0000-0000B9090000}"/>
    <cellStyle name="Argument 2 10 6" xfId="2493" xr:uid="{00000000-0005-0000-0000-0000BA090000}"/>
    <cellStyle name="Argument 2 10 6 2" xfId="2494" xr:uid="{00000000-0005-0000-0000-0000BB090000}"/>
    <cellStyle name="Argument 2 10 6 3" xfId="2495" xr:uid="{00000000-0005-0000-0000-0000BC090000}"/>
    <cellStyle name="Argument 2 10 7" xfId="2496" xr:uid="{00000000-0005-0000-0000-0000BD090000}"/>
    <cellStyle name="Argument 2 10 7 2" xfId="2497" xr:uid="{00000000-0005-0000-0000-0000BE090000}"/>
    <cellStyle name="Argument 2 10 7 3" xfId="2498" xr:uid="{00000000-0005-0000-0000-0000BF090000}"/>
    <cellStyle name="Argument 2 10 8" xfId="2499" xr:uid="{00000000-0005-0000-0000-0000C0090000}"/>
    <cellStyle name="Argument 2 10 8 2" xfId="2500" xr:uid="{00000000-0005-0000-0000-0000C1090000}"/>
    <cellStyle name="Argument 2 10 8 3" xfId="2501" xr:uid="{00000000-0005-0000-0000-0000C2090000}"/>
    <cellStyle name="Argument 2 10 9" xfId="2502" xr:uid="{00000000-0005-0000-0000-0000C3090000}"/>
    <cellStyle name="Argument 2 10 9 2" xfId="2503" xr:uid="{00000000-0005-0000-0000-0000C4090000}"/>
    <cellStyle name="Argument 2 10 9 3" xfId="2504" xr:uid="{00000000-0005-0000-0000-0000C5090000}"/>
    <cellStyle name="Argument 2 11" xfId="2505" xr:uid="{00000000-0005-0000-0000-0000C6090000}"/>
    <cellStyle name="Argument 2 11 2" xfId="2506" xr:uid="{00000000-0005-0000-0000-0000C7090000}"/>
    <cellStyle name="Argument 2 11 3" xfId="2507" xr:uid="{00000000-0005-0000-0000-0000C8090000}"/>
    <cellStyle name="Argument 2 12" xfId="2508" xr:uid="{00000000-0005-0000-0000-0000C9090000}"/>
    <cellStyle name="Argument 2 12 2" xfId="2509" xr:uid="{00000000-0005-0000-0000-0000CA090000}"/>
    <cellStyle name="Argument 2 12 3" xfId="2510" xr:uid="{00000000-0005-0000-0000-0000CB090000}"/>
    <cellStyle name="Argument 2 13" xfId="2511" xr:uid="{00000000-0005-0000-0000-0000CC090000}"/>
    <cellStyle name="Argument 2 13 2" xfId="2512" xr:uid="{00000000-0005-0000-0000-0000CD090000}"/>
    <cellStyle name="Argument 2 13 3" xfId="2513" xr:uid="{00000000-0005-0000-0000-0000CE090000}"/>
    <cellStyle name="Argument 2 14" xfId="2514" xr:uid="{00000000-0005-0000-0000-0000CF090000}"/>
    <cellStyle name="Argument 2 14 2" xfId="2515" xr:uid="{00000000-0005-0000-0000-0000D0090000}"/>
    <cellStyle name="Argument 2 14 3" xfId="2516" xr:uid="{00000000-0005-0000-0000-0000D1090000}"/>
    <cellStyle name="Argument 2 15" xfId="2517" xr:uid="{00000000-0005-0000-0000-0000D2090000}"/>
    <cellStyle name="Argument 2 15 2" xfId="2518" xr:uid="{00000000-0005-0000-0000-0000D3090000}"/>
    <cellStyle name="Argument 2 15 3" xfId="2519" xr:uid="{00000000-0005-0000-0000-0000D4090000}"/>
    <cellStyle name="Argument 2 16" xfId="2520" xr:uid="{00000000-0005-0000-0000-0000D5090000}"/>
    <cellStyle name="Argument 2 16 2" xfId="2521" xr:uid="{00000000-0005-0000-0000-0000D6090000}"/>
    <cellStyle name="Argument 2 16 3" xfId="2522" xr:uid="{00000000-0005-0000-0000-0000D7090000}"/>
    <cellStyle name="Argument 2 17" xfId="2523" xr:uid="{00000000-0005-0000-0000-0000D8090000}"/>
    <cellStyle name="Argument 2 17 2" xfId="2524" xr:uid="{00000000-0005-0000-0000-0000D9090000}"/>
    <cellStyle name="Argument 2 17 3" xfId="2525" xr:uid="{00000000-0005-0000-0000-0000DA090000}"/>
    <cellStyle name="Argument 2 18" xfId="2526" xr:uid="{00000000-0005-0000-0000-0000DB090000}"/>
    <cellStyle name="Argument 2 18 2" xfId="2527" xr:uid="{00000000-0005-0000-0000-0000DC090000}"/>
    <cellStyle name="Argument 2 18 3" xfId="2528" xr:uid="{00000000-0005-0000-0000-0000DD090000}"/>
    <cellStyle name="Argument 2 19" xfId="2529" xr:uid="{00000000-0005-0000-0000-0000DE090000}"/>
    <cellStyle name="Argument 2 19 2" xfId="2530" xr:uid="{00000000-0005-0000-0000-0000DF090000}"/>
    <cellStyle name="Argument 2 19 3" xfId="2531" xr:uid="{00000000-0005-0000-0000-0000E0090000}"/>
    <cellStyle name="Argument 2 2" xfId="2532" xr:uid="{00000000-0005-0000-0000-0000E1090000}"/>
    <cellStyle name="Argument 2 2 10" xfId="2533" xr:uid="{00000000-0005-0000-0000-0000E2090000}"/>
    <cellStyle name="Argument 2 2 10 2" xfId="2534" xr:uid="{00000000-0005-0000-0000-0000E3090000}"/>
    <cellStyle name="Argument 2 2 10 3" xfId="2535" xr:uid="{00000000-0005-0000-0000-0000E4090000}"/>
    <cellStyle name="Argument 2 2 11" xfId="2536" xr:uid="{00000000-0005-0000-0000-0000E5090000}"/>
    <cellStyle name="Argument 2 2 11 2" xfId="2537" xr:uid="{00000000-0005-0000-0000-0000E6090000}"/>
    <cellStyle name="Argument 2 2 11 3" xfId="2538" xr:uid="{00000000-0005-0000-0000-0000E7090000}"/>
    <cellStyle name="Argument 2 2 12" xfId="2539" xr:uid="{00000000-0005-0000-0000-0000E8090000}"/>
    <cellStyle name="Argument 2 2 12 2" xfId="2540" xr:uid="{00000000-0005-0000-0000-0000E9090000}"/>
    <cellStyle name="Argument 2 2 12 3" xfId="2541" xr:uid="{00000000-0005-0000-0000-0000EA090000}"/>
    <cellStyle name="Argument 2 2 13" xfId="2542" xr:uid="{00000000-0005-0000-0000-0000EB090000}"/>
    <cellStyle name="Argument 2 2 13 2" xfId="2543" xr:uid="{00000000-0005-0000-0000-0000EC090000}"/>
    <cellStyle name="Argument 2 2 13 3" xfId="2544" xr:uid="{00000000-0005-0000-0000-0000ED090000}"/>
    <cellStyle name="Argument 2 2 14" xfId="2545" xr:uid="{00000000-0005-0000-0000-0000EE090000}"/>
    <cellStyle name="Argument 2 2 14 2" xfId="2546" xr:uid="{00000000-0005-0000-0000-0000EF090000}"/>
    <cellStyle name="Argument 2 2 14 3" xfId="2547" xr:uid="{00000000-0005-0000-0000-0000F0090000}"/>
    <cellStyle name="Argument 2 2 15" xfId="2548" xr:uid="{00000000-0005-0000-0000-0000F1090000}"/>
    <cellStyle name="Argument 2 2 15 2" xfId="2549" xr:uid="{00000000-0005-0000-0000-0000F2090000}"/>
    <cellStyle name="Argument 2 2 15 3" xfId="2550" xr:uid="{00000000-0005-0000-0000-0000F3090000}"/>
    <cellStyle name="Argument 2 2 16" xfId="2551" xr:uid="{00000000-0005-0000-0000-0000F4090000}"/>
    <cellStyle name="Argument 2 2 16 2" xfId="2552" xr:uid="{00000000-0005-0000-0000-0000F5090000}"/>
    <cellStyle name="Argument 2 2 16 3" xfId="2553" xr:uid="{00000000-0005-0000-0000-0000F6090000}"/>
    <cellStyle name="Argument 2 2 17" xfId="2554" xr:uid="{00000000-0005-0000-0000-0000F7090000}"/>
    <cellStyle name="Argument 2 2 17 2" xfId="2555" xr:uid="{00000000-0005-0000-0000-0000F8090000}"/>
    <cellStyle name="Argument 2 2 17 3" xfId="2556" xr:uid="{00000000-0005-0000-0000-0000F9090000}"/>
    <cellStyle name="Argument 2 2 18" xfId="2557" xr:uid="{00000000-0005-0000-0000-0000FA090000}"/>
    <cellStyle name="Argument 2 2 18 2" xfId="2558" xr:uid="{00000000-0005-0000-0000-0000FB090000}"/>
    <cellStyle name="Argument 2 2 18 3" xfId="2559" xr:uid="{00000000-0005-0000-0000-0000FC090000}"/>
    <cellStyle name="Argument 2 2 19" xfId="2560" xr:uid="{00000000-0005-0000-0000-0000FD090000}"/>
    <cellStyle name="Argument 2 2 19 2" xfId="2561" xr:uid="{00000000-0005-0000-0000-0000FE090000}"/>
    <cellStyle name="Argument 2 2 19 3" xfId="2562" xr:uid="{00000000-0005-0000-0000-0000FF090000}"/>
    <cellStyle name="Argument 2 2 2" xfId="2563" xr:uid="{00000000-0005-0000-0000-0000000A0000}"/>
    <cellStyle name="Argument 2 2 2 10" xfId="2564" xr:uid="{00000000-0005-0000-0000-0000010A0000}"/>
    <cellStyle name="Argument 2 2 2 10 2" xfId="2565" xr:uid="{00000000-0005-0000-0000-0000020A0000}"/>
    <cellStyle name="Argument 2 2 2 10 3" xfId="2566" xr:uid="{00000000-0005-0000-0000-0000030A0000}"/>
    <cellStyle name="Argument 2 2 2 11" xfId="2567" xr:uid="{00000000-0005-0000-0000-0000040A0000}"/>
    <cellStyle name="Argument 2 2 2 11 2" xfId="2568" xr:uid="{00000000-0005-0000-0000-0000050A0000}"/>
    <cellStyle name="Argument 2 2 2 11 3" xfId="2569" xr:uid="{00000000-0005-0000-0000-0000060A0000}"/>
    <cellStyle name="Argument 2 2 2 12" xfId="2570" xr:uid="{00000000-0005-0000-0000-0000070A0000}"/>
    <cellStyle name="Argument 2 2 2 12 2" xfId="2571" xr:uid="{00000000-0005-0000-0000-0000080A0000}"/>
    <cellStyle name="Argument 2 2 2 12 3" xfId="2572" xr:uid="{00000000-0005-0000-0000-0000090A0000}"/>
    <cellStyle name="Argument 2 2 2 13" xfId="2573" xr:uid="{00000000-0005-0000-0000-00000A0A0000}"/>
    <cellStyle name="Argument 2 2 2 13 2" xfId="2574" xr:uid="{00000000-0005-0000-0000-00000B0A0000}"/>
    <cellStyle name="Argument 2 2 2 13 3" xfId="2575" xr:uid="{00000000-0005-0000-0000-00000C0A0000}"/>
    <cellStyle name="Argument 2 2 2 14" xfId="2576" xr:uid="{00000000-0005-0000-0000-00000D0A0000}"/>
    <cellStyle name="Argument 2 2 2 14 2" xfId="2577" xr:uid="{00000000-0005-0000-0000-00000E0A0000}"/>
    <cellStyle name="Argument 2 2 2 14 3" xfId="2578" xr:uid="{00000000-0005-0000-0000-00000F0A0000}"/>
    <cellStyle name="Argument 2 2 2 15" xfId="2579" xr:uid="{00000000-0005-0000-0000-0000100A0000}"/>
    <cellStyle name="Argument 2 2 2 15 2" xfId="2580" xr:uid="{00000000-0005-0000-0000-0000110A0000}"/>
    <cellStyle name="Argument 2 2 2 15 3" xfId="2581" xr:uid="{00000000-0005-0000-0000-0000120A0000}"/>
    <cellStyle name="Argument 2 2 2 16" xfId="2582" xr:uid="{00000000-0005-0000-0000-0000130A0000}"/>
    <cellStyle name="Argument 2 2 2 16 2" xfId="2583" xr:uid="{00000000-0005-0000-0000-0000140A0000}"/>
    <cellStyle name="Argument 2 2 2 16 3" xfId="2584" xr:uid="{00000000-0005-0000-0000-0000150A0000}"/>
    <cellStyle name="Argument 2 2 2 17" xfId="2585" xr:uid="{00000000-0005-0000-0000-0000160A0000}"/>
    <cellStyle name="Argument 2 2 2 17 2" xfId="2586" xr:uid="{00000000-0005-0000-0000-0000170A0000}"/>
    <cellStyle name="Argument 2 2 2 17 3" xfId="2587" xr:uid="{00000000-0005-0000-0000-0000180A0000}"/>
    <cellStyle name="Argument 2 2 2 18" xfId="2588" xr:uid="{00000000-0005-0000-0000-0000190A0000}"/>
    <cellStyle name="Argument 2 2 2 18 2" xfId="2589" xr:uid="{00000000-0005-0000-0000-00001A0A0000}"/>
    <cellStyle name="Argument 2 2 2 18 3" xfId="2590" xr:uid="{00000000-0005-0000-0000-00001B0A0000}"/>
    <cellStyle name="Argument 2 2 2 19" xfId="2591" xr:uid="{00000000-0005-0000-0000-00001C0A0000}"/>
    <cellStyle name="Argument 2 2 2 19 2" xfId="2592" xr:uid="{00000000-0005-0000-0000-00001D0A0000}"/>
    <cellStyle name="Argument 2 2 2 19 3" xfId="2593" xr:uid="{00000000-0005-0000-0000-00001E0A0000}"/>
    <cellStyle name="Argument 2 2 2 2" xfId="2594" xr:uid="{00000000-0005-0000-0000-00001F0A0000}"/>
    <cellStyle name="Argument 2 2 2 2 2" xfId="2595" xr:uid="{00000000-0005-0000-0000-0000200A0000}"/>
    <cellStyle name="Argument 2 2 2 2 3" xfId="2596" xr:uid="{00000000-0005-0000-0000-0000210A0000}"/>
    <cellStyle name="Argument 2 2 2 20" xfId="2597" xr:uid="{00000000-0005-0000-0000-0000220A0000}"/>
    <cellStyle name="Argument 2 2 2 20 2" xfId="2598" xr:uid="{00000000-0005-0000-0000-0000230A0000}"/>
    <cellStyle name="Argument 2 2 2 20 3" xfId="2599" xr:uid="{00000000-0005-0000-0000-0000240A0000}"/>
    <cellStyle name="Argument 2 2 2 21" xfId="2600" xr:uid="{00000000-0005-0000-0000-0000250A0000}"/>
    <cellStyle name="Argument 2 2 2 21 2" xfId="2601" xr:uid="{00000000-0005-0000-0000-0000260A0000}"/>
    <cellStyle name="Argument 2 2 2 21 3" xfId="2602" xr:uid="{00000000-0005-0000-0000-0000270A0000}"/>
    <cellStyle name="Argument 2 2 2 22" xfId="2603" xr:uid="{00000000-0005-0000-0000-0000280A0000}"/>
    <cellStyle name="Argument 2 2 2 22 2" xfId="2604" xr:uid="{00000000-0005-0000-0000-0000290A0000}"/>
    <cellStyle name="Argument 2 2 2 22 3" xfId="2605" xr:uid="{00000000-0005-0000-0000-00002A0A0000}"/>
    <cellStyle name="Argument 2 2 2 23" xfId="2606" xr:uid="{00000000-0005-0000-0000-00002B0A0000}"/>
    <cellStyle name="Argument 2 2 2 23 2" xfId="2607" xr:uid="{00000000-0005-0000-0000-00002C0A0000}"/>
    <cellStyle name="Argument 2 2 2 23 3" xfId="2608" xr:uid="{00000000-0005-0000-0000-00002D0A0000}"/>
    <cellStyle name="Argument 2 2 2 24" xfId="2609" xr:uid="{00000000-0005-0000-0000-00002E0A0000}"/>
    <cellStyle name="Argument 2 2 2 24 2" xfId="2610" xr:uid="{00000000-0005-0000-0000-00002F0A0000}"/>
    <cellStyle name="Argument 2 2 2 24 3" xfId="2611" xr:uid="{00000000-0005-0000-0000-0000300A0000}"/>
    <cellStyle name="Argument 2 2 2 25" xfId="2612" xr:uid="{00000000-0005-0000-0000-0000310A0000}"/>
    <cellStyle name="Argument 2 2 2 26" xfId="2613" xr:uid="{00000000-0005-0000-0000-0000320A0000}"/>
    <cellStyle name="Argument 2 2 2 3" xfId="2614" xr:uid="{00000000-0005-0000-0000-0000330A0000}"/>
    <cellStyle name="Argument 2 2 2 3 2" xfId="2615" xr:uid="{00000000-0005-0000-0000-0000340A0000}"/>
    <cellStyle name="Argument 2 2 2 3 3" xfId="2616" xr:uid="{00000000-0005-0000-0000-0000350A0000}"/>
    <cellStyle name="Argument 2 2 2 4" xfId="2617" xr:uid="{00000000-0005-0000-0000-0000360A0000}"/>
    <cellStyle name="Argument 2 2 2 4 2" xfId="2618" xr:uid="{00000000-0005-0000-0000-0000370A0000}"/>
    <cellStyle name="Argument 2 2 2 4 3" xfId="2619" xr:uid="{00000000-0005-0000-0000-0000380A0000}"/>
    <cellStyle name="Argument 2 2 2 5" xfId="2620" xr:uid="{00000000-0005-0000-0000-0000390A0000}"/>
    <cellStyle name="Argument 2 2 2 5 2" xfId="2621" xr:uid="{00000000-0005-0000-0000-00003A0A0000}"/>
    <cellStyle name="Argument 2 2 2 5 3" xfId="2622" xr:uid="{00000000-0005-0000-0000-00003B0A0000}"/>
    <cellStyle name="Argument 2 2 2 6" xfId="2623" xr:uid="{00000000-0005-0000-0000-00003C0A0000}"/>
    <cellStyle name="Argument 2 2 2 6 2" xfId="2624" xr:uid="{00000000-0005-0000-0000-00003D0A0000}"/>
    <cellStyle name="Argument 2 2 2 6 3" xfId="2625" xr:uid="{00000000-0005-0000-0000-00003E0A0000}"/>
    <cellStyle name="Argument 2 2 2 7" xfId="2626" xr:uid="{00000000-0005-0000-0000-00003F0A0000}"/>
    <cellStyle name="Argument 2 2 2 7 2" xfId="2627" xr:uid="{00000000-0005-0000-0000-0000400A0000}"/>
    <cellStyle name="Argument 2 2 2 7 3" xfId="2628" xr:uid="{00000000-0005-0000-0000-0000410A0000}"/>
    <cellStyle name="Argument 2 2 2 8" xfId="2629" xr:uid="{00000000-0005-0000-0000-0000420A0000}"/>
    <cellStyle name="Argument 2 2 2 8 2" xfId="2630" xr:uid="{00000000-0005-0000-0000-0000430A0000}"/>
    <cellStyle name="Argument 2 2 2 8 3" xfId="2631" xr:uid="{00000000-0005-0000-0000-0000440A0000}"/>
    <cellStyle name="Argument 2 2 2 9" xfId="2632" xr:uid="{00000000-0005-0000-0000-0000450A0000}"/>
    <cellStyle name="Argument 2 2 2 9 2" xfId="2633" xr:uid="{00000000-0005-0000-0000-0000460A0000}"/>
    <cellStyle name="Argument 2 2 2 9 3" xfId="2634" xr:uid="{00000000-0005-0000-0000-0000470A0000}"/>
    <cellStyle name="Argument 2 2 20" xfId="2635" xr:uid="{00000000-0005-0000-0000-0000480A0000}"/>
    <cellStyle name="Argument 2 2 20 2" xfId="2636" xr:uid="{00000000-0005-0000-0000-0000490A0000}"/>
    <cellStyle name="Argument 2 2 20 3" xfId="2637" xr:uid="{00000000-0005-0000-0000-00004A0A0000}"/>
    <cellStyle name="Argument 2 2 21" xfId="2638" xr:uid="{00000000-0005-0000-0000-00004B0A0000}"/>
    <cellStyle name="Argument 2 2 21 2" xfId="2639" xr:uid="{00000000-0005-0000-0000-00004C0A0000}"/>
    <cellStyle name="Argument 2 2 21 3" xfId="2640" xr:uid="{00000000-0005-0000-0000-00004D0A0000}"/>
    <cellStyle name="Argument 2 2 22" xfId="2641" xr:uid="{00000000-0005-0000-0000-00004E0A0000}"/>
    <cellStyle name="Argument 2 2 22 2" xfId="2642" xr:uid="{00000000-0005-0000-0000-00004F0A0000}"/>
    <cellStyle name="Argument 2 2 22 3" xfId="2643" xr:uid="{00000000-0005-0000-0000-0000500A0000}"/>
    <cellStyle name="Argument 2 2 23" xfId="2644" xr:uid="{00000000-0005-0000-0000-0000510A0000}"/>
    <cellStyle name="Argument 2 2 23 2" xfId="2645" xr:uid="{00000000-0005-0000-0000-0000520A0000}"/>
    <cellStyle name="Argument 2 2 23 3" xfId="2646" xr:uid="{00000000-0005-0000-0000-0000530A0000}"/>
    <cellStyle name="Argument 2 2 24" xfId="2647" xr:uid="{00000000-0005-0000-0000-0000540A0000}"/>
    <cellStyle name="Argument 2 2 24 2" xfId="2648" xr:uid="{00000000-0005-0000-0000-0000550A0000}"/>
    <cellStyle name="Argument 2 2 24 3" xfId="2649" xr:uid="{00000000-0005-0000-0000-0000560A0000}"/>
    <cellStyle name="Argument 2 2 25" xfId="2650" xr:uid="{00000000-0005-0000-0000-0000570A0000}"/>
    <cellStyle name="Argument 2 2 25 2" xfId="2651" xr:uid="{00000000-0005-0000-0000-0000580A0000}"/>
    <cellStyle name="Argument 2 2 25 3" xfId="2652" xr:uid="{00000000-0005-0000-0000-0000590A0000}"/>
    <cellStyle name="Argument 2 2 26" xfId="2653" xr:uid="{00000000-0005-0000-0000-00005A0A0000}"/>
    <cellStyle name="Argument 2 2 26 2" xfId="2654" xr:uid="{00000000-0005-0000-0000-00005B0A0000}"/>
    <cellStyle name="Argument 2 2 26 3" xfId="2655" xr:uid="{00000000-0005-0000-0000-00005C0A0000}"/>
    <cellStyle name="Argument 2 2 27" xfId="2656" xr:uid="{00000000-0005-0000-0000-00005D0A0000}"/>
    <cellStyle name="Argument 2 2 27 2" xfId="2657" xr:uid="{00000000-0005-0000-0000-00005E0A0000}"/>
    <cellStyle name="Argument 2 2 27 3" xfId="2658" xr:uid="{00000000-0005-0000-0000-00005F0A0000}"/>
    <cellStyle name="Argument 2 2 28" xfId="2659" xr:uid="{00000000-0005-0000-0000-0000600A0000}"/>
    <cellStyle name="Argument 2 2 28 2" xfId="2660" xr:uid="{00000000-0005-0000-0000-0000610A0000}"/>
    <cellStyle name="Argument 2 2 28 3" xfId="2661" xr:uid="{00000000-0005-0000-0000-0000620A0000}"/>
    <cellStyle name="Argument 2 2 29" xfId="2662" xr:uid="{00000000-0005-0000-0000-0000630A0000}"/>
    <cellStyle name="Argument 2 2 29 2" xfId="2663" xr:uid="{00000000-0005-0000-0000-0000640A0000}"/>
    <cellStyle name="Argument 2 2 29 3" xfId="2664" xr:uid="{00000000-0005-0000-0000-0000650A0000}"/>
    <cellStyle name="Argument 2 2 3" xfId="2665" xr:uid="{00000000-0005-0000-0000-0000660A0000}"/>
    <cellStyle name="Argument 2 2 3 10" xfId="2666" xr:uid="{00000000-0005-0000-0000-0000670A0000}"/>
    <cellStyle name="Argument 2 2 3 10 2" xfId="2667" xr:uid="{00000000-0005-0000-0000-0000680A0000}"/>
    <cellStyle name="Argument 2 2 3 10 3" xfId="2668" xr:uid="{00000000-0005-0000-0000-0000690A0000}"/>
    <cellStyle name="Argument 2 2 3 11" xfId="2669" xr:uid="{00000000-0005-0000-0000-00006A0A0000}"/>
    <cellStyle name="Argument 2 2 3 11 2" xfId="2670" xr:uid="{00000000-0005-0000-0000-00006B0A0000}"/>
    <cellStyle name="Argument 2 2 3 11 3" xfId="2671" xr:uid="{00000000-0005-0000-0000-00006C0A0000}"/>
    <cellStyle name="Argument 2 2 3 12" xfId="2672" xr:uid="{00000000-0005-0000-0000-00006D0A0000}"/>
    <cellStyle name="Argument 2 2 3 12 2" xfId="2673" xr:uid="{00000000-0005-0000-0000-00006E0A0000}"/>
    <cellStyle name="Argument 2 2 3 12 3" xfId="2674" xr:uid="{00000000-0005-0000-0000-00006F0A0000}"/>
    <cellStyle name="Argument 2 2 3 13" xfId="2675" xr:uid="{00000000-0005-0000-0000-0000700A0000}"/>
    <cellStyle name="Argument 2 2 3 13 2" xfId="2676" xr:uid="{00000000-0005-0000-0000-0000710A0000}"/>
    <cellStyle name="Argument 2 2 3 13 3" xfId="2677" xr:uid="{00000000-0005-0000-0000-0000720A0000}"/>
    <cellStyle name="Argument 2 2 3 14" xfId="2678" xr:uid="{00000000-0005-0000-0000-0000730A0000}"/>
    <cellStyle name="Argument 2 2 3 14 2" xfId="2679" xr:uid="{00000000-0005-0000-0000-0000740A0000}"/>
    <cellStyle name="Argument 2 2 3 14 3" xfId="2680" xr:uid="{00000000-0005-0000-0000-0000750A0000}"/>
    <cellStyle name="Argument 2 2 3 15" xfId="2681" xr:uid="{00000000-0005-0000-0000-0000760A0000}"/>
    <cellStyle name="Argument 2 2 3 15 2" xfId="2682" xr:uid="{00000000-0005-0000-0000-0000770A0000}"/>
    <cellStyle name="Argument 2 2 3 15 3" xfId="2683" xr:uid="{00000000-0005-0000-0000-0000780A0000}"/>
    <cellStyle name="Argument 2 2 3 16" xfId="2684" xr:uid="{00000000-0005-0000-0000-0000790A0000}"/>
    <cellStyle name="Argument 2 2 3 16 2" xfId="2685" xr:uid="{00000000-0005-0000-0000-00007A0A0000}"/>
    <cellStyle name="Argument 2 2 3 16 3" xfId="2686" xr:uid="{00000000-0005-0000-0000-00007B0A0000}"/>
    <cellStyle name="Argument 2 2 3 17" xfId="2687" xr:uid="{00000000-0005-0000-0000-00007C0A0000}"/>
    <cellStyle name="Argument 2 2 3 17 2" xfId="2688" xr:uid="{00000000-0005-0000-0000-00007D0A0000}"/>
    <cellStyle name="Argument 2 2 3 17 3" xfId="2689" xr:uid="{00000000-0005-0000-0000-00007E0A0000}"/>
    <cellStyle name="Argument 2 2 3 18" xfId="2690" xr:uid="{00000000-0005-0000-0000-00007F0A0000}"/>
    <cellStyle name="Argument 2 2 3 18 2" xfId="2691" xr:uid="{00000000-0005-0000-0000-0000800A0000}"/>
    <cellStyle name="Argument 2 2 3 18 3" xfId="2692" xr:uid="{00000000-0005-0000-0000-0000810A0000}"/>
    <cellStyle name="Argument 2 2 3 19" xfId="2693" xr:uid="{00000000-0005-0000-0000-0000820A0000}"/>
    <cellStyle name="Argument 2 2 3 19 2" xfId="2694" xr:uid="{00000000-0005-0000-0000-0000830A0000}"/>
    <cellStyle name="Argument 2 2 3 19 3" xfId="2695" xr:uid="{00000000-0005-0000-0000-0000840A0000}"/>
    <cellStyle name="Argument 2 2 3 2" xfId="2696" xr:uid="{00000000-0005-0000-0000-0000850A0000}"/>
    <cellStyle name="Argument 2 2 3 2 2" xfId="2697" xr:uid="{00000000-0005-0000-0000-0000860A0000}"/>
    <cellStyle name="Argument 2 2 3 2 3" xfId="2698" xr:uid="{00000000-0005-0000-0000-0000870A0000}"/>
    <cellStyle name="Argument 2 2 3 20" xfId="2699" xr:uid="{00000000-0005-0000-0000-0000880A0000}"/>
    <cellStyle name="Argument 2 2 3 20 2" xfId="2700" xr:uid="{00000000-0005-0000-0000-0000890A0000}"/>
    <cellStyle name="Argument 2 2 3 20 3" xfId="2701" xr:uid="{00000000-0005-0000-0000-00008A0A0000}"/>
    <cellStyle name="Argument 2 2 3 21" xfId="2702" xr:uid="{00000000-0005-0000-0000-00008B0A0000}"/>
    <cellStyle name="Argument 2 2 3 21 2" xfId="2703" xr:uid="{00000000-0005-0000-0000-00008C0A0000}"/>
    <cellStyle name="Argument 2 2 3 21 3" xfId="2704" xr:uid="{00000000-0005-0000-0000-00008D0A0000}"/>
    <cellStyle name="Argument 2 2 3 22" xfId="2705" xr:uid="{00000000-0005-0000-0000-00008E0A0000}"/>
    <cellStyle name="Argument 2 2 3 22 2" xfId="2706" xr:uid="{00000000-0005-0000-0000-00008F0A0000}"/>
    <cellStyle name="Argument 2 2 3 22 3" xfId="2707" xr:uid="{00000000-0005-0000-0000-0000900A0000}"/>
    <cellStyle name="Argument 2 2 3 23" xfId="2708" xr:uid="{00000000-0005-0000-0000-0000910A0000}"/>
    <cellStyle name="Argument 2 2 3 23 2" xfId="2709" xr:uid="{00000000-0005-0000-0000-0000920A0000}"/>
    <cellStyle name="Argument 2 2 3 23 3" xfId="2710" xr:uid="{00000000-0005-0000-0000-0000930A0000}"/>
    <cellStyle name="Argument 2 2 3 24" xfId="2711" xr:uid="{00000000-0005-0000-0000-0000940A0000}"/>
    <cellStyle name="Argument 2 2 3 24 2" xfId="2712" xr:uid="{00000000-0005-0000-0000-0000950A0000}"/>
    <cellStyle name="Argument 2 2 3 24 3" xfId="2713" xr:uid="{00000000-0005-0000-0000-0000960A0000}"/>
    <cellStyle name="Argument 2 2 3 25" xfId="2714" xr:uid="{00000000-0005-0000-0000-0000970A0000}"/>
    <cellStyle name="Argument 2 2 3 26" xfId="2715" xr:uid="{00000000-0005-0000-0000-0000980A0000}"/>
    <cellStyle name="Argument 2 2 3 3" xfId="2716" xr:uid="{00000000-0005-0000-0000-0000990A0000}"/>
    <cellStyle name="Argument 2 2 3 3 2" xfId="2717" xr:uid="{00000000-0005-0000-0000-00009A0A0000}"/>
    <cellStyle name="Argument 2 2 3 3 3" xfId="2718" xr:uid="{00000000-0005-0000-0000-00009B0A0000}"/>
    <cellStyle name="Argument 2 2 3 4" xfId="2719" xr:uid="{00000000-0005-0000-0000-00009C0A0000}"/>
    <cellStyle name="Argument 2 2 3 4 2" xfId="2720" xr:uid="{00000000-0005-0000-0000-00009D0A0000}"/>
    <cellStyle name="Argument 2 2 3 4 3" xfId="2721" xr:uid="{00000000-0005-0000-0000-00009E0A0000}"/>
    <cellStyle name="Argument 2 2 3 5" xfId="2722" xr:uid="{00000000-0005-0000-0000-00009F0A0000}"/>
    <cellStyle name="Argument 2 2 3 5 2" xfId="2723" xr:uid="{00000000-0005-0000-0000-0000A00A0000}"/>
    <cellStyle name="Argument 2 2 3 5 3" xfId="2724" xr:uid="{00000000-0005-0000-0000-0000A10A0000}"/>
    <cellStyle name="Argument 2 2 3 6" xfId="2725" xr:uid="{00000000-0005-0000-0000-0000A20A0000}"/>
    <cellStyle name="Argument 2 2 3 6 2" xfId="2726" xr:uid="{00000000-0005-0000-0000-0000A30A0000}"/>
    <cellStyle name="Argument 2 2 3 6 3" xfId="2727" xr:uid="{00000000-0005-0000-0000-0000A40A0000}"/>
    <cellStyle name="Argument 2 2 3 7" xfId="2728" xr:uid="{00000000-0005-0000-0000-0000A50A0000}"/>
    <cellStyle name="Argument 2 2 3 7 2" xfId="2729" xr:uid="{00000000-0005-0000-0000-0000A60A0000}"/>
    <cellStyle name="Argument 2 2 3 7 3" xfId="2730" xr:uid="{00000000-0005-0000-0000-0000A70A0000}"/>
    <cellStyle name="Argument 2 2 3 8" xfId="2731" xr:uid="{00000000-0005-0000-0000-0000A80A0000}"/>
    <cellStyle name="Argument 2 2 3 8 2" xfId="2732" xr:uid="{00000000-0005-0000-0000-0000A90A0000}"/>
    <cellStyle name="Argument 2 2 3 8 3" xfId="2733" xr:uid="{00000000-0005-0000-0000-0000AA0A0000}"/>
    <cellStyle name="Argument 2 2 3 9" xfId="2734" xr:uid="{00000000-0005-0000-0000-0000AB0A0000}"/>
    <cellStyle name="Argument 2 2 3 9 2" xfId="2735" xr:uid="{00000000-0005-0000-0000-0000AC0A0000}"/>
    <cellStyle name="Argument 2 2 3 9 3" xfId="2736" xr:uid="{00000000-0005-0000-0000-0000AD0A0000}"/>
    <cellStyle name="Argument 2 2 30" xfId="2737" xr:uid="{00000000-0005-0000-0000-0000AE0A0000}"/>
    <cellStyle name="Argument 2 2 30 2" xfId="2738" xr:uid="{00000000-0005-0000-0000-0000AF0A0000}"/>
    <cellStyle name="Argument 2 2 30 3" xfId="2739" xr:uid="{00000000-0005-0000-0000-0000B00A0000}"/>
    <cellStyle name="Argument 2 2 31" xfId="2740" xr:uid="{00000000-0005-0000-0000-0000B10A0000}"/>
    <cellStyle name="Argument 2 2 31 2" xfId="2741" xr:uid="{00000000-0005-0000-0000-0000B20A0000}"/>
    <cellStyle name="Argument 2 2 31 3" xfId="2742" xr:uid="{00000000-0005-0000-0000-0000B30A0000}"/>
    <cellStyle name="Argument 2 2 32" xfId="2743" xr:uid="{00000000-0005-0000-0000-0000B40A0000}"/>
    <cellStyle name="Argument 2 2 32 2" xfId="2744" xr:uid="{00000000-0005-0000-0000-0000B50A0000}"/>
    <cellStyle name="Argument 2 2 32 3" xfId="2745" xr:uid="{00000000-0005-0000-0000-0000B60A0000}"/>
    <cellStyle name="Argument 2 2 33" xfId="2746" xr:uid="{00000000-0005-0000-0000-0000B70A0000}"/>
    <cellStyle name="Argument 2 2 33 2" xfId="2747" xr:uid="{00000000-0005-0000-0000-0000B80A0000}"/>
    <cellStyle name="Argument 2 2 33 3" xfId="2748" xr:uid="{00000000-0005-0000-0000-0000B90A0000}"/>
    <cellStyle name="Argument 2 2 34" xfId="2749" xr:uid="{00000000-0005-0000-0000-0000BA0A0000}"/>
    <cellStyle name="Argument 2 2 34 2" xfId="2750" xr:uid="{00000000-0005-0000-0000-0000BB0A0000}"/>
    <cellStyle name="Argument 2 2 34 3" xfId="2751" xr:uid="{00000000-0005-0000-0000-0000BC0A0000}"/>
    <cellStyle name="Argument 2 2 35" xfId="2752" xr:uid="{00000000-0005-0000-0000-0000BD0A0000}"/>
    <cellStyle name="Argument 2 2 36" xfId="2753" xr:uid="{00000000-0005-0000-0000-0000BE0A0000}"/>
    <cellStyle name="Argument 2 2 4" xfId="2754" xr:uid="{00000000-0005-0000-0000-0000BF0A0000}"/>
    <cellStyle name="Argument 2 2 4 10" xfId="2755" xr:uid="{00000000-0005-0000-0000-0000C00A0000}"/>
    <cellStyle name="Argument 2 2 4 10 2" xfId="2756" xr:uid="{00000000-0005-0000-0000-0000C10A0000}"/>
    <cellStyle name="Argument 2 2 4 10 3" xfId="2757" xr:uid="{00000000-0005-0000-0000-0000C20A0000}"/>
    <cellStyle name="Argument 2 2 4 11" xfId="2758" xr:uid="{00000000-0005-0000-0000-0000C30A0000}"/>
    <cellStyle name="Argument 2 2 4 11 2" xfId="2759" xr:uid="{00000000-0005-0000-0000-0000C40A0000}"/>
    <cellStyle name="Argument 2 2 4 11 3" xfId="2760" xr:uid="{00000000-0005-0000-0000-0000C50A0000}"/>
    <cellStyle name="Argument 2 2 4 12" xfId="2761" xr:uid="{00000000-0005-0000-0000-0000C60A0000}"/>
    <cellStyle name="Argument 2 2 4 12 2" xfId="2762" xr:uid="{00000000-0005-0000-0000-0000C70A0000}"/>
    <cellStyle name="Argument 2 2 4 12 3" xfId="2763" xr:uid="{00000000-0005-0000-0000-0000C80A0000}"/>
    <cellStyle name="Argument 2 2 4 13" xfId="2764" xr:uid="{00000000-0005-0000-0000-0000C90A0000}"/>
    <cellStyle name="Argument 2 2 4 13 2" xfId="2765" xr:uid="{00000000-0005-0000-0000-0000CA0A0000}"/>
    <cellStyle name="Argument 2 2 4 13 3" xfId="2766" xr:uid="{00000000-0005-0000-0000-0000CB0A0000}"/>
    <cellStyle name="Argument 2 2 4 14" xfId="2767" xr:uid="{00000000-0005-0000-0000-0000CC0A0000}"/>
    <cellStyle name="Argument 2 2 4 14 2" xfId="2768" xr:uid="{00000000-0005-0000-0000-0000CD0A0000}"/>
    <cellStyle name="Argument 2 2 4 14 3" xfId="2769" xr:uid="{00000000-0005-0000-0000-0000CE0A0000}"/>
    <cellStyle name="Argument 2 2 4 15" xfId="2770" xr:uid="{00000000-0005-0000-0000-0000CF0A0000}"/>
    <cellStyle name="Argument 2 2 4 15 2" xfId="2771" xr:uid="{00000000-0005-0000-0000-0000D00A0000}"/>
    <cellStyle name="Argument 2 2 4 15 3" xfId="2772" xr:uid="{00000000-0005-0000-0000-0000D10A0000}"/>
    <cellStyle name="Argument 2 2 4 16" xfId="2773" xr:uid="{00000000-0005-0000-0000-0000D20A0000}"/>
    <cellStyle name="Argument 2 2 4 16 2" xfId="2774" xr:uid="{00000000-0005-0000-0000-0000D30A0000}"/>
    <cellStyle name="Argument 2 2 4 16 3" xfId="2775" xr:uid="{00000000-0005-0000-0000-0000D40A0000}"/>
    <cellStyle name="Argument 2 2 4 17" xfId="2776" xr:uid="{00000000-0005-0000-0000-0000D50A0000}"/>
    <cellStyle name="Argument 2 2 4 17 2" xfId="2777" xr:uid="{00000000-0005-0000-0000-0000D60A0000}"/>
    <cellStyle name="Argument 2 2 4 17 3" xfId="2778" xr:uid="{00000000-0005-0000-0000-0000D70A0000}"/>
    <cellStyle name="Argument 2 2 4 18" xfId="2779" xr:uid="{00000000-0005-0000-0000-0000D80A0000}"/>
    <cellStyle name="Argument 2 2 4 18 2" xfId="2780" xr:uid="{00000000-0005-0000-0000-0000D90A0000}"/>
    <cellStyle name="Argument 2 2 4 18 3" xfId="2781" xr:uid="{00000000-0005-0000-0000-0000DA0A0000}"/>
    <cellStyle name="Argument 2 2 4 19" xfId="2782" xr:uid="{00000000-0005-0000-0000-0000DB0A0000}"/>
    <cellStyle name="Argument 2 2 4 19 2" xfId="2783" xr:uid="{00000000-0005-0000-0000-0000DC0A0000}"/>
    <cellStyle name="Argument 2 2 4 19 3" xfId="2784" xr:uid="{00000000-0005-0000-0000-0000DD0A0000}"/>
    <cellStyle name="Argument 2 2 4 2" xfId="2785" xr:uid="{00000000-0005-0000-0000-0000DE0A0000}"/>
    <cellStyle name="Argument 2 2 4 2 2" xfId="2786" xr:uid="{00000000-0005-0000-0000-0000DF0A0000}"/>
    <cellStyle name="Argument 2 2 4 2 3" xfId="2787" xr:uid="{00000000-0005-0000-0000-0000E00A0000}"/>
    <cellStyle name="Argument 2 2 4 20" xfId="2788" xr:uid="{00000000-0005-0000-0000-0000E10A0000}"/>
    <cellStyle name="Argument 2 2 4 20 2" xfId="2789" xr:uid="{00000000-0005-0000-0000-0000E20A0000}"/>
    <cellStyle name="Argument 2 2 4 20 3" xfId="2790" xr:uid="{00000000-0005-0000-0000-0000E30A0000}"/>
    <cellStyle name="Argument 2 2 4 21" xfId="2791" xr:uid="{00000000-0005-0000-0000-0000E40A0000}"/>
    <cellStyle name="Argument 2 2 4 21 2" xfId="2792" xr:uid="{00000000-0005-0000-0000-0000E50A0000}"/>
    <cellStyle name="Argument 2 2 4 21 3" xfId="2793" xr:uid="{00000000-0005-0000-0000-0000E60A0000}"/>
    <cellStyle name="Argument 2 2 4 22" xfId="2794" xr:uid="{00000000-0005-0000-0000-0000E70A0000}"/>
    <cellStyle name="Argument 2 2 4 22 2" xfId="2795" xr:uid="{00000000-0005-0000-0000-0000E80A0000}"/>
    <cellStyle name="Argument 2 2 4 22 3" xfId="2796" xr:uid="{00000000-0005-0000-0000-0000E90A0000}"/>
    <cellStyle name="Argument 2 2 4 23" xfId="2797" xr:uid="{00000000-0005-0000-0000-0000EA0A0000}"/>
    <cellStyle name="Argument 2 2 4 23 2" xfId="2798" xr:uid="{00000000-0005-0000-0000-0000EB0A0000}"/>
    <cellStyle name="Argument 2 2 4 23 3" xfId="2799" xr:uid="{00000000-0005-0000-0000-0000EC0A0000}"/>
    <cellStyle name="Argument 2 2 4 24" xfId="2800" xr:uid="{00000000-0005-0000-0000-0000ED0A0000}"/>
    <cellStyle name="Argument 2 2 4 24 2" xfId="2801" xr:uid="{00000000-0005-0000-0000-0000EE0A0000}"/>
    <cellStyle name="Argument 2 2 4 24 3" xfId="2802" xr:uid="{00000000-0005-0000-0000-0000EF0A0000}"/>
    <cellStyle name="Argument 2 2 4 25" xfId="2803" xr:uid="{00000000-0005-0000-0000-0000F00A0000}"/>
    <cellStyle name="Argument 2 2 4 26" xfId="2804" xr:uid="{00000000-0005-0000-0000-0000F10A0000}"/>
    <cellStyle name="Argument 2 2 4 3" xfId="2805" xr:uid="{00000000-0005-0000-0000-0000F20A0000}"/>
    <cellStyle name="Argument 2 2 4 3 2" xfId="2806" xr:uid="{00000000-0005-0000-0000-0000F30A0000}"/>
    <cellStyle name="Argument 2 2 4 3 3" xfId="2807" xr:uid="{00000000-0005-0000-0000-0000F40A0000}"/>
    <cellStyle name="Argument 2 2 4 4" xfId="2808" xr:uid="{00000000-0005-0000-0000-0000F50A0000}"/>
    <cellStyle name="Argument 2 2 4 4 2" xfId="2809" xr:uid="{00000000-0005-0000-0000-0000F60A0000}"/>
    <cellStyle name="Argument 2 2 4 4 3" xfId="2810" xr:uid="{00000000-0005-0000-0000-0000F70A0000}"/>
    <cellStyle name="Argument 2 2 4 5" xfId="2811" xr:uid="{00000000-0005-0000-0000-0000F80A0000}"/>
    <cellStyle name="Argument 2 2 4 5 2" xfId="2812" xr:uid="{00000000-0005-0000-0000-0000F90A0000}"/>
    <cellStyle name="Argument 2 2 4 5 3" xfId="2813" xr:uid="{00000000-0005-0000-0000-0000FA0A0000}"/>
    <cellStyle name="Argument 2 2 4 6" xfId="2814" xr:uid="{00000000-0005-0000-0000-0000FB0A0000}"/>
    <cellStyle name="Argument 2 2 4 6 2" xfId="2815" xr:uid="{00000000-0005-0000-0000-0000FC0A0000}"/>
    <cellStyle name="Argument 2 2 4 6 3" xfId="2816" xr:uid="{00000000-0005-0000-0000-0000FD0A0000}"/>
    <cellStyle name="Argument 2 2 4 7" xfId="2817" xr:uid="{00000000-0005-0000-0000-0000FE0A0000}"/>
    <cellStyle name="Argument 2 2 4 7 2" xfId="2818" xr:uid="{00000000-0005-0000-0000-0000FF0A0000}"/>
    <cellStyle name="Argument 2 2 4 7 3" xfId="2819" xr:uid="{00000000-0005-0000-0000-0000000B0000}"/>
    <cellStyle name="Argument 2 2 4 8" xfId="2820" xr:uid="{00000000-0005-0000-0000-0000010B0000}"/>
    <cellStyle name="Argument 2 2 4 8 2" xfId="2821" xr:uid="{00000000-0005-0000-0000-0000020B0000}"/>
    <cellStyle name="Argument 2 2 4 8 3" xfId="2822" xr:uid="{00000000-0005-0000-0000-0000030B0000}"/>
    <cellStyle name="Argument 2 2 4 9" xfId="2823" xr:uid="{00000000-0005-0000-0000-0000040B0000}"/>
    <cellStyle name="Argument 2 2 4 9 2" xfId="2824" xr:uid="{00000000-0005-0000-0000-0000050B0000}"/>
    <cellStyle name="Argument 2 2 4 9 3" xfId="2825" xr:uid="{00000000-0005-0000-0000-0000060B0000}"/>
    <cellStyle name="Argument 2 2 5" xfId="2826" xr:uid="{00000000-0005-0000-0000-0000070B0000}"/>
    <cellStyle name="Argument 2 2 5 10" xfId="2827" xr:uid="{00000000-0005-0000-0000-0000080B0000}"/>
    <cellStyle name="Argument 2 2 5 10 2" xfId="2828" xr:uid="{00000000-0005-0000-0000-0000090B0000}"/>
    <cellStyle name="Argument 2 2 5 10 3" xfId="2829" xr:uid="{00000000-0005-0000-0000-00000A0B0000}"/>
    <cellStyle name="Argument 2 2 5 11" xfId="2830" xr:uid="{00000000-0005-0000-0000-00000B0B0000}"/>
    <cellStyle name="Argument 2 2 5 11 2" xfId="2831" xr:uid="{00000000-0005-0000-0000-00000C0B0000}"/>
    <cellStyle name="Argument 2 2 5 11 3" xfId="2832" xr:uid="{00000000-0005-0000-0000-00000D0B0000}"/>
    <cellStyle name="Argument 2 2 5 12" xfId="2833" xr:uid="{00000000-0005-0000-0000-00000E0B0000}"/>
    <cellStyle name="Argument 2 2 5 12 2" xfId="2834" xr:uid="{00000000-0005-0000-0000-00000F0B0000}"/>
    <cellStyle name="Argument 2 2 5 12 3" xfId="2835" xr:uid="{00000000-0005-0000-0000-0000100B0000}"/>
    <cellStyle name="Argument 2 2 5 13" xfId="2836" xr:uid="{00000000-0005-0000-0000-0000110B0000}"/>
    <cellStyle name="Argument 2 2 5 13 2" xfId="2837" xr:uid="{00000000-0005-0000-0000-0000120B0000}"/>
    <cellStyle name="Argument 2 2 5 13 3" xfId="2838" xr:uid="{00000000-0005-0000-0000-0000130B0000}"/>
    <cellStyle name="Argument 2 2 5 14" xfId="2839" xr:uid="{00000000-0005-0000-0000-0000140B0000}"/>
    <cellStyle name="Argument 2 2 5 14 2" xfId="2840" xr:uid="{00000000-0005-0000-0000-0000150B0000}"/>
    <cellStyle name="Argument 2 2 5 14 3" xfId="2841" xr:uid="{00000000-0005-0000-0000-0000160B0000}"/>
    <cellStyle name="Argument 2 2 5 15" xfId="2842" xr:uid="{00000000-0005-0000-0000-0000170B0000}"/>
    <cellStyle name="Argument 2 2 5 15 2" xfId="2843" xr:uid="{00000000-0005-0000-0000-0000180B0000}"/>
    <cellStyle name="Argument 2 2 5 15 3" xfId="2844" xr:uid="{00000000-0005-0000-0000-0000190B0000}"/>
    <cellStyle name="Argument 2 2 5 16" xfId="2845" xr:uid="{00000000-0005-0000-0000-00001A0B0000}"/>
    <cellStyle name="Argument 2 2 5 16 2" xfId="2846" xr:uid="{00000000-0005-0000-0000-00001B0B0000}"/>
    <cellStyle name="Argument 2 2 5 16 3" xfId="2847" xr:uid="{00000000-0005-0000-0000-00001C0B0000}"/>
    <cellStyle name="Argument 2 2 5 17" xfId="2848" xr:uid="{00000000-0005-0000-0000-00001D0B0000}"/>
    <cellStyle name="Argument 2 2 5 17 2" xfId="2849" xr:uid="{00000000-0005-0000-0000-00001E0B0000}"/>
    <cellStyle name="Argument 2 2 5 17 3" xfId="2850" xr:uid="{00000000-0005-0000-0000-00001F0B0000}"/>
    <cellStyle name="Argument 2 2 5 18" xfId="2851" xr:uid="{00000000-0005-0000-0000-0000200B0000}"/>
    <cellStyle name="Argument 2 2 5 18 2" xfId="2852" xr:uid="{00000000-0005-0000-0000-0000210B0000}"/>
    <cellStyle name="Argument 2 2 5 18 3" xfId="2853" xr:uid="{00000000-0005-0000-0000-0000220B0000}"/>
    <cellStyle name="Argument 2 2 5 19" xfId="2854" xr:uid="{00000000-0005-0000-0000-0000230B0000}"/>
    <cellStyle name="Argument 2 2 5 19 2" xfId="2855" xr:uid="{00000000-0005-0000-0000-0000240B0000}"/>
    <cellStyle name="Argument 2 2 5 19 3" xfId="2856" xr:uid="{00000000-0005-0000-0000-0000250B0000}"/>
    <cellStyle name="Argument 2 2 5 2" xfId="2857" xr:uid="{00000000-0005-0000-0000-0000260B0000}"/>
    <cellStyle name="Argument 2 2 5 2 2" xfId="2858" xr:uid="{00000000-0005-0000-0000-0000270B0000}"/>
    <cellStyle name="Argument 2 2 5 2 3" xfId="2859" xr:uid="{00000000-0005-0000-0000-0000280B0000}"/>
    <cellStyle name="Argument 2 2 5 20" xfId="2860" xr:uid="{00000000-0005-0000-0000-0000290B0000}"/>
    <cellStyle name="Argument 2 2 5 20 2" xfId="2861" xr:uid="{00000000-0005-0000-0000-00002A0B0000}"/>
    <cellStyle name="Argument 2 2 5 20 3" xfId="2862" xr:uid="{00000000-0005-0000-0000-00002B0B0000}"/>
    <cellStyle name="Argument 2 2 5 21" xfId="2863" xr:uid="{00000000-0005-0000-0000-00002C0B0000}"/>
    <cellStyle name="Argument 2 2 5 21 2" xfId="2864" xr:uid="{00000000-0005-0000-0000-00002D0B0000}"/>
    <cellStyle name="Argument 2 2 5 21 3" xfId="2865" xr:uid="{00000000-0005-0000-0000-00002E0B0000}"/>
    <cellStyle name="Argument 2 2 5 22" xfId="2866" xr:uid="{00000000-0005-0000-0000-00002F0B0000}"/>
    <cellStyle name="Argument 2 2 5 22 2" xfId="2867" xr:uid="{00000000-0005-0000-0000-0000300B0000}"/>
    <cellStyle name="Argument 2 2 5 22 3" xfId="2868" xr:uid="{00000000-0005-0000-0000-0000310B0000}"/>
    <cellStyle name="Argument 2 2 5 23" xfId="2869" xr:uid="{00000000-0005-0000-0000-0000320B0000}"/>
    <cellStyle name="Argument 2 2 5 23 2" xfId="2870" xr:uid="{00000000-0005-0000-0000-0000330B0000}"/>
    <cellStyle name="Argument 2 2 5 23 3" xfId="2871" xr:uid="{00000000-0005-0000-0000-0000340B0000}"/>
    <cellStyle name="Argument 2 2 5 24" xfId="2872" xr:uid="{00000000-0005-0000-0000-0000350B0000}"/>
    <cellStyle name="Argument 2 2 5 24 2" xfId="2873" xr:uid="{00000000-0005-0000-0000-0000360B0000}"/>
    <cellStyle name="Argument 2 2 5 24 3" xfId="2874" xr:uid="{00000000-0005-0000-0000-0000370B0000}"/>
    <cellStyle name="Argument 2 2 5 25" xfId="2875" xr:uid="{00000000-0005-0000-0000-0000380B0000}"/>
    <cellStyle name="Argument 2 2 5 26" xfId="2876" xr:uid="{00000000-0005-0000-0000-0000390B0000}"/>
    <cellStyle name="Argument 2 2 5 3" xfId="2877" xr:uid="{00000000-0005-0000-0000-00003A0B0000}"/>
    <cellStyle name="Argument 2 2 5 3 2" xfId="2878" xr:uid="{00000000-0005-0000-0000-00003B0B0000}"/>
    <cellStyle name="Argument 2 2 5 3 3" xfId="2879" xr:uid="{00000000-0005-0000-0000-00003C0B0000}"/>
    <cellStyle name="Argument 2 2 5 4" xfId="2880" xr:uid="{00000000-0005-0000-0000-00003D0B0000}"/>
    <cellStyle name="Argument 2 2 5 4 2" xfId="2881" xr:uid="{00000000-0005-0000-0000-00003E0B0000}"/>
    <cellStyle name="Argument 2 2 5 4 3" xfId="2882" xr:uid="{00000000-0005-0000-0000-00003F0B0000}"/>
    <cellStyle name="Argument 2 2 5 5" xfId="2883" xr:uid="{00000000-0005-0000-0000-0000400B0000}"/>
    <cellStyle name="Argument 2 2 5 5 2" xfId="2884" xr:uid="{00000000-0005-0000-0000-0000410B0000}"/>
    <cellStyle name="Argument 2 2 5 5 3" xfId="2885" xr:uid="{00000000-0005-0000-0000-0000420B0000}"/>
    <cellStyle name="Argument 2 2 5 6" xfId="2886" xr:uid="{00000000-0005-0000-0000-0000430B0000}"/>
    <cellStyle name="Argument 2 2 5 6 2" xfId="2887" xr:uid="{00000000-0005-0000-0000-0000440B0000}"/>
    <cellStyle name="Argument 2 2 5 6 3" xfId="2888" xr:uid="{00000000-0005-0000-0000-0000450B0000}"/>
    <cellStyle name="Argument 2 2 5 7" xfId="2889" xr:uid="{00000000-0005-0000-0000-0000460B0000}"/>
    <cellStyle name="Argument 2 2 5 7 2" xfId="2890" xr:uid="{00000000-0005-0000-0000-0000470B0000}"/>
    <cellStyle name="Argument 2 2 5 7 3" xfId="2891" xr:uid="{00000000-0005-0000-0000-0000480B0000}"/>
    <cellStyle name="Argument 2 2 5 8" xfId="2892" xr:uid="{00000000-0005-0000-0000-0000490B0000}"/>
    <cellStyle name="Argument 2 2 5 8 2" xfId="2893" xr:uid="{00000000-0005-0000-0000-00004A0B0000}"/>
    <cellStyle name="Argument 2 2 5 8 3" xfId="2894" xr:uid="{00000000-0005-0000-0000-00004B0B0000}"/>
    <cellStyle name="Argument 2 2 5 9" xfId="2895" xr:uid="{00000000-0005-0000-0000-00004C0B0000}"/>
    <cellStyle name="Argument 2 2 5 9 2" xfId="2896" xr:uid="{00000000-0005-0000-0000-00004D0B0000}"/>
    <cellStyle name="Argument 2 2 5 9 3" xfId="2897" xr:uid="{00000000-0005-0000-0000-00004E0B0000}"/>
    <cellStyle name="Argument 2 2 6" xfId="2898" xr:uid="{00000000-0005-0000-0000-00004F0B0000}"/>
    <cellStyle name="Argument 2 2 6 10" xfId="2899" xr:uid="{00000000-0005-0000-0000-0000500B0000}"/>
    <cellStyle name="Argument 2 2 6 10 2" xfId="2900" xr:uid="{00000000-0005-0000-0000-0000510B0000}"/>
    <cellStyle name="Argument 2 2 6 10 3" xfId="2901" xr:uid="{00000000-0005-0000-0000-0000520B0000}"/>
    <cellStyle name="Argument 2 2 6 11" xfId="2902" xr:uid="{00000000-0005-0000-0000-0000530B0000}"/>
    <cellStyle name="Argument 2 2 6 11 2" xfId="2903" xr:uid="{00000000-0005-0000-0000-0000540B0000}"/>
    <cellStyle name="Argument 2 2 6 11 3" xfId="2904" xr:uid="{00000000-0005-0000-0000-0000550B0000}"/>
    <cellStyle name="Argument 2 2 6 12" xfId="2905" xr:uid="{00000000-0005-0000-0000-0000560B0000}"/>
    <cellStyle name="Argument 2 2 6 12 2" xfId="2906" xr:uid="{00000000-0005-0000-0000-0000570B0000}"/>
    <cellStyle name="Argument 2 2 6 12 3" xfId="2907" xr:uid="{00000000-0005-0000-0000-0000580B0000}"/>
    <cellStyle name="Argument 2 2 6 13" xfId="2908" xr:uid="{00000000-0005-0000-0000-0000590B0000}"/>
    <cellStyle name="Argument 2 2 6 13 2" xfId="2909" xr:uid="{00000000-0005-0000-0000-00005A0B0000}"/>
    <cellStyle name="Argument 2 2 6 13 3" xfId="2910" xr:uid="{00000000-0005-0000-0000-00005B0B0000}"/>
    <cellStyle name="Argument 2 2 6 14" xfId="2911" xr:uid="{00000000-0005-0000-0000-00005C0B0000}"/>
    <cellStyle name="Argument 2 2 6 14 2" xfId="2912" xr:uid="{00000000-0005-0000-0000-00005D0B0000}"/>
    <cellStyle name="Argument 2 2 6 14 3" xfId="2913" xr:uid="{00000000-0005-0000-0000-00005E0B0000}"/>
    <cellStyle name="Argument 2 2 6 15" xfId="2914" xr:uid="{00000000-0005-0000-0000-00005F0B0000}"/>
    <cellStyle name="Argument 2 2 6 15 2" xfId="2915" xr:uid="{00000000-0005-0000-0000-0000600B0000}"/>
    <cellStyle name="Argument 2 2 6 15 3" xfId="2916" xr:uid="{00000000-0005-0000-0000-0000610B0000}"/>
    <cellStyle name="Argument 2 2 6 16" xfId="2917" xr:uid="{00000000-0005-0000-0000-0000620B0000}"/>
    <cellStyle name="Argument 2 2 6 16 2" xfId="2918" xr:uid="{00000000-0005-0000-0000-0000630B0000}"/>
    <cellStyle name="Argument 2 2 6 16 3" xfId="2919" xr:uid="{00000000-0005-0000-0000-0000640B0000}"/>
    <cellStyle name="Argument 2 2 6 17" xfId="2920" xr:uid="{00000000-0005-0000-0000-0000650B0000}"/>
    <cellStyle name="Argument 2 2 6 17 2" xfId="2921" xr:uid="{00000000-0005-0000-0000-0000660B0000}"/>
    <cellStyle name="Argument 2 2 6 17 3" xfId="2922" xr:uid="{00000000-0005-0000-0000-0000670B0000}"/>
    <cellStyle name="Argument 2 2 6 18" xfId="2923" xr:uid="{00000000-0005-0000-0000-0000680B0000}"/>
    <cellStyle name="Argument 2 2 6 18 2" xfId="2924" xr:uid="{00000000-0005-0000-0000-0000690B0000}"/>
    <cellStyle name="Argument 2 2 6 18 3" xfId="2925" xr:uid="{00000000-0005-0000-0000-00006A0B0000}"/>
    <cellStyle name="Argument 2 2 6 19" xfId="2926" xr:uid="{00000000-0005-0000-0000-00006B0B0000}"/>
    <cellStyle name="Argument 2 2 6 19 2" xfId="2927" xr:uid="{00000000-0005-0000-0000-00006C0B0000}"/>
    <cellStyle name="Argument 2 2 6 19 3" xfId="2928" xr:uid="{00000000-0005-0000-0000-00006D0B0000}"/>
    <cellStyle name="Argument 2 2 6 2" xfId="2929" xr:uid="{00000000-0005-0000-0000-00006E0B0000}"/>
    <cellStyle name="Argument 2 2 6 2 2" xfId="2930" xr:uid="{00000000-0005-0000-0000-00006F0B0000}"/>
    <cellStyle name="Argument 2 2 6 2 3" xfId="2931" xr:uid="{00000000-0005-0000-0000-0000700B0000}"/>
    <cellStyle name="Argument 2 2 6 20" xfId="2932" xr:uid="{00000000-0005-0000-0000-0000710B0000}"/>
    <cellStyle name="Argument 2 2 6 20 2" xfId="2933" xr:uid="{00000000-0005-0000-0000-0000720B0000}"/>
    <cellStyle name="Argument 2 2 6 20 3" xfId="2934" xr:uid="{00000000-0005-0000-0000-0000730B0000}"/>
    <cellStyle name="Argument 2 2 6 21" xfId="2935" xr:uid="{00000000-0005-0000-0000-0000740B0000}"/>
    <cellStyle name="Argument 2 2 6 21 2" xfId="2936" xr:uid="{00000000-0005-0000-0000-0000750B0000}"/>
    <cellStyle name="Argument 2 2 6 21 3" xfId="2937" xr:uid="{00000000-0005-0000-0000-0000760B0000}"/>
    <cellStyle name="Argument 2 2 6 22" xfId="2938" xr:uid="{00000000-0005-0000-0000-0000770B0000}"/>
    <cellStyle name="Argument 2 2 6 22 2" xfId="2939" xr:uid="{00000000-0005-0000-0000-0000780B0000}"/>
    <cellStyle name="Argument 2 2 6 22 3" xfId="2940" xr:uid="{00000000-0005-0000-0000-0000790B0000}"/>
    <cellStyle name="Argument 2 2 6 23" xfId="2941" xr:uid="{00000000-0005-0000-0000-00007A0B0000}"/>
    <cellStyle name="Argument 2 2 6 23 2" xfId="2942" xr:uid="{00000000-0005-0000-0000-00007B0B0000}"/>
    <cellStyle name="Argument 2 2 6 23 3" xfId="2943" xr:uid="{00000000-0005-0000-0000-00007C0B0000}"/>
    <cellStyle name="Argument 2 2 6 24" xfId="2944" xr:uid="{00000000-0005-0000-0000-00007D0B0000}"/>
    <cellStyle name="Argument 2 2 6 24 2" xfId="2945" xr:uid="{00000000-0005-0000-0000-00007E0B0000}"/>
    <cellStyle name="Argument 2 2 6 24 3" xfId="2946" xr:uid="{00000000-0005-0000-0000-00007F0B0000}"/>
    <cellStyle name="Argument 2 2 6 25" xfId="2947" xr:uid="{00000000-0005-0000-0000-0000800B0000}"/>
    <cellStyle name="Argument 2 2 6 26" xfId="2948" xr:uid="{00000000-0005-0000-0000-0000810B0000}"/>
    <cellStyle name="Argument 2 2 6 3" xfId="2949" xr:uid="{00000000-0005-0000-0000-0000820B0000}"/>
    <cellStyle name="Argument 2 2 6 3 2" xfId="2950" xr:uid="{00000000-0005-0000-0000-0000830B0000}"/>
    <cellStyle name="Argument 2 2 6 3 3" xfId="2951" xr:uid="{00000000-0005-0000-0000-0000840B0000}"/>
    <cellStyle name="Argument 2 2 6 4" xfId="2952" xr:uid="{00000000-0005-0000-0000-0000850B0000}"/>
    <cellStyle name="Argument 2 2 6 4 2" xfId="2953" xr:uid="{00000000-0005-0000-0000-0000860B0000}"/>
    <cellStyle name="Argument 2 2 6 4 3" xfId="2954" xr:uid="{00000000-0005-0000-0000-0000870B0000}"/>
    <cellStyle name="Argument 2 2 6 5" xfId="2955" xr:uid="{00000000-0005-0000-0000-0000880B0000}"/>
    <cellStyle name="Argument 2 2 6 5 2" xfId="2956" xr:uid="{00000000-0005-0000-0000-0000890B0000}"/>
    <cellStyle name="Argument 2 2 6 5 3" xfId="2957" xr:uid="{00000000-0005-0000-0000-00008A0B0000}"/>
    <cellStyle name="Argument 2 2 6 6" xfId="2958" xr:uid="{00000000-0005-0000-0000-00008B0B0000}"/>
    <cellStyle name="Argument 2 2 6 6 2" xfId="2959" xr:uid="{00000000-0005-0000-0000-00008C0B0000}"/>
    <cellStyle name="Argument 2 2 6 6 3" xfId="2960" xr:uid="{00000000-0005-0000-0000-00008D0B0000}"/>
    <cellStyle name="Argument 2 2 6 7" xfId="2961" xr:uid="{00000000-0005-0000-0000-00008E0B0000}"/>
    <cellStyle name="Argument 2 2 6 7 2" xfId="2962" xr:uid="{00000000-0005-0000-0000-00008F0B0000}"/>
    <cellStyle name="Argument 2 2 6 7 3" xfId="2963" xr:uid="{00000000-0005-0000-0000-0000900B0000}"/>
    <cellStyle name="Argument 2 2 6 8" xfId="2964" xr:uid="{00000000-0005-0000-0000-0000910B0000}"/>
    <cellStyle name="Argument 2 2 6 8 2" xfId="2965" xr:uid="{00000000-0005-0000-0000-0000920B0000}"/>
    <cellStyle name="Argument 2 2 6 8 3" xfId="2966" xr:uid="{00000000-0005-0000-0000-0000930B0000}"/>
    <cellStyle name="Argument 2 2 6 9" xfId="2967" xr:uid="{00000000-0005-0000-0000-0000940B0000}"/>
    <cellStyle name="Argument 2 2 6 9 2" xfId="2968" xr:uid="{00000000-0005-0000-0000-0000950B0000}"/>
    <cellStyle name="Argument 2 2 6 9 3" xfId="2969" xr:uid="{00000000-0005-0000-0000-0000960B0000}"/>
    <cellStyle name="Argument 2 2 7" xfId="2970" xr:uid="{00000000-0005-0000-0000-0000970B0000}"/>
    <cellStyle name="Argument 2 2 7 10" xfId="2971" xr:uid="{00000000-0005-0000-0000-0000980B0000}"/>
    <cellStyle name="Argument 2 2 7 10 2" xfId="2972" xr:uid="{00000000-0005-0000-0000-0000990B0000}"/>
    <cellStyle name="Argument 2 2 7 10 3" xfId="2973" xr:uid="{00000000-0005-0000-0000-00009A0B0000}"/>
    <cellStyle name="Argument 2 2 7 11" xfId="2974" xr:uid="{00000000-0005-0000-0000-00009B0B0000}"/>
    <cellStyle name="Argument 2 2 7 11 2" xfId="2975" xr:uid="{00000000-0005-0000-0000-00009C0B0000}"/>
    <cellStyle name="Argument 2 2 7 11 3" xfId="2976" xr:uid="{00000000-0005-0000-0000-00009D0B0000}"/>
    <cellStyle name="Argument 2 2 7 12" xfId="2977" xr:uid="{00000000-0005-0000-0000-00009E0B0000}"/>
    <cellStyle name="Argument 2 2 7 12 2" xfId="2978" xr:uid="{00000000-0005-0000-0000-00009F0B0000}"/>
    <cellStyle name="Argument 2 2 7 12 3" xfId="2979" xr:uid="{00000000-0005-0000-0000-0000A00B0000}"/>
    <cellStyle name="Argument 2 2 7 13" xfId="2980" xr:uid="{00000000-0005-0000-0000-0000A10B0000}"/>
    <cellStyle name="Argument 2 2 7 13 2" xfId="2981" xr:uid="{00000000-0005-0000-0000-0000A20B0000}"/>
    <cellStyle name="Argument 2 2 7 13 3" xfId="2982" xr:uid="{00000000-0005-0000-0000-0000A30B0000}"/>
    <cellStyle name="Argument 2 2 7 14" xfId="2983" xr:uid="{00000000-0005-0000-0000-0000A40B0000}"/>
    <cellStyle name="Argument 2 2 7 14 2" xfId="2984" xr:uid="{00000000-0005-0000-0000-0000A50B0000}"/>
    <cellStyle name="Argument 2 2 7 14 3" xfId="2985" xr:uid="{00000000-0005-0000-0000-0000A60B0000}"/>
    <cellStyle name="Argument 2 2 7 15" xfId="2986" xr:uid="{00000000-0005-0000-0000-0000A70B0000}"/>
    <cellStyle name="Argument 2 2 7 15 2" xfId="2987" xr:uid="{00000000-0005-0000-0000-0000A80B0000}"/>
    <cellStyle name="Argument 2 2 7 15 3" xfId="2988" xr:uid="{00000000-0005-0000-0000-0000A90B0000}"/>
    <cellStyle name="Argument 2 2 7 16" xfId="2989" xr:uid="{00000000-0005-0000-0000-0000AA0B0000}"/>
    <cellStyle name="Argument 2 2 7 16 2" xfId="2990" xr:uid="{00000000-0005-0000-0000-0000AB0B0000}"/>
    <cellStyle name="Argument 2 2 7 16 3" xfId="2991" xr:uid="{00000000-0005-0000-0000-0000AC0B0000}"/>
    <cellStyle name="Argument 2 2 7 17" xfId="2992" xr:uid="{00000000-0005-0000-0000-0000AD0B0000}"/>
    <cellStyle name="Argument 2 2 7 17 2" xfId="2993" xr:uid="{00000000-0005-0000-0000-0000AE0B0000}"/>
    <cellStyle name="Argument 2 2 7 17 3" xfId="2994" xr:uid="{00000000-0005-0000-0000-0000AF0B0000}"/>
    <cellStyle name="Argument 2 2 7 18" xfId="2995" xr:uid="{00000000-0005-0000-0000-0000B00B0000}"/>
    <cellStyle name="Argument 2 2 7 18 2" xfId="2996" xr:uid="{00000000-0005-0000-0000-0000B10B0000}"/>
    <cellStyle name="Argument 2 2 7 18 3" xfId="2997" xr:uid="{00000000-0005-0000-0000-0000B20B0000}"/>
    <cellStyle name="Argument 2 2 7 19" xfId="2998" xr:uid="{00000000-0005-0000-0000-0000B30B0000}"/>
    <cellStyle name="Argument 2 2 7 19 2" xfId="2999" xr:uid="{00000000-0005-0000-0000-0000B40B0000}"/>
    <cellStyle name="Argument 2 2 7 19 3" xfId="3000" xr:uid="{00000000-0005-0000-0000-0000B50B0000}"/>
    <cellStyle name="Argument 2 2 7 2" xfId="3001" xr:uid="{00000000-0005-0000-0000-0000B60B0000}"/>
    <cellStyle name="Argument 2 2 7 2 2" xfId="3002" xr:uid="{00000000-0005-0000-0000-0000B70B0000}"/>
    <cellStyle name="Argument 2 2 7 2 3" xfId="3003" xr:uid="{00000000-0005-0000-0000-0000B80B0000}"/>
    <cellStyle name="Argument 2 2 7 20" xfId="3004" xr:uid="{00000000-0005-0000-0000-0000B90B0000}"/>
    <cellStyle name="Argument 2 2 7 20 2" xfId="3005" xr:uid="{00000000-0005-0000-0000-0000BA0B0000}"/>
    <cellStyle name="Argument 2 2 7 20 3" xfId="3006" xr:uid="{00000000-0005-0000-0000-0000BB0B0000}"/>
    <cellStyle name="Argument 2 2 7 21" xfId="3007" xr:uid="{00000000-0005-0000-0000-0000BC0B0000}"/>
    <cellStyle name="Argument 2 2 7 21 2" xfId="3008" xr:uid="{00000000-0005-0000-0000-0000BD0B0000}"/>
    <cellStyle name="Argument 2 2 7 21 3" xfId="3009" xr:uid="{00000000-0005-0000-0000-0000BE0B0000}"/>
    <cellStyle name="Argument 2 2 7 22" xfId="3010" xr:uid="{00000000-0005-0000-0000-0000BF0B0000}"/>
    <cellStyle name="Argument 2 2 7 22 2" xfId="3011" xr:uid="{00000000-0005-0000-0000-0000C00B0000}"/>
    <cellStyle name="Argument 2 2 7 22 3" xfId="3012" xr:uid="{00000000-0005-0000-0000-0000C10B0000}"/>
    <cellStyle name="Argument 2 2 7 23" xfId="3013" xr:uid="{00000000-0005-0000-0000-0000C20B0000}"/>
    <cellStyle name="Argument 2 2 7 23 2" xfId="3014" xr:uid="{00000000-0005-0000-0000-0000C30B0000}"/>
    <cellStyle name="Argument 2 2 7 23 3" xfId="3015" xr:uid="{00000000-0005-0000-0000-0000C40B0000}"/>
    <cellStyle name="Argument 2 2 7 24" xfId="3016" xr:uid="{00000000-0005-0000-0000-0000C50B0000}"/>
    <cellStyle name="Argument 2 2 7 24 2" xfId="3017" xr:uid="{00000000-0005-0000-0000-0000C60B0000}"/>
    <cellStyle name="Argument 2 2 7 24 3" xfId="3018" xr:uid="{00000000-0005-0000-0000-0000C70B0000}"/>
    <cellStyle name="Argument 2 2 7 25" xfId="3019" xr:uid="{00000000-0005-0000-0000-0000C80B0000}"/>
    <cellStyle name="Argument 2 2 7 26" xfId="3020" xr:uid="{00000000-0005-0000-0000-0000C90B0000}"/>
    <cellStyle name="Argument 2 2 7 3" xfId="3021" xr:uid="{00000000-0005-0000-0000-0000CA0B0000}"/>
    <cellStyle name="Argument 2 2 7 3 2" xfId="3022" xr:uid="{00000000-0005-0000-0000-0000CB0B0000}"/>
    <cellStyle name="Argument 2 2 7 3 3" xfId="3023" xr:uid="{00000000-0005-0000-0000-0000CC0B0000}"/>
    <cellStyle name="Argument 2 2 7 4" xfId="3024" xr:uid="{00000000-0005-0000-0000-0000CD0B0000}"/>
    <cellStyle name="Argument 2 2 7 4 2" xfId="3025" xr:uid="{00000000-0005-0000-0000-0000CE0B0000}"/>
    <cellStyle name="Argument 2 2 7 4 3" xfId="3026" xr:uid="{00000000-0005-0000-0000-0000CF0B0000}"/>
    <cellStyle name="Argument 2 2 7 5" xfId="3027" xr:uid="{00000000-0005-0000-0000-0000D00B0000}"/>
    <cellStyle name="Argument 2 2 7 5 2" xfId="3028" xr:uid="{00000000-0005-0000-0000-0000D10B0000}"/>
    <cellStyle name="Argument 2 2 7 5 3" xfId="3029" xr:uid="{00000000-0005-0000-0000-0000D20B0000}"/>
    <cellStyle name="Argument 2 2 7 6" xfId="3030" xr:uid="{00000000-0005-0000-0000-0000D30B0000}"/>
    <cellStyle name="Argument 2 2 7 6 2" xfId="3031" xr:uid="{00000000-0005-0000-0000-0000D40B0000}"/>
    <cellStyle name="Argument 2 2 7 6 3" xfId="3032" xr:uid="{00000000-0005-0000-0000-0000D50B0000}"/>
    <cellStyle name="Argument 2 2 7 7" xfId="3033" xr:uid="{00000000-0005-0000-0000-0000D60B0000}"/>
    <cellStyle name="Argument 2 2 7 7 2" xfId="3034" xr:uid="{00000000-0005-0000-0000-0000D70B0000}"/>
    <cellStyle name="Argument 2 2 7 7 3" xfId="3035" xr:uid="{00000000-0005-0000-0000-0000D80B0000}"/>
    <cellStyle name="Argument 2 2 7 8" xfId="3036" xr:uid="{00000000-0005-0000-0000-0000D90B0000}"/>
    <cellStyle name="Argument 2 2 7 8 2" xfId="3037" xr:uid="{00000000-0005-0000-0000-0000DA0B0000}"/>
    <cellStyle name="Argument 2 2 7 8 3" xfId="3038" xr:uid="{00000000-0005-0000-0000-0000DB0B0000}"/>
    <cellStyle name="Argument 2 2 7 9" xfId="3039" xr:uid="{00000000-0005-0000-0000-0000DC0B0000}"/>
    <cellStyle name="Argument 2 2 7 9 2" xfId="3040" xr:uid="{00000000-0005-0000-0000-0000DD0B0000}"/>
    <cellStyle name="Argument 2 2 7 9 3" xfId="3041" xr:uid="{00000000-0005-0000-0000-0000DE0B0000}"/>
    <cellStyle name="Argument 2 2 8" xfId="3042" xr:uid="{00000000-0005-0000-0000-0000DF0B0000}"/>
    <cellStyle name="Argument 2 2 8 10" xfId="3043" xr:uid="{00000000-0005-0000-0000-0000E00B0000}"/>
    <cellStyle name="Argument 2 2 8 10 2" xfId="3044" xr:uid="{00000000-0005-0000-0000-0000E10B0000}"/>
    <cellStyle name="Argument 2 2 8 10 3" xfId="3045" xr:uid="{00000000-0005-0000-0000-0000E20B0000}"/>
    <cellStyle name="Argument 2 2 8 11" xfId="3046" xr:uid="{00000000-0005-0000-0000-0000E30B0000}"/>
    <cellStyle name="Argument 2 2 8 11 2" xfId="3047" xr:uid="{00000000-0005-0000-0000-0000E40B0000}"/>
    <cellStyle name="Argument 2 2 8 11 3" xfId="3048" xr:uid="{00000000-0005-0000-0000-0000E50B0000}"/>
    <cellStyle name="Argument 2 2 8 12" xfId="3049" xr:uid="{00000000-0005-0000-0000-0000E60B0000}"/>
    <cellStyle name="Argument 2 2 8 12 2" xfId="3050" xr:uid="{00000000-0005-0000-0000-0000E70B0000}"/>
    <cellStyle name="Argument 2 2 8 12 3" xfId="3051" xr:uid="{00000000-0005-0000-0000-0000E80B0000}"/>
    <cellStyle name="Argument 2 2 8 13" xfId="3052" xr:uid="{00000000-0005-0000-0000-0000E90B0000}"/>
    <cellStyle name="Argument 2 2 8 13 2" xfId="3053" xr:uid="{00000000-0005-0000-0000-0000EA0B0000}"/>
    <cellStyle name="Argument 2 2 8 13 3" xfId="3054" xr:uid="{00000000-0005-0000-0000-0000EB0B0000}"/>
    <cellStyle name="Argument 2 2 8 14" xfId="3055" xr:uid="{00000000-0005-0000-0000-0000EC0B0000}"/>
    <cellStyle name="Argument 2 2 8 14 2" xfId="3056" xr:uid="{00000000-0005-0000-0000-0000ED0B0000}"/>
    <cellStyle name="Argument 2 2 8 14 3" xfId="3057" xr:uid="{00000000-0005-0000-0000-0000EE0B0000}"/>
    <cellStyle name="Argument 2 2 8 15" xfId="3058" xr:uid="{00000000-0005-0000-0000-0000EF0B0000}"/>
    <cellStyle name="Argument 2 2 8 15 2" xfId="3059" xr:uid="{00000000-0005-0000-0000-0000F00B0000}"/>
    <cellStyle name="Argument 2 2 8 15 3" xfId="3060" xr:uid="{00000000-0005-0000-0000-0000F10B0000}"/>
    <cellStyle name="Argument 2 2 8 16" xfId="3061" xr:uid="{00000000-0005-0000-0000-0000F20B0000}"/>
    <cellStyle name="Argument 2 2 8 16 2" xfId="3062" xr:uid="{00000000-0005-0000-0000-0000F30B0000}"/>
    <cellStyle name="Argument 2 2 8 16 3" xfId="3063" xr:uid="{00000000-0005-0000-0000-0000F40B0000}"/>
    <cellStyle name="Argument 2 2 8 17" xfId="3064" xr:uid="{00000000-0005-0000-0000-0000F50B0000}"/>
    <cellStyle name="Argument 2 2 8 17 2" xfId="3065" xr:uid="{00000000-0005-0000-0000-0000F60B0000}"/>
    <cellStyle name="Argument 2 2 8 17 3" xfId="3066" xr:uid="{00000000-0005-0000-0000-0000F70B0000}"/>
    <cellStyle name="Argument 2 2 8 18" xfId="3067" xr:uid="{00000000-0005-0000-0000-0000F80B0000}"/>
    <cellStyle name="Argument 2 2 8 18 2" xfId="3068" xr:uid="{00000000-0005-0000-0000-0000F90B0000}"/>
    <cellStyle name="Argument 2 2 8 18 3" xfId="3069" xr:uid="{00000000-0005-0000-0000-0000FA0B0000}"/>
    <cellStyle name="Argument 2 2 8 19" xfId="3070" xr:uid="{00000000-0005-0000-0000-0000FB0B0000}"/>
    <cellStyle name="Argument 2 2 8 19 2" xfId="3071" xr:uid="{00000000-0005-0000-0000-0000FC0B0000}"/>
    <cellStyle name="Argument 2 2 8 19 3" xfId="3072" xr:uid="{00000000-0005-0000-0000-0000FD0B0000}"/>
    <cellStyle name="Argument 2 2 8 2" xfId="3073" xr:uid="{00000000-0005-0000-0000-0000FE0B0000}"/>
    <cellStyle name="Argument 2 2 8 2 2" xfId="3074" xr:uid="{00000000-0005-0000-0000-0000FF0B0000}"/>
    <cellStyle name="Argument 2 2 8 2 3" xfId="3075" xr:uid="{00000000-0005-0000-0000-0000000C0000}"/>
    <cellStyle name="Argument 2 2 8 20" xfId="3076" xr:uid="{00000000-0005-0000-0000-0000010C0000}"/>
    <cellStyle name="Argument 2 2 8 20 2" xfId="3077" xr:uid="{00000000-0005-0000-0000-0000020C0000}"/>
    <cellStyle name="Argument 2 2 8 20 3" xfId="3078" xr:uid="{00000000-0005-0000-0000-0000030C0000}"/>
    <cellStyle name="Argument 2 2 8 21" xfId="3079" xr:uid="{00000000-0005-0000-0000-0000040C0000}"/>
    <cellStyle name="Argument 2 2 8 21 2" xfId="3080" xr:uid="{00000000-0005-0000-0000-0000050C0000}"/>
    <cellStyle name="Argument 2 2 8 21 3" xfId="3081" xr:uid="{00000000-0005-0000-0000-0000060C0000}"/>
    <cellStyle name="Argument 2 2 8 22" xfId="3082" xr:uid="{00000000-0005-0000-0000-0000070C0000}"/>
    <cellStyle name="Argument 2 2 8 22 2" xfId="3083" xr:uid="{00000000-0005-0000-0000-0000080C0000}"/>
    <cellStyle name="Argument 2 2 8 22 3" xfId="3084" xr:uid="{00000000-0005-0000-0000-0000090C0000}"/>
    <cellStyle name="Argument 2 2 8 23" xfId="3085" xr:uid="{00000000-0005-0000-0000-00000A0C0000}"/>
    <cellStyle name="Argument 2 2 8 23 2" xfId="3086" xr:uid="{00000000-0005-0000-0000-00000B0C0000}"/>
    <cellStyle name="Argument 2 2 8 23 3" xfId="3087" xr:uid="{00000000-0005-0000-0000-00000C0C0000}"/>
    <cellStyle name="Argument 2 2 8 24" xfId="3088" xr:uid="{00000000-0005-0000-0000-00000D0C0000}"/>
    <cellStyle name="Argument 2 2 8 24 2" xfId="3089" xr:uid="{00000000-0005-0000-0000-00000E0C0000}"/>
    <cellStyle name="Argument 2 2 8 24 3" xfId="3090" xr:uid="{00000000-0005-0000-0000-00000F0C0000}"/>
    <cellStyle name="Argument 2 2 8 25" xfId="3091" xr:uid="{00000000-0005-0000-0000-0000100C0000}"/>
    <cellStyle name="Argument 2 2 8 26" xfId="3092" xr:uid="{00000000-0005-0000-0000-0000110C0000}"/>
    <cellStyle name="Argument 2 2 8 3" xfId="3093" xr:uid="{00000000-0005-0000-0000-0000120C0000}"/>
    <cellStyle name="Argument 2 2 8 3 2" xfId="3094" xr:uid="{00000000-0005-0000-0000-0000130C0000}"/>
    <cellStyle name="Argument 2 2 8 3 3" xfId="3095" xr:uid="{00000000-0005-0000-0000-0000140C0000}"/>
    <cellStyle name="Argument 2 2 8 4" xfId="3096" xr:uid="{00000000-0005-0000-0000-0000150C0000}"/>
    <cellStyle name="Argument 2 2 8 4 2" xfId="3097" xr:uid="{00000000-0005-0000-0000-0000160C0000}"/>
    <cellStyle name="Argument 2 2 8 4 3" xfId="3098" xr:uid="{00000000-0005-0000-0000-0000170C0000}"/>
    <cellStyle name="Argument 2 2 8 5" xfId="3099" xr:uid="{00000000-0005-0000-0000-0000180C0000}"/>
    <cellStyle name="Argument 2 2 8 5 2" xfId="3100" xr:uid="{00000000-0005-0000-0000-0000190C0000}"/>
    <cellStyle name="Argument 2 2 8 5 3" xfId="3101" xr:uid="{00000000-0005-0000-0000-00001A0C0000}"/>
    <cellStyle name="Argument 2 2 8 6" xfId="3102" xr:uid="{00000000-0005-0000-0000-00001B0C0000}"/>
    <cellStyle name="Argument 2 2 8 6 2" xfId="3103" xr:uid="{00000000-0005-0000-0000-00001C0C0000}"/>
    <cellStyle name="Argument 2 2 8 6 3" xfId="3104" xr:uid="{00000000-0005-0000-0000-00001D0C0000}"/>
    <cellStyle name="Argument 2 2 8 7" xfId="3105" xr:uid="{00000000-0005-0000-0000-00001E0C0000}"/>
    <cellStyle name="Argument 2 2 8 7 2" xfId="3106" xr:uid="{00000000-0005-0000-0000-00001F0C0000}"/>
    <cellStyle name="Argument 2 2 8 7 3" xfId="3107" xr:uid="{00000000-0005-0000-0000-0000200C0000}"/>
    <cellStyle name="Argument 2 2 8 8" xfId="3108" xr:uid="{00000000-0005-0000-0000-0000210C0000}"/>
    <cellStyle name="Argument 2 2 8 8 2" xfId="3109" xr:uid="{00000000-0005-0000-0000-0000220C0000}"/>
    <cellStyle name="Argument 2 2 8 8 3" xfId="3110" xr:uid="{00000000-0005-0000-0000-0000230C0000}"/>
    <cellStyle name="Argument 2 2 8 9" xfId="3111" xr:uid="{00000000-0005-0000-0000-0000240C0000}"/>
    <cellStyle name="Argument 2 2 8 9 2" xfId="3112" xr:uid="{00000000-0005-0000-0000-0000250C0000}"/>
    <cellStyle name="Argument 2 2 8 9 3" xfId="3113" xr:uid="{00000000-0005-0000-0000-0000260C0000}"/>
    <cellStyle name="Argument 2 2 9" xfId="3114" xr:uid="{00000000-0005-0000-0000-0000270C0000}"/>
    <cellStyle name="Argument 2 2 9 10" xfId="3115" xr:uid="{00000000-0005-0000-0000-0000280C0000}"/>
    <cellStyle name="Argument 2 2 9 10 2" xfId="3116" xr:uid="{00000000-0005-0000-0000-0000290C0000}"/>
    <cellStyle name="Argument 2 2 9 10 3" xfId="3117" xr:uid="{00000000-0005-0000-0000-00002A0C0000}"/>
    <cellStyle name="Argument 2 2 9 11" xfId="3118" xr:uid="{00000000-0005-0000-0000-00002B0C0000}"/>
    <cellStyle name="Argument 2 2 9 11 2" xfId="3119" xr:uid="{00000000-0005-0000-0000-00002C0C0000}"/>
    <cellStyle name="Argument 2 2 9 11 3" xfId="3120" xr:uid="{00000000-0005-0000-0000-00002D0C0000}"/>
    <cellStyle name="Argument 2 2 9 12" xfId="3121" xr:uid="{00000000-0005-0000-0000-00002E0C0000}"/>
    <cellStyle name="Argument 2 2 9 12 2" xfId="3122" xr:uid="{00000000-0005-0000-0000-00002F0C0000}"/>
    <cellStyle name="Argument 2 2 9 12 3" xfId="3123" xr:uid="{00000000-0005-0000-0000-0000300C0000}"/>
    <cellStyle name="Argument 2 2 9 13" xfId="3124" xr:uid="{00000000-0005-0000-0000-0000310C0000}"/>
    <cellStyle name="Argument 2 2 9 13 2" xfId="3125" xr:uid="{00000000-0005-0000-0000-0000320C0000}"/>
    <cellStyle name="Argument 2 2 9 13 3" xfId="3126" xr:uid="{00000000-0005-0000-0000-0000330C0000}"/>
    <cellStyle name="Argument 2 2 9 14" xfId="3127" xr:uid="{00000000-0005-0000-0000-0000340C0000}"/>
    <cellStyle name="Argument 2 2 9 14 2" xfId="3128" xr:uid="{00000000-0005-0000-0000-0000350C0000}"/>
    <cellStyle name="Argument 2 2 9 14 3" xfId="3129" xr:uid="{00000000-0005-0000-0000-0000360C0000}"/>
    <cellStyle name="Argument 2 2 9 15" xfId="3130" xr:uid="{00000000-0005-0000-0000-0000370C0000}"/>
    <cellStyle name="Argument 2 2 9 15 2" xfId="3131" xr:uid="{00000000-0005-0000-0000-0000380C0000}"/>
    <cellStyle name="Argument 2 2 9 15 3" xfId="3132" xr:uid="{00000000-0005-0000-0000-0000390C0000}"/>
    <cellStyle name="Argument 2 2 9 16" xfId="3133" xr:uid="{00000000-0005-0000-0000-00003A0C0000}"/>
    <cellStyle name="Argument 2 2 9 16 2" xfId="3134" xr:uid="{00000000-0005-0000-0000-00003B0C0000}"/>
    <cellStyle name="Argument 2 2 9 16 3" xfId="3135" xr:uid="{00000000-0005-0000-0000-00003C0C0000}"/>
    <cellStyle name="Argument 2 2 9 17" xfId="3136" xr:uid="{00000000-0005-0000-0000-00003D0C0000}"/>
    <cellStyle name="Argument 2 2 9 17 2" xfId="3137" xr:uid="{00000000-0005-0000-0000-00003E0C0000}"/>
    <cellStyle name="Argument 2 2 9 17 3" xfId="3138" xr:uid="{00000000-0005-0000-0000-00003F0C0000}"/>
    <cellStyle name="Argument 2 2 9 18" xfId="3139" xr:uid="{00000000-0005-0000-0000-0000400C0000}"/>
    <cellStyle name="Argument 2 2 9 18 2" xfId="3140" xr:uid="{00000000-0005-0000-0000-0000410C0000}"/>
    <cellStyle name="Argument 2 2 9 18 3" xfId="3141" xr:uid="{00000000-0005-0000-0000-0000420C0000}"/>
    <cellStyle name="Argument 2 2 9 19" xfId="3142" xr:uid="{00000000-0005-0000-0000-0000430C0000}"/>
    <cellStyle name="Argument 2 2 9 19 2" xfId="3143" xr:uid="{00000000-0005-0000-0000-0000440C0000}"/>
    <cellStyle name="Argument 2 2 9 19 3" xfId="3144" xr:uid="{00000000-0005-0000-0000-0000450C0000}"/>
    <cellStyle name="Argument 2 2 9 2" xfId="3145" xr:uid="{00000000-0005-0000-0000-0000460C0000}"/>
    <cellStyle name="Argument 2 2 9 2 2" xfId="3146" xr:uid="{00000000-0005-0000-0000-0000470C0000}"/>
    <cellStyle name="Argument 2 2 9 2 3" xfId="3147" xr:uid="{00000000-0005-0000-0000-0000480C0000}"/>
    <cellStyle name="Argument 2 2 9 20" xfId="3148" xr:uid="{00000000-0005-0000-0000-0000490C0000}"/>
    <cellStyle name="Argument 2 2 9 20 2" xfId="3149" xr:uid="{00000000-0005-0000-0000-00004A0C0000}"/>
    <cellStyle name="Argument 2 2 9 20 3" xfId="3150" xr:uid="{00000000-0005-0000-0000-00004B0C0000}"/>
    <cellStyle name="Argument 2 2 9 21" xfId="3151" xr:uid="{00000000-0005-0000-0000-00004C0C0000}"/>
    <cellStyle name="Argument 2 2 9 21 2" xfId="3152" xr:uid="{00000000-0005-0000-0000-00004D0C0000}"/>
    <cellStyle name="Argument 2 2 9 21 3" xfId="3153" xr:uid="{00000000-0005-0000-0000-00004E0C0000}"/>
    <cellStyle name="Argument 2 2 9 22" xfId="3154" xr:uid="{00000000-0005-0000-0000-00004F0C0000}"/>
    <cellStyle name="Argument 2 2 9 22 2" xfId="3155" xr:uid="{00000000-0005-0000-0000-0000500C0000}"/>
    <cellStyle name="Argument 2 2 9 22 3" xfId="3156" xr:uid="{00000000-0005-0000-0000-0000510C0000}"/>
    <cellStyle name="Argument 2 2 9 23" xfId="3157" xr:uid="{00000000-0005-0000-0000-0000520C0000}"/>
    <cellStyle name="Argument 2 2 9 23 2" xfId="3158" xr:uid="{00000000-0005-0000-0000-0000530C0000}"/>
    <cellStyle name="Argument 2 2 9 23 3" xfId="3159" xr:uid="{00000000-0005-0000-0000-0000540C0000}"/>
    <cellStyle name="Argument 2 2 9 24" xfId="3160" xr:uid="{00000000-0005-0000-0000-0000550C0000}"/>
    <cellStyle name="Argument 2 2 9 24 2" xfId="3161" xr:uid="{00000000-0005-0000-0000-0000560C0000}"/>
    <cellStyle name="Argument 2 2 9 24 3" xfId="3162" xr:uid="{00000000-0005-0000-0000-0000570C0000}"/>
    <cellStyle name="Argument 2 2 9 25" xfId="3163" xr:uid="{00000000-0005-0000-0000-0000580C0000}"/>
    <cellStyle name="Argument 2 2 9 26" xfId="3164" xr:uid="{00000000-0005-0000-0000-0000590C0000}"/>
    <cellStyle name="Argument 2 2 9 3" xfId="3165" xr:uid="{00000000-0005-0000-0000-00005A0C0000}"/>
    <cellStyle name="Argument 2 2 9 3 2" xfId="3166" xr:uid="{00000000-0005-0000-0000-00005B0C0000}"/>
    <cellStyle name="Argument 2 2 9 3 3" xfId="3167" xr:uid="{00000000-0005-0000-0000-00005C0C0000}"/>
    <cellStyle name="Argument 2 2 9 4" xfId="3168" xr:uid="{00000000-0005-0000-0000-00005D0C0000}"/>
    <cellStyle name="Argument 2 2 9 4 2" xfId="3169" xr:uid="{00000000-0005-0000-0000-00005E0C0000}"/>
    <cellStyle name="Argument 2 2 9 4 3" xfId="3170" xr:uid="{00000000-0005-0000-0000-00005F0C0000}"/>
    <cellStyle name="Argument 2 2 9 5" xfId="3171" xr:uid="{00000000-0005-0000-0000-0000600C0000}"/>
    <cellStyle name="Argument 2 2 9 5 2" xfId="3172" xr:uid="{00000000-0005-0000-0000-0000610C0000}"/>
    <cellStyle name="Argument 2 2 9 5 3" xfId="3173" xr:uid="{00000000-0005-0000-0000-0000620C0000}"/>
    <cellStyle name="Argument 2 2 9 6" xfId="3174" xr:uid="{00000000-0005-0000-0000-0000630C0000}"/>
    <cellStyle name="Argument 2 2 9 6 2" xfId="3175" xr:uid="{00000000-0005-0000-0000-0000640C0000}"/>
    <cellStyle name="Argument 2 2 9 6 3" xfId="3176" xr:uid="{00000000-0005-0000-0000-0000650C0000}"/>
    <cellStyle name="Argument 2 2 9 7" xfId="3177" xr:uid="{00000000-0005-0000-0000-0000660C0000}"/>
    <cellStyle name="Argument 2 2 9 7 2" xfId="3178" xr:uid="{00000000-0005-0000-0000-0000670C0000}"/>
    <cellStyle name="Argument 2 2 9 7 3" xfId="3179" xr:uid="{00000000-0005-0000-0000-0000680C0000}"/>
    <cellStyle name="Argument 2 2 9 8" xfId="3180" xr:uid="{00000000-0005-0000-0000-0000690C0000}"/>
    <cellStyle name="Argument 2 2 9 8 2" xfId="3181" xr:uid="{00000000-0005-0000-0000-00006A0C0000}"/>
    <cellStyle name="Argument 2 2 9 8 3" xfId="3182" xr:uid="{00000000-0005-0000-0000-00006B0C0000}"/>
    <cellStyle name="Argument 2 2 9 9" xfId="3183" xr:uid="{00000000-0005-0000-0000-00006C0C0000}"/>
    <cellStyle name="Argument 2 2 9 9 2" xfId="3184" xr:uid="{00000000-0005-0000-0000-00006D0C0000}"/>
    <cellStyle name="Argument 2 2 9 9 3" xfId="3185" xr:uid="{00000000-0005-0000-0000-00006E0C0000}"/>
    <cellStyle name="Argument 2 20" xfId="3186" xr:uid="{00000000-0005-0000-0000-00006F0C0000}"/>
    <cellStyle name="Argument 2 20 2" xfId="3187" xr:uid="{00000000-0005-0000-0000-0000700C0000}"/>
    <cellStyle name="Argument 2 20 3" xfId="3188" xr:uid="{00000000-0005-0000-0000-0000710C0000}"/>
    <cellStyle name="Argument 2 21" xfId="3189" xr:uid="{00000000-0005-0000-0000-0000720C0000}"/>
    <cellStyle name="Argument 2 21 2" xfId="3190" xr:uid="{00000000-0005-0000-0000-0000730C0000}"/>
    <cellStyle name="Argument 2 21 3" xfId="3191" xr:uid="{00000000-0005-0000-0000-0000740C0000}"/>
    <cellStyle name="Argument 2 22" xfId="3192" xr:uid="{00000000-0005-0000-0000-0000750C0000}"/>
    <cellStyle name="Argument 2 22 2" xfId="3193" xr:uid="{00000000-0005-0000-0000-0000760C0000}"/>
    <cellStyle name="Argument 2 22 3" xfId="3194" xr:uid="{00000000-0005-0000-0000-0000770C0000}"/>
    <cellStyle name="Argument 2 23" xfId="3195" xr:uid="{00000000-0005-0000-0000-0000780C0000}"/>
    <cellStyle name="Argument 2 23 2" xfId="3196" xr:uid="{00000000-0005-0000-0000-0000790C0000}"/>
    <cellStyle name="Argument 2 23 3" xfId="3197" xr:uid="{00000000-0005-0000-0000-00007A0C0000}"/>
    <cellStyle name="Argument 2 24" xfId="3198" xr:uid="{00000000-0005-0000-0000-00007B0C0000}"/>
    <cellStyle name="Argument 2 24 2" xfId="3199" xr:uid="{00000000-0005-0000-0000-00007C0C0000}"/>
    <cellStyle name="Argument 2 24 3" xfId="3200" xr:uid="{00000000-0005-0000-0000-00007D0C0000}"/>
    <cellStyle name="Argument 2 25" xfId="3201" xr:uid="{00000000-0005-0000-0000-00007E0C0000}"/>
    <cellStyle name="Argument 2 25 2" xfId="3202" xr:uid="{00000000-0005-0000-0000-00007F0C0000}"/>
    <cellStyle name="Argument 2 25 3" xfId="3203" xr:uid="{00000000-0005-0000-0000-0000800C0000}"/>
    <cellStyle name="Argument 2 26" xfId="3204" xr:uid="{00000000-0005-0000-0000-0000810C0000}"/>
    <cellStyle name="Argument 2 26 2" xfId="3205" xr:uid="{00000000-0005-0000-0000-0000820C0000}"/>
    <cellStyle name="Argument 2 26 3" xfId="3206" xr:uid="{00000000-0005-0000-0000-0000830C0000}"/>
    <cellStyle name="Argument 2 27" xfId="3207" xr:uid="{00000000-0005-0000-0000-0000840C0000}"/>
    <cellStyle name="Argument 2 27 2" xfId="3208" xr:uid="{00000000-0005-0000-0000-0000850C0000}"/>
    <cellStyle name="Argument 2 27 3" xfId="3209" xr:uid="{00000000-0005-0000-0000-0000860C0000}"/>
    <cellStyle name="Argument 2 28" xfId="3210" xr:uid="{00000000-0005-0000-0000-0000870C0000}"/>
    <cellStyle name="Argument 2 28 2" xfId="3211" xr:uid="{00000000-0005-0000-0000-0000880C0000}"/>
    <cellStyle name="Argument 2 28 3" xfId="3212" xr:uid="{00000000-0005-0000-0000-0000890C0000}"/>
    <cellStyle name="Argument 2 29" xfId="3213" xr:uid="{00000000-0005-0000-0000-00008A0C0000}"/>
    <cellStyle name="Argument 2 29 2" xfId="3214" xr:uid="{00000000-0005-0000-0000-00008B0C0000}"/>
    <cellStyle name="Argument 2 29 3" xfId="3215" xr:uid="{00000000-0005-0000-0000-00008C0C0000}"/>
    <cellStyle name="Argument 2 3" xfId="3216" xr:uid="{00000000-0005-0000-0000-00008D0C0000}"/>
    <cellStyle name="Argument 2 3 10" xfId="3217" xr:uid="{00000000-0005-0000-0000-00008E0C0000}"/>
    <cellStyle name="Argument 2 3 10 2" xfId="3218" xr:uid="{00000000-0005-0000-0000-00008F0C0000}"/>
    <cellStyle name="Argument 2 3 10 3" xfId="3219" xr:uid="{00000000-0005-0000-0000-0000900C0000}"/>
    <cellStyle name="Argument 2 3 11" xfId="3220" xr:uid="{00000000-0005-0000-0000-0000910C0000}"/>
    <cellStyle name="Argument 2 3 11 2" xfId="3221" xr:uid="{00000000-0005-0000-0000-0000920C0000}"/>
    <cellStyle name="Argument 2 3 11 3" xfId="3222" xr:uid="{00000000-0005-0000-0000-0000930C0000}"/>
    <cellStyle name="Argument 2 3 12" xfId="3223" xr:uid="{00000000-0005-0000-0000-0000940C0000}"/>
    <cellStyle name="Argument 2 3 12 2" xfId="3224" xr:uid="{00000000-0005-0000-0000-0000950C0000}"/>
    <cellStyle name="Argument 2 3 12 3" xfId="3225" xr:uid="{00000000-0005-0000-0000-0000960C0000}"/>
    <cellStyle name="Argument 2 3 13" xfId="3226" xr:uid="{00000000-0005-0000-0000-0000970C0000}"/>
    <cellStyle name="Argument 2 3 13 2" xfId="3227" xr:uid="{00000000-0005-0000-0000-0000980C0000}"/>
    <cellStyle name="Argument 2 3 13 3" xfId="3228" xr:uid="{00000000-0005-0000-0000-0000990C0000}"/>
    <cellStyle name="Argument 2 3 14" xfId="3229" xr:uid="{00000000-0005-0000-0000-00009A0C0000}"/>
    <cellStyle name="Argument 2 3 14 2" xfId="3230" xr:uid="{00000000-0005-0000-0000-00009B0C0000}"/>
    <cellStyle name="Argument 2 3 14 3" xfId="3231" xr:uid="{00000000-0005-0000-0000-00009C0C0000}"/>
    <cellStyle name="Argument 2 3 15" xfId="3232" xr:uid="{00000000-0005-0000-0000-00009D0C0000}"/>
    <cellStyle name="Argument 2 3 15 2" xfId="3233" xr:uid="{00000000-0005-0000-0000-00009E0C0000}"/>
    <cellStyle name="Argument 2 3 15 3" xfId="3234" xr:uid="{00000000-0005-0000-0000-00009F0C0000}"/>
    <cellStyle name="Argument 2 3 16" xfId="3235" xr:uid="{00000000-0005-0000-0000-0000A00C0000}"/>
    <cellStyle name="Argument 2 3 16 2" xfId="3236" xr:uid="{00000000-0005-0000-0000-0000A10C0000}"/>
    <cellStyle name="Argument 2 3 16 3" xfId="3237" xr:uid="{00000000-0005-0000-0000-0000A20C0000}"/>
    <cellStyle name="Argument 2 3 17" xfId="3238" xr:uid="{00000000-0005-0000-0000-0000A30C0000}"/>
    <cellStyle name="Argument 2 3 17 2" xfId="3239" xr:uid="{00000000-0005-0000-0000-0000A40C0000}"/>
    <cellStyle name="Argument 2 3 17 3" xfId="3240" xr:uid="{00000000-0005-0000-0000-0000A50C0000}"/>
    <cellStyle name="Argument 2 3 18" xfId="3241" xr:uid="{00000000-0005-0000-0000-0000A60C0000}"/>
    <cellStyle name="Argument 2 3 18 2" xfId="3242" xr:uid="{00000000-0005-0000-0000-0000A70C0000}"/>
    <cellStyle name="Argument 2 3 18 3" xfId="3243" xr:uid="{00000000-0005-0000-0000-0000A80C0000}"/>
    <cellStyle name="Argument 2 3 19" xfId="3244" xr:uid="{00000000-0005-0000-0000-0000A90C0000}"/>
    <cellStyle name="Argument 2 3 19 2" xfId="3245" xr:uid="{00000000-0005-0000-0000-0000AA0C0000}"/>
    <cellStyle name="Argument 2 3 19 3" xfId="3246" xr:uid="{00000000-0005-0000-0000-0000AB0C0000}"/>
    <cellStyle name="Argument 2 3 2" xfId="3247" xr:uid="{00000000-0005-0000-0000-0000AC0C0000}"/>
    <cellStyle name="Argument 2 3 2 2" xfId="3248" xr:uid="{00000000-0005-0000-0000-0000AD0C0000}"/>
    <cellStyle name="Argument 2 3 2 3" xfId="3249" xr:uid="{00000000-0005-0000-0000-0000AE0C0000}"/>
    <cellStyle name="Argument 2 3 20" xfId="3250" xr:uid="{00000000-0005-0000-0000-0000AF0C0000}"/>
    <cellStyle name="Argument 2 3 20 2" xfId="3251" xr:uid="{00000000-0005-0000-0000-0000B00C0000}"/>
    <cellStyle name="Argument 2 3 20 3" xfId="3252" xr:uid="{00000000-0005-0000-0000-0000B10C0000}"/>
    <cellStyle name="Argument 2 3 21" xfId="3253" xr:uid="{00000000-0005-0000-0000-0000B20C0000}"/>
    <cellStyle name="Argument 2 3 21 2" xfId="3254" xr:uid="{00000000-0005-0000-0000-0000B30C0000}"/>
    <cellStyle name="Argument 2 3 21 3" xfId="3255" xr:uid="{00000000-0005-0000-0000-0000B40C0000}"/>
    <cellStyle name="Argument 2 3 22" xfId="3256" xr:uid="{00000000-0005-0000-0000-0000B50C0000}"/>
    <cellStyle name="Argument 2 3 22 2" xfId="3257" xr:uid="{00000000-0005-0000-0000-0000B60C0000}"/>
    <cellStyle name="Argument 2 3 22 3" xfId="3258" xr:uid="{00000000-0005-0000-0000-0000B70C0000}"/>
    <cellStyle name="Argument 2 3 23" xfId="3259" xr:uid="{00000000-0005-0000-0000-0000B80C0000}"/>
    <cellStyle name="Argument 2 3 23 2" xfId="3260" xr:uid="{00000000-0005-0000-0000-0000B90C0000}"/>
    <cellStyle name="Argument 2 3 23 3" xfId="3261" xr:uid="{00000000-0005-0000-0000-0000BA0C0000}"/>
    <cellStyle name="Argument 2 3 24" xfId="3262" xr:uid="{00000000-0005-0000-0000-0000BB0C0000}"/>
    <cellStyle name="Argument 2 3 24 2" xfId="3263" xr:uid="{00000000-0005-0000-0000-0000BC0C0000}"/>
    <cellStyle name="Argument 2 3 24 3" xfId="3264" xr:uid="{00000000-0005-0000-0000-0000BD0C0000}"/>
    <cellStyle name="Argument 2 3 25" xfId="3265" xr:uid="{00000000-0005-0000-0000-0000BE0C0000}"/>
    <cellStyle name="Argument 2 3 26" xfId="3266" xr:uid="{00000000-0005-0000-0000-0000BF0C0000}"/>
    <cellStyle name="Argument 2 3 3" xfId="3267" xr:uid="{00000000-0005-0000-0000-0000C00C0000}"/>
    <cellStyle name="Argument 2 3 3 2" xfId="3268" xr:uid="{00000000-0005-0000-0000-0000C10C0000}"/>
    <cellStyle name="Argument 2 3 3 3" xfId="3269" xr:uid="{00000000-0005-0000-0000-0000C20C0000}"/>
    <cellStyle name="Argument 2 3 4" xfId="3270" xr:uid="{00000000-0005-0000-0000-0000C30C0000}"/>
    <cellStyle name="Argument 2 3 4 2" xfId="3271" xr:uid="{00000000-0005-0000-0000-0000C40C0000}"/>
    <cellStyle name="Argument 2 3 4 3" xfId="3272" xr:uid="{00000000-0005-0000-0000-0000C50C0000}"/>
    <cellStyle name="Argument 2 3 5" xfId="3273" xr:uid="{00000000-0005-0000-0000-0000C60C0000}"/>
    <cellStyle name="Argument 2 3 5 2" xfId="3274" xr:uid="{00000000-0005-0000-0000-0000C70C0000}"/>
    <cellStyle name="Argument 2 3 5 3" xfId="3275" xr:uid="{00000000-0005-0000-0000-0000C80C0000}"/>
    <cellStyle name="Argument 2 3 6" xfId="3276" xr:uid="{00000000-0005-0000-0000-0000C90C0000}"/>
    <cellStyle name="Argument 2 3 6 2" xfId="3277" xr:uid="{00000000-0005-0000-0000-0000CA0C0000}"/>
    <cellStyle name="Argument 2 3 6 3" xfId="3278" xr:uid="{00000000-0005-0000-0000-0000CB0C0000}"/>
    <cellStyle name="Argument 2 3 7" xfId="3279" xr:uid="{00000000-0005-0000-0000-0000CC0C0000}"/>
    <cellStyle name="Argument 2 3 7 2" xfId="3280" xr:uid="{00000000-0005-0000-0000-0000CD0C0000}"/>
    <cellStyle name="Argument 2 3 7 3" xfId="3281" xr:uid="{00000000-0005-0000-0000-0000CE0C0000}"/>
    <cellStyle name="Argument 2 3 8" xfId="3282" xr:uid="{00000000-0005-0000-0000-0000CF0C0000}"/>
    <cellStyle name="Argument 2 3 8 2" xfId="3283" xr:uid="{00000000-0005-0000-0000-0000D00C0000}"/>
    <cellStyle name="Argument 2 3 8 3" xfId="3284" xr:uid="{00000000-0005-0000-0000-0000D10C0000}"/>
    <cellStyle name="Argument 2 3 9" xfId="3285" xr:uid="{00000000-0005-0000-0000-0000D20C0000}"/>
    <cellStyle name="Argument 2 3 9 2" xfId="3286" xr:uid="{00000000-0005-0000-0000-0000D30C0000}"/>
    <cellStyle name="Argument 2 3 9 3" xfId="3287" xr:uid="{00000000-0005-0000-0000-0000D40C0000}"/>
    <cellStyle name="Argument 2 30" xfId="3288" xr:uid="{00000000-0005-0000-0000-0000D50C0000}"/>
    <cellStyle name="Argument 2 30 2" xfId="3289" xr:uid="{00000000-0005-0000-0000-0000D60C0000}"/>
    <cellStyle name="Argument 2 30 3" xfId="3290" xr:uid="{00000000-0005-0000-0000-0000D70C0000}"/>
    <cellStyle name="Argument 2 31" xfId="3291" xr:uid="{00000000-0005-0000-0000-0000D80C0000}"/>
    <cellStyle name="Argument 2 31 2" xfId="3292" xr:uid="{00000000-0005-0000-0000-0000D90C0000}"/>
    <cellStyle name="Argument 2 31 3" xfId="3293" xr:uid="{00000000-0005-0000-0000-0000DA0C0000}"/>
    <cellStyle name="Argument 2 32" xfId="3294" xr:uid="{00000000-0005-0000-0000-0000DB0C0000}"/>
    <cellStyle name="Argument 2 32 2" xfId="3295" xr:uid="{00000000-0005-0000-0000-0000DC0C0000}"/>
    <cellStyle name="Argument 2 32 3" xfId="3296" xr:uid="{00000000-0005-0000-0000-0000DD0C0000}"/>
    <cellStyle name="Argument 2 33" xfId="3297" xr:uid="{00000000-0005-0000-0000-0000DE0C0000}"/>
    <cellStyle name="Argument 2 33 2" xfId="3298" xr:uid="{00000000-0005-0000-0000-0000DF0C0000}"/>
    <cellStyle name="Argument 2 33 3" xfId="3299" xr:uid="{00000000-0005-0000-0000-0000E00C0000}"/>
    <cellStyle name="Argument 2 34" xfId="3300" xr:uid="{00000000-0005-0000-0000-0000E10C0000}"/>
    <cellStyle name="Argument 2 34 2" xfId="3301" xr:uid="{00000000-0005-0000-0000-0000E20C0000}"/>
    <cellStyle name="Argument 2 34 3" xfId="3302" xr:uid="{00000000-0005-0000-0000-0000E30C0000}"/>
    <cellStyle name="Argument 2 35" xfId="3303" xr:uid="{00000000-0005-0000-0000-0000E40C0000}"/>
    <cellStyle name="Argument 2 35 2" xfId="3304" xr:uid="{00000000-0005-0000-0000-0000E50C0000}"/>
    <cellStyle name="Argument 2 35 3" xfId="3305" xr:uid="{00000000-0005-0000-0000-0000E60C0000}"/>
    <cellStyle name="Argument 2 36" xfId="3306" xr:uid="{00000000-0005-0000-0000-0000E70C0000}"/>
    <cellStyle name="Argument 2 37" xfId="3307" xr:uid="{00000000-0005-0000-0000-0000E80C0000}"/>
    <cellStyle name="Argument 2 4" xfId="3308" xr:uid="{00000000-0005-0000-0000-0000E90C0000}"/>
    <cellStyle name="Argument 2 4 10" xfId="3309" xr:uid="{00000000-0005-0000-0000-0000EA0C0000}"/>
    <cellStyle name="Argument 2 4 10 2" xfId="3310" xr:uid="{00000000-0005-0000-0000-0000EB0C0000}"/>
    <cellStyle name="Argument 2 4 10 3" xfId="3311" xr:uid="{00000000-0005-0000-0000-0000EC0C0000}"/>
    <cellStyle name="Argument 2 4 11" xfId="3312" xr:uid="{00000000-0005-0000-0000-0000ED0C0000}"/>
    <cellStyle name="Argument 2 4 11 2" xfId="3313" xr:uid="{00000000-0005-0000-0000-0000EE0C0000}"/>
    <cellStyle name="Argument 2 4 11 3" xfId="3314" xr:uid="{00000000-0005-0000-0000-0000EF0C0000}"/>
    <cellStyle name="Argument 2 4 12" xfId="3315" xr:uid="{00000000-0005-0000-0000-0000F00C0000}"/>
    <cellStyle name="Argument 2 4 12 2" xfId="3316" xr:uid="{00000000-0005-0000-0000-0000F10C0000}"/>
    <cellStyle name="Argument 2 4 12 3" xfId="3317" xr:uid="{00000000-0005-0000-0000-0000F20C0000}"/>
    <cellStyle name="Argument 2 4 13" xfId="3318" xr:uid="{00000000-0005-0000-0000-0000F30C0000}"/>
    <cellStyle name="Argument 2 4 13 2" xfId="3319" xr:uid="{00000000-0005-0000-0000-0000F40C0000}"/>
    <cellStyle name="Argument 2 4 13 3" xfId="3320" xr:uid="{00000000-0005-0000-0000-0000F50C0000}"/>
    <cellStyle name="Argument 2 4 14" xfId="3321" xr:uid="{00000000-0005-0000-0000-0000F60C0000}"/>
    <cellStyle name="Argument 2 4 14 2" xfId="3322" xr:uid="{00000000-0005-0000-0000-0000F70C0000}"/>
    <cellStyle name="Argument 2 4 14 3" xfId="3323" xr:uid="{00000000-0005-0000-0000-0000F80C0000}"/>
    <cellStyle name="Argument 2 4 15" xfId="3324" xr:uid="{00000000-0005-0000-0000-0000F90C0000}"/>
    <cellStyle name="Argument 2 4 15 2" xfId="3325" xr:uid="{00000000-0005-0000-0000-0000FA0C0000}"/>
    <cellStyle name="Argument 2 4 15 3" xfId="3326" xr:uid="{00000000-0005-0000-0000-0000FB0C0000}"/>
    <cellStyle name="Argument 2 4 16" xfId="3327" xr:uid="{00000000-0005-0000-0000-0000FC0C0000}"/>
    <cellStyle name="Argument 2 4 16 2" xfId="3328" xr:uid="{00000000-0005-0000-0000-0000FD0C0000}"/>
    <cellStyle name="Argument 2 4 16 3" xfId="3329" xr:uid="{00000000-0005-0000-0000-0000FE0C0000}"/>
    <cellStyle name="Argument 2 4 17" xfId="3330" xr:uid="{00000000-0005-0000-0000-0000FF0C0000}"/>
    <cellStyle name="Argument 2 4 17 2" xfId="3331" xr:uid="{00000000-0005-0000-0000-0000000D0000}"/>
    <cellStyle name="Argument 2 4 17 3" xfId="3332" xr:uid="{00000000-0005-0000-0000-0000010D0000}"/>
    <cellStyle name="Argument 2 4 18" xfId="3333" xr:uid="{00000000-0005-0000-0000-0000020D0000}"/>
    <cellStyle name="Argument 2 4 18 2" xfId="3334" xr:uid="{00000000-0005-0000-0000-0000030D0000}"/>
    <cellStyle name="Argument 2 4 18 3" xfId="3335" xr:uid="{00000000-0005-0000-0000-0000040D0000}"/>
    <cellStyle name="Argument 2 4 19" xfId="3336" xr:uid="{00000000-0005-0000-0000-0000050D0000}"/>
    <cellStyle name="Argument 2 4 19 2" xfId="3337" xr:uid="{00000000-0005-0000-0000-0000060D0000}"/>
    <cellStyle name="Argument 2 4 19 3" xfId="3338" xr:uid="{00000000-0005-0000-0000-0000070D0000}"/>
    <cellStyle name="Argument 2 4 2" xfId="3339" xr:uid="{00000000-0005-0000-0000-0000080D0000}"/>
    <cellStyle name="Argument 2 4 2 2" xfId="3340" xr:uid="{00000000-0005-0000-0000-0000090D0000}"/>
    <cellStyle name="Argument 2 4 2 3" xfId="3341" xr:uid="{00000000-0005-0000-0000-00000A0D0000}"/>
    <cellStyle name="Argument 2 4 20" xfId="3342" xr:uid="{00000000-0005-0000-0000-00000B0D0000}"/>
    <cellStyle name="Argument 2 4 20 2" xfId="3343" xr:uid="{00000000-0005-0000-0000-00000C0D0000}"/>
    <cellStyle name="Argument 2 4 20 3" xfId="3344" xr:uid="{00000000-0005-0000-0000-00000D0D0000}"/>
    <cellStyle name="Argument 2 4 21" xfId="3345" xr:uid="{00000000-0005-0000-0000-00000E0D0000}"/>
    <cellStyle name="Argument 2 4 21 2" xfId="3346" xr:uid="{00000000-0005-0000-0000-00000F0D0000}"/>
    <cellStyle name="Argument 2 4 21 3" xfId="3347" xr:uid="{00000000-0005-0000-0000-0000100D0000}"/>
    <cellStyle name="Argument 2 4 22" xfId="3348" xr:uid="{00000000-0005-0000-0000-0000110D0000}"/>
    <cellStyle name="Argument 2 4 22 2" xfId="3349" xr:uid="{00000000-0005-0000-0000-0000120D0000}"/>
    <cellStyle name="Argument 2 4 22 3" xfId="3350" xr:uid="{00000000-0005-0000-0000-0000130D0000}"/>
    <cellStyle name="Argument 2 4 23" xfId="3351" xr:uid="{00000000-0005-0000-0000-0000140D0000}"/>
    <cellStyle name="Argument 2 4 23 2" xfId="3352" xr:uid="{00000000-0005-0000-0000-0000150D0000}"/>
    <cellStyle name="Argument 2 4 23 3" xfId="3353" xr:uid="{00000000-0005-0000-0000-0000160D0000}"/>
    <cellStyle name="Argument 2 4 24" xfId="3354" xr:uid="{00000000-0005-0000-0000-0000170D0000}"/>
    <cellStyle name="Argument 2 4 24 2" xfId="3355" xr:uid="{00000000-0005-0000-0000-0000180D0000}"/>
    <cellStyle name="Argument 2 4 24 3" xfId="3356" xr:uid="{00000000-0005-0000-0000-0000190D0000}"/>
    <cellStyle name="Argument 2 4 25" xfId="3357" xr:uid="{00000000-0005-0000-0000-00001A0D0000}"/>
    <cellStyle name="Argument 2 4 26" xfId="3358" xr:uid="{00000000-0005-0000-0000-00001B0D0000}"/>
    <cellStyle name="Argument 2 4 3" xfId="3359" xr:uid="{00000000-0005-0000-0000-00001C0D0000}"/>
    <cellStyle name="Argument 2 4 3 2" xfId="3360" xr:uid="{00000000-0005-0000-0000-00001D0D0000}"/>
    <cellStyle name="Argument 2 4 3 3" xfId="3361" xr:uid="{00000000-0005-0000-0000-00001E0D0000}"/>
    <cellStyle name="Argument 2 4 4" xfId="3362" xr:uid="{00000000-0005-0000-0000-00001F0D0000}"/>
    <cellStyle name="Argument 2 4 4 2" xfId="3363" xr:uid="{00000000-0005-0000-0000-0000200D0000}"/>
    <cellStyle name="Argument 2 4 4 3" xfId="3364" xr:uid="{00000000-0005-0000-0000-0000210D0000}"/>
    <cellStyle name="Argument 2 4 5" xfId="3365" xr:uid="{00000000-0005-0000-0000-0000220D0000}"/>
    <cellStyle name="Argument 2 4 5 2" xfId="3366" xr:uid="{00000000-0005-0000-0000-0000230D0000}"/>
    <cellStyle name="Argument 2 4 5 3" xfId="3367" xr:uid="{00000000-0005-0000-0000-0000240D0000}"/>
    <cellStyle name="Argument 2 4 6" xfId="3368" xr:uid="{00000000-0005-0000-0000-0000250D0000}"/>
    <cellStyle name="Argument 2 4 6 2" xfId="3369" xr:uid="{00000000-0005-0000-0000-0000260D0000}"/>
    <cellStyle name="Argument 2 4 6 3" xfId="3370" xr:uid="{00000000-0005-0000-0000-0000270D0000}"/>
    <cellStyle name="Argument 2 4 7" xfId="3371" xr:uid="{00000000-0005-0000-0000-0000280D0000}"/>
    <cellStyle name="Argument 2 4 7 2" xfId="3372" xr:uid="{00000000-0005-0000-0000-0000290D0000}"/>
    <cellStyle name="Argument 2 4 7 3" xfId="3373" xr:uid="{00000000-0005-0000-0000-00002A0D0000}"/>
    <cellStyle name="Argument 2 4 8" xfId="3374" xr:uid="{00000000-0005-0000-0000-00002B0D0000}"/>
    <cellStyle name="Argument 2 4 8 2" xfId="3375" xr:uid="{00000000-0005-0000-0000-00002C0D0000}"/>
    <cellStyle name="Argument 2 4 8 3" xfId="3376" xr:uid="{00000000-0005-0000-0000-00002D0D0000}"/>
    <cellStyle name="Argument 2 4 9" xfId="3377" xr:uid="{00000000-0005-0000-0000-00002E0D0000}"/>
    <cellStyle name="Argument 2 4 9 2" xfId="3378" xr:uid="{00000000-0005-0000-0000-00002F0D0000}"/>
    <cellStyle name="Argument 2 4 9 3" xfId="3379" xr:uid="{00000000-0005-0000-0000-0000300D0000}"/>
    <cellStyle name="Argument 2 5" xfId="3380" xr:uid="{00000000-0005-0000-0000-0000310D0000}"/>
    <cellStyle name="Argument 2 5 10" xfId="3381" xr:uid="{00000000-0005-0000-0000-0000320D0000}"/>
    <cellStyle name="Argument 2 5 10 2" xfId="3382" xr:uid="{00000000-0005-0000-0000-0000330D0000}"/>
    <cellStyle name="Argument 2 5 10 3" xfId="3383" xr:uid="{00000000-0005-0000-0000-0000340D0000}"/>
    <cellStyle name="Argument 2 5 11" xfId="3384" xr:uid="{00000000-0005-0000-0000-0000350D0000}"/>
    <cellStyle name="Argument 2 5 11 2" xfId="3385" xr:uid="{00000000-0005-0000-0000-0000360D0000}"/>
    <cellStyle name="Argument 2 5 11 3" xfId="3386" xr:uid="{00000000-0005-0000-0000-0000370D0000}"/>
    <cellStyle name="Argument 2 5 12" xfId="3387" xr:uid="{00000000-0005-0000-0000-0000380D0000}"/>
    <cellStyle name="Argument 2 5 12 2" xfId="3388" xr:uid="{00000000-0005-0000-0000-0000390D0000}"/>
    <cellStyle name="Argument 2 5 12 3" xfId="3389" xr:uid="{00000000-0005-0000-0000-00003A0D0000}"/>
    <cellStyle name="Argument 2 5 13" xfId="3390" xr:uid="{00000000-0005-0000-0000-00003B0D0000}"/>
    <cellStyle name="Argument 2 5 13 2" xfId="3391" xr:uid="{00000000-0005-0000-0000-00003C0D0000}"/>
    <cellStyle name="Argument 2 5 13 3" xfId="3392" xr:uid="{00000000-0005-0000-0000-00003D0D0000}"/>
    <cellStyle name="Argument 2 5 14" xfId="3393" xr:uid="{00000000-0005-0000-0000-00003E0D0000}"/>
    <cellStyle name="Argument 2 5 14 2" xfId="3394" xr:uid="{00000000-0005-0000-0000-00003F0D0000}"/>
    <cellStyle name="Argument 2 5 14 3" xfId="3395" xr:uid="{00000000-0005-0000-0000-0000400D0000}"/>
    <cellStyle name="Argument 2 5 15" xfId="3396" xr:uid="{00000000-0005-0000-0000-0000410D0000}"/>
    <cellStyle name="Argument 2 5 15 2" xfId="3397" xr:uid="{00000000-0005-0000-0000-0000420D0000}"/>
    <cellStyle name="Argument 2 5 15 3" xfId="3398" xr:uid="{00000000-0005-0000-0000-0000430D0000}"/>
    <cellStyle name="Argument 2 5 16" xfId="3399" xr:uid="{00000000-0005-0000-0000-0000440D0000}"/>
    <cellStyle name="Argument 2 5 16 2" xfId="3400" xr:uid="{00000000-0005-0000-0000-0000450D0000}"/>
    <cellStyle name="Argument 2 5 16 3" xfId="3401" xr:uid="{00000000-0005-0000-0000-0000460D0000}"/>
    <cellStyle name="Argument 2 5 17" xfId="3402" xr:uid="{00000000-0005-0000-0000-0000470D0000}"/>
    <cellStyle name="Argument 2 5 17 2" xfId="3403" xr:uid="{00000000-0005-0000-0000-0000480D0000}"/>
    <cellStyle name="Argument 2 5 17 3" xfId="3404" xr:uid="{00000000-0005-0000-0000-0000490D0000}"/>
    <cellStyle name="Argument 2 5 18" xfId="3405" xr:uid="{00000000-0005-0000-0000-00004A0D0000}"/>
    <cellStyle name="Argument 2 5 18 2" xfId="3406" xr:uid="{00000000-0005-0000-0000-00004B0D0000}"/>
    <cellStyle name="Argument 2 5 18 3" xfId="3407" xr:uid="{00000000-0005-0000-0000-00004C0D0000}"/>
    <cellStyle name="Argument 2 5 19" xfId="3408" xr:uid="{00000000-0005-0000-0000-00004D0D0000}"/>
    <cellStyle name="Argument 2 5 19 2" xfId="3409" xr:uid="{00000000-0005-0000-0000-00004E0D0000}"/>
    <cellStyle name="Argument 2 5 19 3" xfId="3410" xr:uid="{00000000-0005-0000-0000-00004F0D0000}"/>
    <cellStyle name="Argument 2 5 2" xfId="3411" xr:uid="{00000000-0005-0000-0000-0000500D0000}"/>
    <cellStyle name="Argument 2 5 2 2" xfId="3412" xr:uid="{00000000-0005-0000-0000-0000510D0000}"/>
    <cellStyle name="Argument 2 5 2 3" xfId="3413" xr:uid="{00000000-0005-0000-0000-0000520D0000}"/>
    <cellStyle name="Argument 2 5 20" xfId="3414" xr:uid="{00000000-0005-0000-0000-0000530D0000}"/>
    <cellStyle name="Argument 2 5 20 2" xfId="3415" xr:uid="{00000000-0005-0000-0000-0000540D0000}"/>
    <cellStyle name="Argument 2 5 20 3" xfId="3416" xr:uid="{00000000-0005-0000-0000-0000550D0000}"/>
    <cellStyle name="Argument 2 5 21" xfId="3417" xr:uid="{00000000-0005-0000-0000-0000560D0000}"/>
    <cellStyle name="Argument 2 5 21 2" xfId="3418" xr:uid="{00000000-0005-0000-0000-0000570D0000}"/>
    <cellStyle name="Argument 2 5 21 3" xfId="3419" xr:uid="{00000000-0005-0000-0000-0000580D0000}"/>
    <cellStyle name="Argument 2 5 22" xfId="3420" xr:uid="{00000000-0005-0000-0000-0000590D0000}"/>
    <cellStyle name="Argument 2 5 22 2" xfId="3421" xr:uid="{00000000-0005-0000-0000-00005A0D0000}"/>
    <cellStyle name="Argument 2 5 22 3" xfId="3422" xr:uid="{00000000-0005-0000-0000-00005B0D0000}"/>
    <cellStyle name="Argument 2 5 23" xfId="3423" xr:uid="{00000000-0005-0000-0000-00005C0D0000}"/>
    <cellStyle name="Argument 2 5 23 2" xfId="3424" xr:uid="{00000000-0005-0000-0000-00005D0D0000}"/>
    <cellStyle name="Argument 2 5 23 3" xfId="3425" xr:uid="{00000000-0005-0000-0000-00005E0D0000}"/>
    <cellStyle name="Argument 2 5 24" xfId="3426" xr:uid="{00000000-0005-0000-0000-00005F0D0000}"/>
    <cellStyle name="Argument 2 5 24 2" xfId="3427" xr:uid="{00000000-0005-0000-0000-0000600D0000}"/>
    <cellStyle name="Argument 2 5 24 3" xfId="3428" xr:uid="{00000000-0005-0000-0000-0000610D0000}"/>
    <cellStyle name="Argument 2 5 25" xfId="3429" xr:uid="{00000000-0005-0000-0000-0000620D0000}"/>
    <cellStyle name="Argument 2 5 26" xfId="3430" xr:uid="{00000000-0005-0000-0000-0000630D0000}"/>
    <cellStyle name="Argument 2 5 3" xfId="3431" xr:uid="{00000000-0005-0000-0000-0000640D0000}"/>
    <cellStyle name="Argument 2 5 3 2" xfId="3432" xr:uid="{00000000-0005-0000-0000-0000650D0000}"/>
    <cellStyle name="Argument 2 5 3 3" xfId="3433" xr:uid="{00000000-0005-0000-0000-0000660D0000}"/>
    <cellStyle name="Argument 2 5 4" xfId="3434" xr:uid="{00000000-0005-0000-0000-0000670D0000}"/>
    <cellStyle name="Argument 2 5 4 2" xfId="3435" xr:uid="{00000000-0005-0000-0000-0000680D0000}"/>
    <cellStyle name="Argument 2 5 4 3" xfId="3436" xr:uid="{00000000-0005-0000-0000-0000690D0000}"/>
    <cellStyle name="Argument 2 5 5" xfId="3437" xr:uid="{00000000-0005-0000-0000-00006A0D0000}"/>
    <cellStyle name="Argument 2 5 5 2" xfId="3438" xr:uid="{00000000-0005-0000-0000-00006B0D0000}"/>
    <cellStyle name="Argument 2 5 5 3" xfId="3439" xr:uid="{00000000-0005-0000-0000-00006C0D0000}"/>
    <cellStyle name="Argument 2 5 6" xfId="3440" xr:uid="{00000000-0005-0000-0000-00006D0D0000}"/>
    <cellStyle name="Argument 2 5 6 2" xfId="3441" xr:uid="{00000000-0005-0000-0000-00006E0D0000}"/>
    <cellStyle name="Argument 2 5 6 3" xfId="3442" xr:uid="{00000000-0005-0000-0000-00006F0D0000}"/>
    <cellStyle name="Argument 2 5 7" xfId="3443" xr:uid="{00000000-0005-0000-0000-0000700D0000}"/>
    <cellStyle name="Argument 2 5 7 2" xfId="3444" xr:uid="{00000000-0005-0000-0000-0000710D0000}"/>
    <cellStyle name="Argument 2 5 7 3" xfId="3445" xr:uid="{00000000-0005-0000-0000-0000720D0000}"/>
    <cellStyle name="Argument 2 5 8" xfId="3446" xr:uid="{00000000-0005-0000-0000-0000730D0000}"/>
    <cellStyle name="Argument 2 5 8 2" xfId="3447" xr:uid="{00000000-0005-0000-0000-0000740D0000}"/>
    <cellStyle name="Argument 2 5 8 3" xfId="3448" xr:uid="{00000000-0005-0000-0000-0000750D0000}"/>
    <cellStyle name="Argument 2 5 9" xfId="3449" xr:uid="{00000000-0005-0000-0000-0000760D0000}"/>
    <cellStyle name="Argument 2 5 9 2" xfId="3450" xr:uid="{00000000-0005-0000-0000-0000770D0000}"/>
    <cellStyle name="Argument 2 5 9 3" xfId="3451" xr:uid="{00000000-0005-0000-0000-0000780D0000}"/>
    <cellStyle name="Argument 2 6" xfId="3452" xr:uid="{00000000-0005-0000-0000-0000790D0000}"/>
    <cellStyle name="Argument 2 6 10" xfId="3453" xr:uid="{00000000-0005-0000-0000-00007A0D0000}"/>
    <cellStyle name="Argument 2 6 10 2" xfId="3454" xr:uid="{00000000-0005-0000-0000-00007B0D0000}"/>
    <cellStyle name="Argument 2 6 10 3" xfId="3455" xr:uid="{00000000-0005-0000-0000-00007C0D0000}"/>
    <cellStyle name="Argument 2 6 11" xfId="3456" xr:uid="{00000000-0005-0000-0000-00007D0D0000}"/>
    <cellStyle name="Argument 2 6 11 2" xfId="3457" xr:uid="{00000000-0005-0000-0000-00007E0D0000}"/>
    <cellStyle name="Argument 2 6 11 3" xfId="3458" xr:uid="{00000000-0005-0000-0000-00007F0D0000}"/>
    <cellStyle name="Argument 2 6 12" xfId="3459" xr:uid="{00000000-0005-0000-0000-0000800D0000}"/>
    <cellStyle name="Argument 2 6 12 2" xfId="3460" xr:uid="{00000000-0005-0000-0000-0000810D0000}"/>
    <cellStyle name="Argument 2 6 12 3" xfId="3461" xr:uid="{00000000-0005-0000-0000-0000820D0000}"/>
    <cellStyle name="Argument 2 6 13" xfId="3462" xr:uid="{00000000-0005-0000-0000-0000830D0000}"/>
    <cellStyle name="Argument 2 6 13 2" xfId="3463" xr:uid="{00000000-0005-0000-0000-0000840D0000}"/>
    <cellStyle name="Argument 2 6 13 3" xfId="3464" xr:uid="{00000000-0005-0000-0000-0000850D0000}"/>
    <cellStyle name="Argument 2 6 14" xfId="3465" xr:uid="{00000000-0005-0000-0000-0000860D0000}"/>
    <cellStyle name="Argument 2 6 14 2" xfId="3466" xr:uid="{00000000-0005-0000-0000-0000870D0000}"/>
    <cellStyle name="Argument 2 6 14 3" xfId="3467" xr:uid="{00000000-0005-0000-0000-0000880D0000}"/>
    <cellStyle name="Argument 2 6 15" xfId="3468" xr:uid="{00000000-0005-0000-0000-0000890D0000}"/>
    <cellStyle name="Argument 2 6 15 2" xfId="3469" xr:uid="{00000000-0005-0000-0000-00008A0D0000}"/>
    <cellStyle name="Argument 2 6 15 3" xfId="3470" xr:uid="{00000000-0005-0000-0000-00008B0D0000}"/>
    <cellStyle name="Argument 2 6 16" xfId="3471" xr:uid="{00000000-0005-0000-0000-00008C0D0000}"/>
    <cellStyle name="Argument 2 6 16 2" xfId="3472" xr:uid="{00000000-0005-0000-0000-00008D0D0000}"/>
    <cellStyle name="Argument 2 6 16 3" xfId="3473" xr:uid="{00000000-0005-0000-0000-00008E0D0000}"/>
    <cellStyle name="Argument 2 6 17" xfId="3474" xr:uid="{00000000-0005-0000-0000-00008F0D0000}"/>
    <cellStyle name="Argument 2 6 17 2" xfId="3475" xr:uid="{00000000-0005-0000-0000-0000900D0000}"/>
    <cellStyle name="Argument 2 6 17 3" xfId="3476" xr:uid="{00000000-0005-0000-0000-0000910D0000}"/>
    <cellStyle name="Argument 2 6 18" xfId="3477" xr:uid="{00000000-0005-0000-0000-0000920D0000}"/>
    <cellStyle name="Argument 2 6 18 2" xfId="3478" xr:uid="{00000000-0005-0000-0000-0000930D0000}"/>
    <cellStyle name="Argument 2 6 18 3" xfId="3479" xr:uid="{00000000-0005-0000-0000-0000940D0000}"/>
    <cellStyle name="Argument 2 6 19" xfId="3480" xr:uid="{00000000-0005-0000-0000-0000950D0000}"/>
    <cellStyle name="Argument 2 6 19 2" xfId="3481" xr:uid="{00000000-0005-0000-0000-0000960D0000}"/>
    <cellStyle name="Argument 2 6 19 3" xfId="3482" xr:uid="{00000000-0005-0000-0000-0000970D0000}"/>
    <cellStyle name="Argument 2 6 2" xfId="3483" xr:uid="{00000000-0005-0000-0000-0000980D0000}"/>
    <cellStyle name="Argument 2 6 2 2" xfId="3484" xr:uid="{00000000-0005-0000-0000-0000990D0000}"/>
    <cellStyle name="Argument 2 6 2 3" xfId="3485" xr:uid="{00000000-0005-0000-0000-00009A0D0000}"/>
    <cellStyle name="Argument 2 6 20" xfId="3486" xr:uid="{00000000-0005-0000-0000-00009B0D0000}"/>
    <cellStyle name="Argument 2 6 20 2" xfId="3487" xr:uid="{00000000-0005-0000-0000-00009C0D0000}"/>
    <cellStyle name="Argument 2 6 20 3" xfId="3488" xr:uid="{00000000-0005-0000-0000-00009D0D0000}"/>
    <cellStyle name="Argument 2 6 21" xfId="3489" xr:uid="{00000000-0005-0000-0000-00009E0D0000}"/>
    <cellStyle name="Argument 2 6 21 2" xfId="3490" xr:uid="{00000000-0005-0000-0000-00009F0D0000}"/>
    <cellStyle name="Argument 2 6 21 3" xfId="3491" xr:uid="{00000000-0005-0000-0000-0000A00D0000}"/>
    <cellStyle name="Argument 2 6 22" xfId="3492" xr:uid="{00000000-0005-0000-0000-0000A10D0000}"/>
    <cellStyle name="Argument 2 6 22 2" xfId="3493" xr:uid="{00000000-0005-0000-0000-0000A20D0000}"/>
    <cellStyle name="Argument 2 6 22 3" xfId="3494" xr:uid="{00000000-0005-0000-0000-0000A30D0000}"/>
    <cellStyle name="Argument 2 6 23" xfId="3495" xr:uid="{00000000-0005-0000-0000-0000A40D0000}"/>
    <cellStyle name="Argument 2 6 23 2" xfId="3496" xr:uid="{00000000-0005-0000-0000-0000A50D0000}"/>
    <cellStyle name="Argument 2 6 23 3" xfId="3497" xr:uid="{00000000-0005-0000-0000-0000A60D0000}"/>
    <cellStyle name="Argument 2 6 24" xfId="3498" xr:uid="{00000000-0005-0000-0000-0000A70D0000}"/>
    <cellStyle name="Argument 2 6 24 2" xfId="3499" xr:uid="{00000000-0005-0000-0000-0000A80D0000}"/>
    <cellStyle name="Argument 2 6 24 3" xfId="3500" xr:uid="{00000000-0005-0000-0000-0000A90D0000}"/>
    <cellStyle name="Argument 2 6 25" xfId="3501" xr:uid="{00000000-0005-0000-0000-0000AA0D0000}"/>
    <cellStyle name="Argument 2 6 26" xfId="3502" xr:uid="{00000000-0005-0000-0000-0000AB0D0000}"/>
    <cellStyle name="Argument 2 6 3" xfId="3503" xr:uid="{00000000-0005-0000-0000-0000AC0D0000}"/>
    <cellStyle name="Argument 2 6 3 2" xfId="3504" xr:uid="{00000000-0005-0000-0000-0000AD0D0000}"/>
    <cellStyle name="Argument 2 6 3 3" xfId="3505" xr:uid="{00000000-0005-0000-0000-0000AE0D0000}"/>
    <cellStyle name="Argument 2 6 4" xfId="3506" xr:uid="{00000000-0005-0000-0000-0000AF0D0000}"/>
    <cellStyle name="Argument 2 6 4 2" xfId="3507" xr:uid="{00000000-0005-0000-0000-0000B00D0000}"/>
    <cellStyle name="Argument 2 6 4 3" xfId="3508" xr:uid="{00000000-0005-0000-0000-0000B10D0000}"/>
    <cellStyle name="Argument 2 6 5" xfId="3509" xr:uid="{00000000-0005-0000-0000-0000B20D0000}"/>
    <cellStyle name="Argument 2 6 5 2" xfId="3510" xr:uid="{00000000-0005-0000-0000-0000B30D0000}"/>
    <cellStyle name="Argument 2 6 5 3" xfId="3511" xr:uid="{00000000-0005-0000-0000-0000B40D0000}"/>
    <cellStyle name="Argument 2 6 6" xfId="3512" xr:uid="{00000000-0005-0000-0000-0000B50D0000}"/>
    <cellStyle name="Argument 2 6 6 2" xfId="3513" xr:uid="{00000000-0005-0000-0000-0000B60D0000}"/>
    <cellStyle name="Argument 2 6 6 3" xfId="3514" xr:uid="{00000000-0005-0000-0000-0000B70D0000}"/>
    <cellStyle name="Argument 2 6 7" xfId="3515" xr:uid="{00000000-0005-0000-0000-0000B80D0000}"/>
    <cellStyle name="Argument 2 6 7 2" xfId="3516" xr:uid="{00000000-0005-0000-0000-0000B90D0000}"/>
    <cellStyle name="Argument 2 6 7 3" xfId="3517" xr:uid="{00000000-0005-0000-0000-0000BA0D0000}"/>
    <cellStyle name="Argument 2 6 8" xfId="3518" xr:uid="{00000000-0005-0000-0000-0000BB0D0000}"/>
    <cellStyle name="Argument 2 6 8 2" xfId="3519" xr:uid="{00000000-0005-0000-0000-0000BC0D0000}"/>
    <cellStyle name="Argument 2 6 8 3" xfId="3520" xr:uid="{00000000-0005-0000-0000-0000BD0D0000}"/>
    <cellStyle name="Argument 2 6 9" xfId="3521" xr:uid="{00000000-0005-0000-0000-0000BE0D0000}"/>
    <cellStyle name="Argument 2 6 9 2" xfId="3522" xr:uid="{00000000-0005-0000-0000-0000BF0D0000}"/>
    <cellStyle name="Argument 2 6 9 3" xfId="3523" xr:uid="{00000000-0005-0000-0000-0000C00D0000}"/>
    <cellStyle name="Argument 2 7" xfId="3524" xr:uid="{00000000-0005-0000-0000-0000C10D0000}"/>
    <cellStyle name="Argument 2 7 10" xfId="3525" xr:uid="{00000000-0005-0000-0000-0000C20D0000}"/>
    <cellStyle name="Argument 2 7 10 2" xfId="3526" xr:uid="{00000000-0005-0000-0000-0000C30D0000}"/>
    <cellStyle name="Argument 2 7 10 3" xfId="3527" xr:uid="{00000000-0005-0000-0000-0000C40D0000}"/>
    <cellStyle name="Argument 2 7 11" xfId="3528" xr:uid="{00000000-0005-0000-0000-0000C50D0000}"/>
    <cellStyle name="Argument 2 7 11 2" xfId="3529" xr:uid="{00000000-0005-0000-0000-0000C60D0000}"/>
    <cellStyle name="Argument 2 7 11 3" xfId="3530" xr:uid="{00000000-0005-0000-0000-0000C70D0000}"/>
    <cellStyle name="Argument 2 7 12" xfId="3531" xr:uid="{00000000-0005-0000-0000-0000C80D0000}"/>
    <cellStyle name="Argument 2 7 12 2" xfId="3532" xr:uid="{00000000-0005-0000-0000-0000C90D0000}"/>
    <cellStyle name="Argument 2 7 12 3" xfId="3533" xr:uid="{00000000-0005-0000-0000-0000CA0D0000}"/>
    <cellStyle name="Argument 2 7 13" xfId="3534" xr:uid="{00000000-0005-0000-0000-0000CB0D0000}"/>
    <cellStyle name="Argument 2 7 13 2" xfId="3535" xr:uid="{00000000-0005-0000-0000-0000CC0D0000}"/>
    <cellStyle name="Argument 2 7 13 3" xfId="3536" xr:uid="{00000000-0005-0000-0000-0000CD0D0000}"/>
    <cellStyle name="Argument 2 7 14" xfId="3537" xr:uid="{00000000-0005-0000-0000-0000CE0D0000}"/>
    <cellStyle name="Argument 2 7 14 2" xfId="3538" xr:uid="{00000000-0005-0000-0000-0000CF0D0000}"/>
    <cellStyle name="Argument 2 7 14 3" xfId="3539" xr:uid="{00000000-0005-0000-0000-0000D00D0000}"/>
    <cellStyle name="Argument 2 7 15" xfId="3540" xr:uid="{00000000-0005-0000-0000-0000D10D0000}"/>
    <cellStyle name="Argument 2 7 15 2" xfId="3541" xr:uid="{00000000-0005-0000-0000-0000D20D0000}"/>
    <cellStyle name="Argument 2 7 15 3" xfId="3542" xr:uid="{00000000-0005-0000-0000-0000D30D0000}"/>
    <cellStyle name="Argument 2 7 16" xfId="3543" xr:uid="{00000000-0005-0000-0000-0000D40D0000}"/>
    <cellStyle name="Argument 2 7 16 2" xfId="3544" xr:uid="{00000000-0005-0000-0000-0000D50D0000}"/>
    <cellStyle name="Argument 2 7 16 3" xfId="3545" xr:uid="{00000000-0005-0000-0000-0000D60D0000}"/>
    <cellStyle name="Argument 2 7 17" xfId="3546" xr:uid="{00000000-0005-0000-0000-0000D70D0000}"/>
    <cellStyle name="Argument 2 7 17 2" xfId="3547" xr:uid="{00000000-0005-0000-0000-0000D80D0000}"/>
    <cellStyle name="Argument 2 7 17 3" xfId="3548" xr:uid="{00000000-0005-0000-0000-0000D90D0000}"/>
    <cellStyle name="Argument 2 7 18" xfId="3549" xr:uid="{00000000-0005-0000-0000-0000DA0D0000}"/>
    <cellStyle name="Argument 2 7 18 2" xfId="3550" xr:uid="{00000000-0005-0000-0000-0000DB0D0000}"/>
    <cellStyle name="Argument 2 7 18 3" xfId="3551" xr:uid="{00000000-0005-0000-0000-0000DC0D0000}"/>
    <cellStyle name="Argument 2 7 19" xfId="3552" xr:uid="{00000000-0005-0000-0000-0000DD0D0000}"/>
    <cellStyle name="Argument 2 7 19 2" xfId="3553" xr:uid="{00000000-0005-0000-0000-0000DE0D0000}"/>
    <cellStyle name="Argument 2 7 19 3" xfId="3554" xr:uid="{00000000-0005-0000-0000-0000DF0D0000}"/>
    <cellStyle name="Argument 2 7 2" xfId="3555" xr:uid="{00000000-0005-0000-0000-0000E00D0000}"/>
    <cellStyle name="Argument 2 7 2 2" xfId="3556" xr:uid="{00000000-0005-0000-0000-0000E10D0000}"/>
    <cellStyle name="Argument 2 7 2 3" xfId="3557" xr:uid="{00000000-0005-0000-0000-0000E20D0000}"/>
    <cellStyle name="Argument 2 7 20" xfId="3558" xr:uid="{00000000-0005-0000-0000-0000E30D0000}"/>
    <cellStyle name="Argument 2 7 20 2" xfId="3559" xr:uid="{00000000-0005-0000-0000-0000E40D0000}"/>
    <cellStyle name="Argument 2 7 20 3" xfId="3560" xr:uid="{00000000-0005-0000-0000-0000E50D0000}"/>
    <cellStyle name="Argument 2 7 21" xfId="3561" xr:uid="{00000000-0005-0000-0000-0000E60D0000}"/>
    <cellStyle name="Argument 2 7 21 2" xfId="3562" xr:uid="{00000000-0005-0000-0000-0000E70D0000}"/>
    <cellStyle name="Argument 2 7 21 3" xfId="3563" xr:uid="{00000000-0005-0000-0000-0000E80D0000}"/>
    <cellStyle name="Argument 2 7 22" xfId="3564" xr:uid="{00000000-0005-0000-0000-0000E90D0000}"/>
    <cellStyle name="Argument 2 7 22 2" xfId="3565" xr:uid="{00000000-0005-0000-0000-0000EA0D0000}"/>
    <cellStyle name="Argument 2 7 22 3" xfId="3566" xr:uid="{00000000-0005-0000-0000-0000EB0D0000}"/>
    <cellStyle name="Argument 2 7 23" xfId="3567" xr:uid="{00000000-0005-0000-0000-0000EC0D0000}"/>
    <cellStyle name="Argument 2 7 23 2" xfId="3568" xr:uid="{00000000-0005-0000-0000-0000ED0D0000}"/>
    <cellStyle name="Argument 2 7 23 3" xfId="3569" xr:uid="{00000000-0005-0000-0000-0000EE0D0000}"/>
    <cellStyle name="Argument 2 7 24" xfId="3570" xr:uid="{00000000-0005-0000-0000-0000EF0D0000}"/>
    <cellStyle name="Argument 2 7 24 2" xfId="3571" xr:uid="{00000000-0005-0000-0000-0000F00D0000}"/>
    <cellStyle name="Argument 2 7 24 3" xfId="3572" xr:uid="{00000000-0005-0000-0000-0000F10D0000}"/>
    <cellStyle name="Argument 2 7 25" xfId="3573" xr:uid="{00000000-0005-0000-0000-0000F20D0000}"/>
    <cellStyle name="Argument 2 7 26" xfId="3574" xr:uid="{00000000-0005-0000-0000-0000F30D0000}"/>
    <cellStyle name="Argument 2 7 3" xfId="3575" xr:uid="{00000000-0005-0000-0000-0000F40D0000}"/>
    <cellStyle name="Argument 2 7 3 2" xfId="3576" xr:uid="{00000000-0005-0000-0000-0000F50D0000}"/>
    <cellStyle name="Argument 2 7 3 3" xfId="3577" xr:uid="{00000000-0005-0000-0000-0000F60D0000}"/>
    <cellStyle name="Argument 2 7 4" xfId="3578" xr:uid="{00000000-0005-0000-0000-0000F70D0000}"/>
    <cellStyle name="Argument 2 7 4 2" xfId="3579" xr:uid="{00000000-0005-0000-0000-0000F80D0000}"/>
    <cellStyle name="Argument 2 7 4 3" xfId="3580" xr:uid="{00000000-0005-0000-0000-0000F90D0000}"/>
    <cellStyle name="Argument 2 7 5" xfId="3581" xr:uid="{00000000-0005-0000-0000-0000FA0D0000}"/>
    <cellStyle name="Argument 2 7 5 2" xfId="3582" xr:uid="{00000000-0005-0000-0000-0000FB0D0000}"/>
    <cellStyle name="Argument 2 7 5 3" xfId="3583" xr:uid="{00000000-0005-0000-0000-0000FC0D0000}"/>
    <cellStyle name="Argument 2 7 6" xfId="3584" xr:uid="{00000000-0005-0000-0000-0000FD0D0000}"/>
    <cellStyle name="Argument 2 7 6 2" xfId="3585" xr:uid="{00000000-0005-0000-0000-0000FE0D0000}"/>
    <cellStyle name="Argument 2 7 6 3" xfId="3586" xr:uid="{00000000-0005-0000-0000-0000FF0D0000}"/>
    <cellStyle name="Argument 2 7 7" xfId="3587" xr:uid="{00000000-0005-0000-0000-0000000E0000}"/>
    <cellStyle name="Argument 2 7 7 2" xfId="3588" xr:uid="{00000000-0005-0000-0000-0000010E0000}"/>
    <cellStyle name="Argument 2 7 7 3" xfId="3589" xr:uid="{00000000-0005-0000-0000-0000020E0000}"/>
    <cellStyle name="Argument 2 7 8" xfId="3590" xr:uid="{00000000-0005-0000-0000-0000030E0000}"/>
    <cellStyle name="Argument 2 7 8 2" xfId="3591" xr:uid="{00000000-0005-0000-0000-0000040E0000}"/>
    <cellStyle name="Argument 2 7 8 3" xfId="3592" xr:uid="{00000000-0005-0000-0000-0000050E0000}"/>
    <cellStyle name="Argument 2 7 9" xfId="3593" xr:uid="{00000000-0005-0000-0000-0000060E0000}"/>
    <cellStyle name="Argument 2 7 9 2" xfId="3594" xr:uid="{00000000-0005-0000-0000-0000070E0000}"/>
    <cellStyle name="Argument 2 7 9 3" xfId="3595" xr:uid="{00000000-0005-0000-0000-0000080E0000}"/>
    <cellStyle name="Argument 2 8" xfId="3596" xr:uid="{00000000-0005-0000-0000-0000090E0000}"/>
    <cellStyle name="Argument 2 8 10" xfId="3597" xr:uid="{00000000-0005-0000-0000-00000A0E0000}"/>
    <cellStyle name="Argument 2 8 10 2" xfId="3598" xr:uid="{00000000-0005-0000-0000-00000B0E0000}"/>
    <cellStyle name="Argument 2 8 10 3" xfId="3599" xr:uid="{00000000-0005-0000-0000-00000C0E0000}"/>
    <cellStyle name="Argument 2 8 11" xfId="3600" xr:uid="{00000000-0005-0000-0000-00000D0E0000}"/>
    <cellStyle name="Argument 2 8 11 2" xfId="3601" xr:uid="{00000000-0005-0000-0000-00000E0E0000}"/>
    <cellStyle name="Argument 2 8 11 3" xfId="3602" xr:uid="{00000000-0005-0000-0000-00000F0E0000}"/>
    <cellStyle name="Argument 2 8 12" xfId="3603" xr:uid="{00000000-0005-0000-0000-0000100E0000}"/>
    <cellStyle name="Argument 2 8 12 2" xfId="3604" xr:uid="{00000000-0005-0000-0000-0000110E0000}"/>
    <cellStyle name="Argument 2 8 12 3" xfId="3605" xr:uid="{00000000-0005-0000-0000-0000120E0000}"/>
    <cellStyle name="Argument 2 8 13" xfId="3606" xr:uid="{00000000-0005-0000-0000-0000130E0000}"/>
    <cellStyle name="Argument 2 8 13 2" xfId="3607" xr:uid="{00000000-0005-0000-0000-0000140E0000}"/>
    <cellStyle name="Argument 2 8 13 3" xfId="3608" xr:uid="{00000000-0005-0000-0000-0000150E0000}"/>
    <cellStyle name="Argument 2 8 14" xfId="3609" xr:uid="{00000000-0005-0000-0000-0000160E0000}"/>
    <cellStyle name="Argument 2 8 14 2" xfId="3610" xr:uid="{00000000-0005-0000-0000-0000170E0000}"/>
    <cellStyle name="Argument 2 8 14 3" xfId="3611" xr:uid="{00000000-0005-0000-0000-0000180E0000}"/>
    <cellStyle name="Argument 2 8 15" xfId="3612" xr:uid="{00000000-0005-0000-0000-0000190E0000}"/>
    <cellStyle name="Argument 2 8 15 2" xfId="3613" xr:uid="{00000000-0005-0000-0000-00001A0E0000}"/>
    <cellStyle name="Argument 2 8 15 3" xfId="3614" xr:uid="{00000000-0005-0000-0000-00001B0E0000}"/>
    <cellStyle name="Argument 2 8 16" xfId="3615" xr:uid="{00000000-0005-0000-0000-00001C0E0000}"/>
    <cellStyle name="Argument 2 8 16 2" xfId="3616" xr:uid="{00000000-0005-0000-0000-00001D0E0000}"/>
    <cellStyle name="Argument 2 8 16 3" xfId="3617" xr:uid="{00000000-0005-0000-0000-00001E0E0000}"/>
    <cellStyle name="Argument 2 8 17" xfId="3618" xr:uid="{00000000-0005-0000-0000-00001F0E0000}"/>
    <cellStyle name="Argument 2 8 17 2" xfId="3619" xr:uid="{00000000-0005-0000-0000-0000200E0000}"/>
    <cellStyle name="Argument 2 8 17 3" xfId="3620" xr:uid="{00000000-0005-0000-0000-0000210E0000}"/>
    <cellStyle name="Argument 2 8 18" xfId="3621" xr:uid="{00000000-0005-0000-0000-0000220E0000}"/>
    <cellStyle name="Argument 2 8 18 2" xfId="3622" xr:uid="{00000000-0005-0000-0000-0000230E0000}"/>
    <cellStyle name="Argument 2 8 18 3" xfId="3623" xr:uid="{00000000-0005-0000-0000-0000240E0000}"/>
    <cellStyle name="Argument 2 8 19" xfId="3624" xr:uid="{00000000-0005-0000-0000-0000250E0000}"/>
    <cellStyle name="Argument 2 8 19 2" xfId="3625" xr:uid="{00000000-0005-0000-0000-0000260E0000}"/>
    <cellStyle name="Argument 2 8 19 3" xfId="3626" xr:uid="{00000000-0005-0000-0000-0000270E0000}"/>
    <cellStyle name="Argument 2 8 2" xfId="3627" xr:uid="{00000000-0005-0000-0000-0000280E0000}"/>
    <cellStyle name="Argument 2 8 2 2" xfId="3628" xr:uid="{00000000-0005-0000-0000-0000290E0000}"/>
    <cellStyle name="Argument 2 8 2 3" xfId="3629" xr:uid="{00000000-0005-0000-0000-00002A0E0000}"/>
    <cellStyle name="Argument 2 8 20" xfId="3630" xr:uid="{00000000-0005-0000-0000-00002B0E0000}"/>
    <cellStyle name="Argument 2 8 20 2" xfId="3631" xr:uid="{00000000-0005-0000-0000-00002C0E0000}"/>
    <cellStyle name="Argument 2 8 20 3" xfId="3632" xr:uid="{00000000-0005-0000-0000-00002D0E0000}"/>
    <cellStyle name="Argument 2 8 21" xfId="3633" xr:uid="{00000000-0005-0000-0000-00002E0E0000}"/>
    <cellStyle name="Argument 2 8 21 2" xfId="3634" xr:uid="{00000000-0005-0000-0000-00002F0E0000}"/>
    <cellStyle name="Argument 2 8 21 3" xfId="3635" xr:uid="{00000000-0005-0000-0000-0000300E0000}"/>
    <cellStyle name="Argument 2 8 22" xfId="3636" xr:uid="{00000000-0005-0000-0000-0000310E0000}"/>
    <cellStyle name="Argument 2 8 22 2" xfId="3637" xr:uid="{00000000-0005-0000-0000-0000320E0000}"/>
    <cellStyle name="Argument 2 8 22 3" xfId="3638" xr:uid="{00000000-0005-0000-0000-0000330E0000}"/>
    <cellStyle name="Argument 2 8 23" xfId="3639" xr:uid="{00000000-0005-0000-0000-0000340E0000}"/>
    <cellStyle name="Argument 2 8 23 2" xfId="3640" xr:uid="{00000000-0005-0000-0000-0000350E0000}"/>
    <cellStyle name="Argument 2 8 23 3" xfId="3641" xr:uid="{00000000-0005-0000-0000-0000360E0000}"/>
    <cellStyle name="Argument 2 8 24" xfId="3642" xr:uid="{00000000-0005-0000-0000-0000370E0000}"/>
    <cellStyle name="Argument 2 8 24 2" xfId="3643" xr:uid="{00000000-0005-0000-0000-0000380E0000}"/>
    <cellStyle name="Argument 2 8 24 3" xfId="3644" xr:uid="{00000000-0005-0000-0000-0000390E0000}"/>
    <cellStyle name="Argument 2 8 25" xfId="3645" xr:uid="{00000000-0005-0000-0000-00003A0E0000}"/>
    <cellStyle name="Argument 2 8 26" xfId="3646" xr:uid="{00000000-0005-0000-0000-00003B0E0000}"/>
    <cellStyle name="Argument 2 8 3" xfId="3647" xr:uid="{00000000-0005-0000-0000-00003C0E0000}"/>
    <cellStyle name="Argument 2 8 3 2" xfId="3648" xr:uid="{00000000-0005-0000-0000-00003D0E0000}"/>
    <cellStyle name="Argument 2 8 3 3" xfId="3649" xr:uid="{00000000-0005-0000-0000-00003E0E0000}"/>
    <cellStyle name="Argument 2 8 4" xfId="3650" xr:uid="{00000000-0005-0000-0000-00003F0E0000}"/>
    <cellStyle name="Argument 2 8 4 2" xfId="3651" xr:uid="{00000000-0005-0000-0000-0000400E0000}"/>
    <cellStyle name="Argument 2 8 4 3" xfId="3652" xr:uid="{00000000-0005-0000-0000-0000410E0000}"/>
    <cellStyle name="Argument 2 8 5" xfId="3653" xr:uid="{00000000-0005-0000-0000-0000420E0000}"/>
    <cellStyle name="Argument 2 8 5 2" xfId="3654" xr:uid="{00000000-0005-0000-0000-0000430E0000}"/>
    <cellStyle name="Argument 2 8 5 3" xfId="3655" xr:uid="{00000000-0005-0000-0000-0000440E0000}"/>
    <cellStyle name="Argument 2 8 6" xfId="3656" xr:uid="{00000000-0005-0000-0000-0000450E0000}"/>
    <cellStyle name="Argument 2 8 6 2" xfId="3657" xr:uid="{00000000-0005-0000-0000-0000460E0000}"/>
    <cellStyle name="Argument 2 8 6 3" xfId="3658" xr:uid="{00000000-0005-0000-0000-0000470E0000}"/>
    <cellStyle name="Argument 2 8 7" xfId="3659" xr:uid="{00000000-0005-0000-0000-0000480E0000}"/>
    <cellStyle name="Argument 2 8 7 2" xfId="3660" xr:uid="{00000000-0005-0000-0000-0000490E0000}"/>
    <cellStyle name="Argument 2 8 7 3" xfId="3661" xr:uid="{00000000-0005-0000-0000-00004A0E0000}"/>
    <cellStyle name="Argument 2 8 8" xfId="3662" xr:uid="{00000000-0005-0000-0000-00004B0E0000}"/>
    <cellStyle name="Argument 2 8 8 2" xfId="3663" xr:uid="{00000000-0005-0000-0000-00004C0E0000}"/>
    <cellStyle name="Argument 2 8 8 3" xfId="3664" xr:uid="{00000000-0005-0000-0000-00004D0E0000}"/>
    <cellStyle name="Argument 2 8 9" xfId="3665" xr:uid="{00000000-0005-0000-0000-00004E0E0000}"/>
    <cellStyle name="Argument 2 8 9 2" xfId="3666" xr:uid="{00000000-0005-0000-0000-00004F0E0000}"/>
    <cellStyle name="Argument 2 8 9 3" xfId="3667" xr:uid="{00000000-0005-0000-0000-0000500E0000}"/>
    <cellStyle name="Argument 2 9" xfId="3668" xr:uid="{00000000-0005-0000-0000-0000510E0000}"/>
    <cellStyle name="Argument 2 9 10" xfId="3669" xr:uid="{00000000-0005-0000-0000-0000520E0000}"/>
    <cellStyle name="Argument 2 9 10 2" xfId="3670" xr:uid="{00000000-0005-0000-0000-0000530E0000}"/>
    <cellStyle name="Argument 2 9 10 3" xfId="3671" xr:uid="{00000000-0005-0000-0000-0000540E0000}"/>
    <cellStyle name="Argument 2 9 11" xfId="3672" xr:uid="{00000000-0005-0000-0000-0000550E0000}"/>
    <cellStyle name="Argument 2 9 11 2" xfId="3673" xr:uid="{00000000-0005-0000-0000-0000560E0000}"/>
    <cellStyle name="Argument 2 9 11 3" xfId="3674" xr:uid="{00000000-0005-0000-0000-0000570E0000}"/>
    <cellStyle name="Argument 2 9 12" xfId="3675" xr:uid="{00000000-0005-0000-0000-0000580E0000}"/>
    <cellStyle name="Argument 2 9 12 2" xfId="3676" xr:uid="{00000000-0005-0000-0000-0000590E0000}"/>
    <cellStyle name="Argument 2 9 12 3" xfId="3677" xr:uid="{00000000-0005-0000-0000-00005A0E0000}"/>
    <cellStyle name="Argument 2 9 13" xfId="3678" xr:uid="{00000000-0005-0000-0000-00005B0E0000}"/>
    <cellStyle name="Argument 2 9 13 2" xfId="3679" xr:uid="{00000000-0005-0000-0000-00005C0E0000}"/>
    <cellStyle name="Argument 2 9 13 3" xfId="3680" xr:uid="{00000000-0005-0000-0000-00005D0E0000}"/>
    <cellStyle name="Argument 2 9 14" xfId="3681" xr:uid="{00000000-0005-0000-0000-00005E0E0000}"/>
    <cellStyle name="Argument 2 9 14 2" xfId="3682" xr:uid="{00000000-0005-0000-0000-00005F0E0000}"/>
    <cellStyle name="Argument 2 9 14 3" xfId="3683" xr:uid="{00000000-0005-0000-0000-0000600E0000}"/>
    <cellStyle name="Argument 2 9 15" xfId="3684" xr:uid="{00000000-0005-0000-0000-0000610E0000}"/>
    <cellStyle name="Argument 2 9 15 2" xfId="3685" xr:uid="{00000000-0005-0000-0000-0000620E0000}"/>
    <cellStyle name="Argument 2 9 15 3" xfId="3686" xr:uid="{00000000-0005-0000-0000-0000630E0000}"/>
    <cellStyle name="Argument 2 9 16" xfId="3687" xr:uid="{00000000-0005-0000-0000-0000640E0000}"/>
    <cellStyle name="Argument 2 9 16 2" xfId="3688" xr:uid="{00000000-0005-0000-0000-0000650E0000}"/>
    <cellStyle name="Argument 2 9 16 3" xfId="3689" xr:uid="{00000000-0005-0000-0000-0000660E0000}"/>
    <cellStyle name="Argument 2 9 17" xfId="3690" xr:uid="{00000000-0005-0000-0000-0000670E0000}"/>
    <cellStyle name="Argument 2 9 17 2" xfId="3691" xr:uid="{00000000-0005-0000-0000-0000680E0000}"/>
    <cellStyle name="Argument 2 9 17 3" xfId="3692" xr:uid="{00000000-0005-0000-0000-0000690E0000}"/>
    <cellStyle name="Argument 2 9 18" xfId="3693" xr:uid="{00000000-0005-0000-0000-00006A0E0000}"/>
    <cellStyle name="Argument 2 9 18 2" xfId="3694" xr:uid="{00000000-0005-0000-0000-00006B0E0000}"/>
    <cellStyle name="Argument 2 9 18 3" xfId="3695" xr:uid="{00000000-0005-0000-0000-00006C0E0000}"/>
    <cellStyle name="Argument 2 9 19" xfId="3696" xr:uid="{00000000-0005-0000-0000-00006D0E0000}"/>
    <cellStyle name="Argument 2 9 19 2" xfId="3697" xr:uid="{00000000-0005-0000-0000-00006E0E0000}"/>
    <cellStyle name="Argument 2 9 19 3" xfId="3698" xr:uid="{00000000-0005-0000-0000-00006F0E0000}"/>
    <cellStyle name="Argument 2 9 2" xfId="3699" xr:uid="{00000000-0005-0000-0000-0000700E0000}"/>
    <cellStyle name="Argument 2 9 2 2" xfId="3700" xr:uid="{00000000-0005-0000-0000-0000710E0000}"/>
    <cellStyle name="Argument 2 9 2 3" xfId="3701" xr:uid="{00000000-0005-0000-0000-0000720E0000}"/>
    <cellStyle name="Argument 2 9 20" xfId="3702" xr:uid="{00000000-0005-0000-0000-0000730E0000}"/>
    <cellStyle name="Argument 2 9 20 2" xfId="3703" xr:uid="{00000000-0005-0000-0000-0000740E0000}"/>
    <cellStyle name="Argument 2 9 20 3" xfId="3704" xr:uid="{00000000-0005-0000-0000-0000750E0000}"/>
    <cellStyle name="Argument 2 9 21" xfId="3705" xr:uid="{00000000-0005-0000-0000-0000760E0000}"/>
    <cellStyle name="Argument 2 9 21 2" xfId="3706" xr:uid="{00000000-0005-0000-0000-0000770E0000}"/>
    <cellStyle name="Argument 2 9 21 3" xfId="3707" xr:uid="{00000000-0005-0000-0000-0000780E0000}"/>
    <cellStyle name="Argument 2 9 22" xfId="3708" xr:uid="{00000000-0005-0000-0000-0000790E0000}"/>
    <cellStyle name="Argument 2 9 22 2" xfId="3709" xr:uid="{00000000-0005-0000-0000-00007A0E0000}"/>
    <cellStyle name="Argument 2 9 22 3" xfId="3710" xr:uid="{00000000-0005-0000-0000-00007B0E0000}"/>
    <cellStyle name="Argument 2 9 23" xfId="3711" xr:uid="{00000000-0005-0000-0000-00007C0E0000}"/>
    <cellStyle name="Argument 2 9 23 2" xfId="3712" xr:uid="{00000000-0005-0000-0000-00007D0E0000}"/>
    <cellStyle name="Argument 2 9 23 3" xfId="3713" xr:uid="{00000000-0005-0000-0000-00007E0E0000}"/>
    <cellStyle name="Argument 2 9 24" xfId="3714" xr:uid="{00000000-0005-0000-0000-00007F0E0000}"/>
    <cellStyle name="Argument 2 9 24 2" xfId="3715" xr:uid="{00000000-0005-0000-0000-0000800E0000}"/>
    <cellStyle name="Argument 2 9 24 3" xfId="3716" xr:uid="{00000000-0005-0000-0000-0000810E0000}"/>
    <cellStyle name="Argument 2 9 25" xfId="3717" xr:uid="{00000000-0005-0000-0000-0000820E0000}"/>
    <cellStyle name="Argument 2 9 26" xfId="3718" xr:uid="{00000000-0005-0000-0000-0000830E0000}"/>
    <cellStyle name="Argument 2 9 3" xfId="3719" xr:uid="{00000000-0005-0000-0000-0000840E0000}"/>
    <cellStyle name="Argument 2 9 3 2" xfId="3720" xr:uid="{00000000-0005-0000-0000-0000850E0000}"/>
    <cellStyle name="Argument 2 9 3 3" xfId="3721" xr:uid="{00000000-0005-0000-0000-0000860E0000}"/>
    <cellStyle name="Argument 2 9 4" xfId="3722" xr:uid="{00000000-0005-0000-0000-0000870E0000}"/>
    <cellStyle name="Argument 2 9 4 2" xfId="3723" xr:uid="{00000000-0005-0000-0000-0000880E0000}"/>
    <cellStyle name="Argument 2 9 4 3" xfId="3724" xr:uid="{00000000-0005-0000-0000-0000890E0000}"/>
    <cellStyle name="Argument 2 9 5" xfId="3725" xr:uid="{00000000-0005-0000-0000-00008A0E0000}"/>
    <cellStyle name="Argument 2 9 5 2" xfId="3726" xr:uid="{00000000-0005-0000-0000-00008B0E0000}"/>
    <cellStyle name="Argument 2 9 5 3" xfId="3727" xr:uid="{00000000-0005-0000-0000-00008C0E0000}"/>
    <cellStyle name="Argument 2 9 6" xfId="3728" xr:uid="{00000000-0005-0000-0000-00008D0E0000}"/>
    <cellStyle name="Argument 2 9 6 2" xfId="3729" xr:uid="{00000000-0005-0000-0000-00008E0E0000}"/>
    <cellStyle name="Argument 2 9 6 3" xfId="3730" xr:uid="{00000000-0005-0000-0000-00008F0E0000}"/>
    <cellStyle name="Argument 2 9 7" xfId="3731" xr:uid="{00000000-0005-0000-0000-0000900E0000}"/>
    <cellStyle name="Argument 2 9 7 2" xfId="3732" xr:uid="{00000000-0005-0000-0000-0000910E0000}"/>
    <cellStyle name="Argument 2 9 7 3" xfId="3733" xr:uid="{00000000-0005-0000-0000-0000920E0000}"/>
    <cellStyle name="Argument 2 9 8" xfId="3734" xr:uid="{00000000-0005-0000-0000-0000930E0000}"/>
    <cellStyle name="Argument 2 9 8 2" xfId="3735" xr:uid="{00000000-0005-0000-0000-0000940E0000}"/>
    <cellStyle name="Argument 2 9 8 3" xfId="3736" xr:uid="{00000000-0005-0000-0000-0000950E0000}"/>
    <cellStyle name="Argument 2 9 9" xfId="3737" xr:uid="{00000000-0005-0000-0000-0000960E0000}"/>
    <cellStyle name="Argument 2 9 9 2" xfId="3738" xr:uid="{00000000-0005-0000-0000-0000970E0000}"/>
    <cellStyle name="Argument 2 9 9 3" xfId="3739" xr:uid="{00000000-0005-0000-0000-0000980E0000}"/>
    <cellStyle name="Argument 20" xfId="3740" xr:uid="{00000000-0005-0000-0000-0000990E0000}"/>
    <cellStyle name="Argument 20 2" xfId="3741" xr:uid="{00000000-0005-0000-0000-00009A0E0000}"/>
    <cellStyle name="Argument 20 3" xfId="3742" xr:uid="{00000000-0005-0000-0000-00009B0E0000}"/>
    <cellStyle name="Argument 21" xfId="3743" xr:uid="{00000000-0005-0000-0000-00009C0E0000}"/>
    <cellStyle name="Argument 21 2" xfId="3744" xr:uid="{00000000-0005-0000-0000-00009D0E0000}"/>
    <cellStyle name="Argument 21 3" xfId="3745" xr:uid="{00000000-0005-0000-0000-00009E0E0000}"/>
    <cellStyle name="Argument 22" xfId="3746" xr:uid="{00000000-0005-0000-0000-00009F0E0000}"/>
    <cellStyle name="Argument 22 2" xfId="3747" xr:uid="{00000000-0005-0000-0000-0000A00E0000}"/>
    <cellStyle name="Argument 22 3" xfId="3748" xr:uid="{00000000-0005-0000-0000-0000A10E0000}"/>
    <cellStyle name="Argument 23" xfId="3749" xr:uid="{00000000-0005-0000-0000-0000A20E0000}"/>
    <cellStyle name="Argument 23 2" xfId="3750" xr:uid="{00000000-0005-0000-0000-0000A30E0000}"/>
    <cellStyle name="Argument 23 3" xfId="3751" xr:uid="{00000000-0005-0000-0000-0000A40E0000}"/>
    <cellStyle name="Argument 24" xfId="3752" xr:uid="{00000000-0005-0000-0000-0000A50E0000}"/>
    <cellStyle name="Argument 24 2" xfId="3753" xr:uid="{00000000-0005-0000-0000-0000A60E0000}"/>
    <cellStyle name="Argument 24 3" xfId="3754" xr:uid="{00000000-0005-0000-0000-0000A70E0000}"/>
    <cellStyle name="Argument 25" xfId="3755" xr:uid="{00000000-0005-0000-0000-0000A80E0000}"/>
    <cellStyle name="Argument 25 2" xfId="3756" xr:uid="{00000000-0005-0000-0000-0000A90E0000}"/>
    <cellStyle name="Argument 25 3" xfId="3757" xr:uid="{00000000-0005-0000-0000-0000AA0E0000}"/>
    <cellStyle name="Argument 26" xfId="3758" xr:uid="{00000000-0005-0000-0000-0000AB0E0000}"/>
    <cellStyle name="Argument 26 2" xfId="3759" xr:uid="{00000000-0005-0000-0000-0000AC0E0000}"/>
    <cellStyle name="Argument 26 3" xfId="3760" xr:uid="{00000000-0005-0000-0000-0000AD0E0000}"/>
    <cellStyle name="Argument 27" xfId="3761" xr:uid="{00000000-0005-0000-0000-0000AE0E0000}"/>
    <cellStyle name="Argument 27 2" xfId="3762" xr:uid="{00000000-0005-0000-0000-0000AF0E0000}"/>
    <cellStyle name="Argument 27 3" xfId="3763" xr:uid="{00000000-0005-0000-0000-0000B00E0000}"/>
    <cellStyle name="Argument 28" xfId="3764" xr:uid="{00000000-0005-0000-0000-0000B10E0000}"/>
    <cellStyle name="Argument 28 2" xfId="3765" xr:uid="{00000000-0005-0000-0000-0000B20E0000}"/>
    <cellStyle name="Argument 28 3" xfId="3766" xr:uid="{00000000-0005-0000-0000-0000B30E0000}"/>
    <cellStyle name="Argument 29" xfId="3767" xr:uid="{00000000-0005-0000-0000-0000B40E0000}"/>
    <cellStyle name="Argument 29 2" xfId="3768" xr:uid="{00000000-0005-0000-0000-0000B50E0000}"/>
    <cellStyle name="Argument 29 3" xfId="3769" xr:uid="{00000000-0005-0000-0000-0000B60E0000}"/>
    <cellStyle name="Argument 3" xfId="3770" xr:uid="{00000000-0005-0000-0000-0000B70E0000}"/>
    <cellStyle name="Argument 3 10" xfId="3771" xr:uid="{00000000-0005-0000-0000-0000B80E0000}"/>
    <cellStyle name="Argument 3 10 2" xfId="3772" xr:uid="{00000000-0005-0000-0000-0000B90E0000}"/>
    <cellStyle name="Argument 3 10 3" xfId="3773" xr:uid="{00000000-0005-0000-0000-0000BA0E0000}"/>
    <cellStyle name="Argument 3 11" xfId="3774" xr:uid="{00000000-0005-0000-0000-0000BB0E0000}"/>
    <cellStyle name="Argument 3 11 2" xfId="3775" xr:uid="{00000000-0005-0000-0000-0000BC0E0000}"/>
    <cellStyle name="Argument 3 11 3" xfId="3776" xr:uid="{00000000-0005-0000-0000-0000BD0E0000}"/>
    <cellStyle name="Argument 3 12" xfId="3777" xr:uid="{00000000-0005-0000-0000-0000BE0E0000}"/>
    <cellStyle name="Argument 3 12 2" xfId="3778" xr:uid="{00000000-0005-0000-0000-0000BF0E0000}"/>
    <cellStyle name="Argument 3 12 3" xfId="3779" xr:uid="{00000000-0005-0000-0000-0000C00E0000}"/>
    <cellStyle name="Argument 3 13" xfId="3780" xr:uid="{00000000-0005-0000-0000-0000C10E0000}"/>
    <cellStyle name="Argument 3 13 2" xfId="3781" xr:uid="{00000000-0005-0000-0000-0000C20E0000}"/>
    <cellStyle name="Argument 3 13 3" xfId="3782" xr:uid="{00000000-0005-0000-0000-0000C30E0000}"/>
    <cellStyle name="Argument 3 14" xfId="3783" xr:uid="{00000000-0005-0000-0000-0000C40E0000}"/>
    <cellStyle name="Argument 3 14 2" xfId="3784" xr:uid="{00000000-0005-0000-0000-0000C50E0000}"/>
    <cellStyle name="Argument 3 14 3" xfId="3785" xr:uid="{00000000-0005-0000-0000-0000C60E0000}"/>
    <cellStyle name="Argument 3 15" xfId="3786" xr:uid="{00000000-0005-0000-0000-0000C70E0000}"/>
    <cellStyle name="Argument 3 15 2" xfId="3787" xr:uid="{00000000-0005-0000-0000-0000C80E0000}"/>
    <cellStyle name="Argument 3 15 3" xfId="3788" xr:uid="{00000000-0005-0000-0000-0000C90E0000}"/>
    <cellStyle name="Argument 3 16" xfId="3789" xr:uid="{00000000-0005-0000-0000-0000CA0E0000}"/>
    <cellStyle name="Argument 3 16 2" xfId="3790" xr:uid="{00000000-0005-0000-0000-0000CB0E0000}"/>
    <cellStyle name="Argument 3 16 3" xfId="3791" xr:uid="{00000000-0005-0000-0000-0000CC0E0000}"/>
    <cellStyle name="Argument 3 17" xfId="3792" xr:uid="{00000000-0005-0000-0000-0000CD0E0000}"/>
    <cellStyle name="Argument 3 17 2" xfId="3793" xr:uid="{00000000-0005-0000-0000-0000CE0E0000}"/>
    <cellStyle name="Argument 3 17 3" xfId="3794" xr:uid="{00000000-0005-0000-0000-0000CF0E0000}"/>
    <cellStyle name="Argument 3 18" xfId="3795" xr:uid="{00000000-0005-0000-0000-0000D00E0000}"/>
    <cellStyle name="Argument 3 18 2" xfId="3796" xr:uid="{00000000-0005-0000-0000-0000D10E0000}"/>
    <cellStyle name="Argument 3 18 3" xfId="3797" xr:uid="{00000000-0005-0000-0000-0000D20E0000}"/>
    <cellStyle name="Argument 3 19" xfId="3798" xr:uid="{00000000-0005-0000-0000-0000D30E0000}"/>
    <cellStyle name="Argument 3 19 2" xfId="3799" xr:uid="{00000000-0005-0000-0000-0000D40E0000}"/>
    <cellStyle name="Argument 3 19 3" xfId="3800" xr:uid="{00000000-0005-0000-0000-0000D50E0000}"/>
    <cellStyle name="Argument 3 2" xfId="3801" xr:uid="{00000000-0005-0000-0000-0000D60E0000}"/>
    <cellStyle name="Argument 3 2 10" xfId="3802" xr:uid="{00000000-0005-0000-0000-0000D70E0000}"/>
    <cellStyle name="Argument 3 2 10 2" xfId="3803" xr:uid="{00000000-0005-0000-0000-0000D80E0000}"/>
    <cellStyle name="Argument 3 2 10 3" xfId="3804" xr:uid="{00000000-0005-0000-0000-0000D90E0000}"/>
    <cellStyle name="Argument 3 2 11" xfId="3805" xr:uid="{00000000-0005-0000-0000-0000DA0E0000}"/>
    <cellStyle name="Argument 3 2 11 2" xfId="3806" xr:uid="{00000000-0005-0000-0000-0000DB0E0000}"/>
    <cellStyle name="Argument 3 2 11 3" xfId="3807" xr:uid="{00000000-0005-0000-0000-0000DC0E0000}"/>
    <cellStyle name="Argument 3 2 12" xfId="3808" xr:uid="{00000000-0005-0000-0000-0000DD0E0000}"/>
    <cellStyle name="Argument 3 2 12 2" xfId="3809" xr:uid="{00000000-0005-0000-0000-0000DE0E0000}"/>
    <cellStyle name="Argument 3 2 12 3" xfId="3810" xr:uid="{00000000-0005-0000-0000-0000DF0E0000}"/>
    <cellStyle name="Argument 3 2 13" xfId="3811" xr:uid="{00000000-0005-0000-0000-0000E00E0000}"/>
    <cellStyle name="Argument 3 2 13 2" xfId="3812" xr:uid="{00000000-0005-0000-0000-0000E10E0000}"/>
    <cellStyle name="Argument 3 2 13 3" xfId="3813" xr:uid="{00000000-0005-0000-0000-0000E20E0000}"/>
    <cellStyle name="Argument 3 2 14" xfId="3814" xr:uid="{00000000-0005-0000-0000-0000E30E0000}"/>
    <cellStyle name="Argument 3 2 14 2" xfId="3815" xr:uid="{00000000-0005-0000-0000-0000E40E0000}"/>
    <cellStyle name="Argument 3 2 14 3" xfId="3816" xr:uid="{00000000-0005-0000-0000-0000E50E0000}"/>
    <cellStyle name="Argument 3 2 15" xfId="3817" xr:uid="{00000000-0005-0000-0000-0000E60E0000}"/>
    <cellStyle name="Argument 3 2 15 2" xfId="3818" xr:uid="{00000000-0005-0000-0000-0000E70E0000}"/>
    <cellStyle name="Argument 3 2 15 3" xfId="3819" xr:uid="{00000000-0005-0000-0000-0000E80E0000}"/>
    <cellStyle name="Argument 3 2 16" xfId="3820" xr:uid="{00000000-0005-0000-0000-0000E90E0000}"/>
    <cellStyle name="Argument 3 2 16 2" xfId="3821" xr:uid="{00000000-0005-0000-0000-0000EA0E0000}"/>
    <cellStyle name="Argument 3 2 16 3" xfId="3822" xr:uid="{00000000-0005-0000-0000-0000EB0E0000}"/>
    <cellStyle name="Argument 3 2 17" xfId="3823" xr:uid="{00000000-0005-0000-0000-0000EC0E0000}"/>
    <cellStyle name="Argument 3 2 17 2" xfId="3824" xr:uid="{00000000-0005-0000-0000-0000ED0E0000}"/>
    <cellStyle name="Argument 3 2 17 3" xfId="3825" xr:uid="{00000000-0005-0000-0000-0000EE0E0000}"/>
    <cellStyle name="Argument 3 2 18" xfId="3826" xr:uid="{00000000-0005-0000-0000-0000EF0E0000}"/>
    <cellStyle name="Argument 3 2 18 2" xfId="3827" xr:uid="{00000000-0005-0000-0000-0000F00E0000}"/>
    <cellStyle name="Argument 3 2 18 3" xfId="3828" xr:uid="{00000000-0005-0000-0000-0000F10E0000}"/>
    <cellStyle name="Argument 3 2 19" xfId="3829" xr:uid="{00000000-0005-0000-0000-0000F20E0000}"/>
    <cellStyle name="Argument 3 2 19 2" xfId="3830" xr:uid="{00000000-0005-0000-0000-0000F30E0000}"/>
    <cellStyle name="Argument 3 2 19 3" xfId="3831" xr:uid="{00000000-0005-0000-0000-0000F40E0000}"/>
    <cellStyle name="Argument 3 2 2" xfId="3832" xr:uid="{00000000-0005-0000-0000-0000F50E0000}"/>
    <cellStyle name="Argument 3 2 2 2" xfId="3833" xr:uid="{00000000-0005-0000-0000-0000F60E0000}"/>
    <cellStyle name="Argument 3 2 2 3" xfId="3834" xr:uid="{00000000-0005-0000-0000-0000F70E0000}"/>
    <cellStyle name="Argument 3 2 20" xfId="3835" xr:uid="{00000000-0005-0000-0000-0000F80E0000}"/>
    <cellStyle name="Argument 3 2 20 2" xfId="3836" xr:uid="{00000000-0005-0000-0000-0000F90E0000}"/>
    <cellStyle name="Argument 3 2 20 3" xfId="3837" xr:uid="{00000000-0005-0000-0000-0000FA0E0000}"/>
    <cellStyle name="Argument 3 2 21" xfId="3838" xr:uid="{00000000-0005-0000-0000-0000FB0E0000}"/>
    <cellStyle name="Argument 3 2 21 2" xfId="3839" xr:uid="{00000000-0005-0000-0000-0000FC0E0000}"/>
    <cellStyle name="Argument 3 2 21 3" xfId="3840" xr:uid="{00000000-0005-0000-0000-0000FD0E0000}"/>
    <cellStyle name="Argument 3 2 22" xfId="3841" xr:uid="{00000000-0005-0000-0000-0000FE0E0000}"/>
    <cellStyle name="Argument 3 2 22 2" xfId="3842" xr:uid="{00000000-0005-0000-0000-0000FF0E0000}"/>
    <cellStyle name="Argument 3 2 22 3" xfId="3843" xr:uid="{00000000-0005-0000-0000-0000000F0000}"/>
    <cellStyle name="Argument 3 2 23" xfId="3844" xr:uid="{00000000-0005-0000-0000-0000010F0000}"/>
    <cellStyle name="Argument 3 2 23 2" xfId="3845" xr:uid="{00000000-0005-0000-0000-0000020F0000}"/>
    <cellStyle name="Argument 3 2 23 3" xfId="3846" xr:uid="{00000000-0005-0000-0000-0000030F0000}"/>
    <cellStyle name="Argument 3 2 24" xfId="3847" xr:uid="{00000000-0005-0000-0000-0000040F0000}"/>
    <cellStyle name="Argument 3 2 24 2" xfId="3848" xr:uid="{00000000-0005-0000-0000-0000050F0000}"/>
    <cellStyle name="Argument 3 2 24 3" xfId="3849" xr:uid="{00000000-0005-0000-0000-0000060F0000}"/>
    <cellStyle name="Argument 3 2 25" xfId="3850" xr:uid="{00000000-0005-0000-0000-0000070F0000}"/>
    <cellStyle name="Argument 3 2 26" xfId="3851" xr:uid="{00000000-0005-0000-0000-0000080F0000}"/>
    <cellStyle name="Argument 3 2 3" xfId="3852" xr:uid="{00000000-0005-0000-0000-0000090F0000}"/>
    <cellStyle name="Argument 3 2 3 2" xfId="3853" xr:uid="{00000000-0005-0000-0000-00000A0F0000}"/>
    <cellStyle name="Argument 3 2 3 3" xfId="3854" xr:uid="{00000000-0005-0000-0000-00000B0F0000}"/>
    <cellStyle name="Argument 3 2 4" xfId="3855" xr:uid="{00000000-0005-0000-0000-00000C0F0000}"/>
    <cellStyle name="Argument 3 2 4 2" xfId="3856" xr:uid="{00000000-0005-0000-0000-00000D0F0000}"/>
    <cellStyle name="Argument 3 2 4 3" xfId="3857" xr:uid="{00000000-0005-0000-0000-00000E0F0000}"/>
    <cellStyle name="Argument 3 2 5" xfId="3858" xr:uid="{00000000-0005-0000-0000-00000F0F0000}"/>
    <cellStyle name="Argument 3 2 5 2" xfId="3859" xr:uid="{00000000-0005-0000-0000-0000100F0000}"/>
    <cellStyle name="Argument 3 2 5 3" xfId="3860" xr:uid="{00000000-0005-0000-0000-0000110F0000}"/>
    <cellStyle name="Argument 3 2 6" xfId="3861" xr:uid="{00000000-0005-0000-0000-0000120F0000}"/>
    <cellStyle name="Argument 3 2 6 2" xfId="3862" xr:uid="{00000000-0005-0000-0000-0000130F0000}"/>
    <cellStyle name="Argument 3 2 6 3" xfId="3863" xr:uid="{00000000-0005-0000-0000-0000140F0000}"/>
    <cellStyle name="Argument 3 2 7" xfId="3864" xr:uid="{00000000-0005-0000-0000-0000150F0000}"/>
    <cellStyle name="Argument 3 2 7 2" xfId="3865" xr:uid="{00000000-0005-0000-0000-0000160F0000}"/>
    <cellStyle name="Argument 3 2 7 3" xfId="3866" xr:uid="{00000000-0005-0000-0000-0000170F0000}"/>
    <cellStyle name="Argument 3 2 8" xfId="3867" xr:uid="{00000000-0005-0000-0000-0000180F0000}"/>
    <cellStyle name="Argument 3 2 8 2" xfId="3868" xr:uid="{00000000-0005-0000-0000-0000190F0000}"/>
    <cellStyle name="Argument 3 2 8 3" xfId="3869" xr:uid="{00000000-0005-0000-0000-00001A0F0000}"/>
    <cellStyle name="Argument 3 2 9" xfId="3870" xr:uid="{00000000-0005-0000-0000-00001B0F0000}"/>
    <cellStyle name="Argument 3 2 9 2" xfId="3871" xr:uid="{00000000-0005-0000-0000-00001C0F0000}"/>
    <cellStyle name="Argument 3 2 9 3" xfId="3872" xr:uid="{00000000-0005-0000-0000-00001D0F0000}"/>
    <cellStyle name="Argument 3 20" xfId="3873" xr:uid="{00000000-0005-0000-0000-00001E0F0000}"/>
    <cellStyle name="Argument 3 20 2" xfId="3874" xr:uid="{00000000-0005-0000-0000-00001F0F0000}"/>
    <cellStyle name="Argument 3 20 3" xfId="3875" xr:uid="{00000000-0005-0000-0000-0000200F0000}"/>
    <cellStyle name="Argument 3 21" xfId="3876" xr:uid="{00000000-0005-0000-0000-0000210F0000}"/>
    <cellStyle name="Argument 3 21 2" xfId="3877" xr:uid="{00000000-0005-0000-0000-0000220F0000}"/>
    <cellStyle name="Argument 3 21 3" xfId="3878" xr:uid="{00000000-0005-0000-0000-0000230F0000}"/>
    <cellStyle name="Argument 3 22" xfId="3879" xr:uid="{00000000-0005-0000-0000-0000240F0000}"/>
    <cellStyle name="Argument 3 22 2" xfId="3880" xr:uid="{00000000-0005-0000-0000-0000250F0000}"/>
    <cellStyle name="Argument 3 22 3" xfId="3881" xr:uid="{00000000-0005-0000-0000-0000260F0000}"/>
    <cellStyle name="Argument 3 23" xfId="3882" xr:uid="{00000000-0005-0000-0000-0000270F0000}"/>
    <cellStyle name="Argument 3 23 2" xfId="3883" xr:uid="{00000000-0005-0000-0000-0000280F0000}"/>
    <cellStyle name="Argument 3 23 3" xfId="3884" xr:uid="{00000000-0005-0000-0000-0000290F0000}"/>
    <cellStyle name="Argument 3 24" xfId="3885" xr:uid="{00000000-0005-0000-0000-00002A0F0000}"/>
    <cellStyle name="Argument 3 24 2" xfId="3886" xr:uid="{00000000-0005-0000-0000-00002B0F0000}"/>
    <cellStyle name="Argument 3 24 3" xfId="3887" xr:uid="{00000000-0005-0000-0000-00002C0F0000}"/>
    <cellStyle name="Argument 3 25" xfId="3888" xr:uid="{00000000-0005-0000-0000-00002D0F0000}"/>
    <cellStyle name="Argument 3 25 2" xfId="3889" xr:uid="{00000000-0005-0000-0000-00002E0F0000}"/>
    <cellStyle name="Argument 3 25 3" xfId="3890" xr:uid="{00000000-0005-0000-0000-00002F0F0000}"/>
    <cellStyle name="Argument 3 26" xfId="3891" xr:uid="{00000000-0005-0000-0000-0000300F0000}"/>
    <cellStyle name="Argument 3 26 2" xfId="3892" xr:uid="{00000000-0005-0000-0000-0000310F0000}"/>
    <cellStyle name="Argument 3 26 3" xfId="3893" xr:uid="{00000000-0005-0000-0000-0000320F0000}"/>
    <cellStyle name="Argument 3 27" xfId="3894" xr:uid="{00000000-0005-0000-0000-0000330F0000}"/>
    <cellStyle name="Argument 3 27 2" xfId="3895" xr:uid="{00000000-0005-0000-0000-0000340F0000}"/>
    <cellStyle name="Argument 3 27 3" xfId="3896" xr:uid="{00000000-0005-0000-0000-0000350F0000}"/>
    <cellStyle name="Argument 3 28" xfId="3897" xr:uid="{00000000-0005-0000-0000-0000360F0000}"/>
    <cellStyle name="Argument 3 28 2" xfId="3898" xr:uid="{00000000-0005-0000-0000-0000370F0000}"/>
    <cellStyle name="Argument 3 28 3" xfId="3899" xr:uid="{00000000-0005-0000-0000-0000380F0000}"/>
    <cellStyle name="Argument 3 29" xfId="3900" xr:uid="{00000000-0005-0000-0000-0000390F0000}"/>
    <cellStyle name="Argument 3 29 2" xfId="3901" xr:uid="{00000000-0005-0000-0000-00003A0F0000}"/>
    <cellStyle name="Argument 3 29 3" xfId="3902" xr:uid="{00000000-0005-0000-0000-00003B0F0000}"/>
    <cellStyle name="Argument 3 3" xfId="3903" xr:uid="{00000000-0005-0000-0000-00003C0F0000}"/>
    <cellStyle name="Argument 3 3 10" xfId="3904" xr:uid="{00000000-0005-0000-0000-00003D0F0000}"/>
    <cellStyle name="Argument 3 3 10 2" xfId="3905" xr:uid="{00000000-0005-0000-0000-00003E0F0000}"/>
    <cellStyle name="Argument 3 3 10 3" xfId="3906" xr:uid="{00000000-0005-0000-0000-00003F0F0000}"/>
    <cellStyle name="Argument 3 3 11" xfId="3907" xr:uid="{00000000-0005-0000-0000-0000400F0000}"/>
    <cellStyle name="Argument 3 3 11 2" xfId="3908" xr:uid="{00000000-0005-0000-0000-0000410F0000}"/>
    <cellStyle name="Argument 3 3 11 3" xfId="3909" xr:uid="{00000000-0005-0000-0000-0000420F0000}"/>
    <cellStyle name="Argument 3 3 12" xfId="3910" xr:uid="{00000000-0005-0000-0000-0000430F0000}"/>
    <cellStyle name="Argument 3 3 12 2" xfId="3911" xr:uid="{00000000-0005-0000-0000-0000440F0000}"/>
    <cellStyle name="Argument 3 3 12 3" xfId="3912" xr:uid="{00000000-0005-0000-0000-0000450F0000}"/>
    <cellStyle name="Argument 3 3 13" xfId="3913" xr:uid="{00000000-0005-0000-0000-0000460F0000}"/>
    <cellStyle name="Argument 3 3 13 2" xfId="3914" xr:uid="{00000000-0005-0000-0000-0000470F0000}"/>
    <cellStyle name="Argument 3 3 13 3" xfId="3915" xr:uid="{00000000-0005-0000-0000-0000480F0000}"/>
    <cellStyle name="Argument 3 3 14" xfId="3916" xr:uid="{00000000-0005-0000-0000-0000490F0000}"/>
    <cellStyle name="Argument 3 3 14 2" xfId="3917" xr:uid="{00000000-0005-0000-0000-00004A0F0000}"/>
    <cellStyle name="Argument 3 3 14 3" xfId="3918" xr:uid="{00000000-0005-0000-0000-00004B0F0000}"/>
    <cellStyle name="Argument 3 3 15" xfId="3919" xr:uid="{00000000-0005-0000-0000-00004C0F0000}"/>
    <cellStyle name="Argument 3 3 15 2" xfId="3920" xr:uid="{00000000-0005-0000-0000-00004D0F0000}"/>
    <cellStyle name="Argument 3 3 15 3" xfId="3921" xr:uid="{00000000-0005-0000-0000-00004E0F0000}"/>
    <cellStyle name="Argument 3 3 16" xfId="3922" xr:uid="{00000000-0005-0000-0000-00004F0F0000}"/>
    <cellStyle name="Argument 3 3 16 2" xfId="3923" xr:uid="{00000000-0005-0000-0000-0000500F0000}"/>
    <cellStyle name="Argument 3 3 16 3" xfId="3924" xr:uid="{00000000-0005-0000-0000-0000510F0000}"/>
    <cellStyle name="Argument 3 3 17" xfId="3925" xr:uid="{00000000-0005-0000-0000-0000520F0000}"/>
    <cellStyle name="Argument 3 3 17 2" xfId="3926" xr:uid="{00000000-0005-0000-0000-0000530F0000}"/>
    <cellStyle name="Argument 3 3 17 3" xfId="3927" xr:uid="{00000000-0005-0000-0000-0000540F0000}"/>
    <cellStyle name="Argument 3 3 18" xfId="3928" xr:uid="{00000000-0005-0000-0000-0000550F0000}"/>
    <cellStyle name="Argument 3 3 18 2" xfId="3929" xr:uid="{00000000-0005-0000-0000-0000560F0000}"/>
    <cellStyle name="Argument 3 3 18 3" xfId="3930" xr:uid="{00000000-0005-0000-0000-0000570F0000}"/>
    <cellStyle name="Argument 3 3 19" xfId="3931" xr:uid="{00000000-0005-0000-0000-0000580F0000}"/>
    <cellStyle name="Argument 3 3 19 2" xfId="3932" xr:uid="{00000000-0005-0000-0000-0000590F0000}"/>
    <cellStyle name="Argument 3 3 19 3" xfId="3933" xr:uid="{00000000-0005-0000-0000-00005A0F0000}"/>
    <cellStyle name="Argument 3 3 2" xfId="3934" xr:uid="{00000000-0005-0000-0000-00005B0F0000}"/>
    <cellStyle name="Argument 3 3 2 2" xfId="3935" xr:uid="{00000000-0005-0000-0000-00005C0F0000}"/>
    <cellStyle name="Argument 3 3 2 3" xfId="3936" xr:uid="{00000000-0005-0000-0000-00005D0F0000}"/>
    <cellStyle name="Argument 3 3 20" xfId="3937" xr:uid="{00000000-0005-0000-0000-00005E0F0000}"/>
    <cellStyle name="Argument 3 3 20 2" xfId="3938" xr:uid="{00000000-0005-0000-0000-00005F0F0000}"/>
    <cellStyle name="Argument 3 3 20 3" xfId="3939" xr:uid="{00000000-0005-0000-0000-0000600F0000}"/>
    <cellStyle name="Argument 3 3 21" xfId="3940" xr:uid="{00000000-0005-0000-0000-0000610F0000}"/>
    <cellStyle name="Argument 3 3 21 2" xfId="3941" xr:uid="{00000000-0005-0000-0000-0000620F0000}"/>
    <cellStyle name="Argument 3 3 21 3" xfId="3942" xr:uid="{00000000-0005-0000-0000-0000630F0000}"/>
    <cellStyle name="Argument 3 3 22" xfId="3943" xr:uid="{00000000-0005-0000-0000-0000640F0000}"/>
    <cellStyle name="Argument 3 3 22 2" xfId="3944" xr:uid="{00000000-0005-0000-0000-0000650F0000}"/>
    <cellStyle name="Argument 3 3 22 3" xfId="3945" xr:uid="{00000000-0005-0000-0000-0000660F0000}"/>
    <cellStyle name="Argument 3 3 23" xfId="3946" xr:uid="{00000000-0005-0000-0000-0000670F0000}"/>
    <cellStyle name="Argument 3 3 23 2" xfId="3947" xr:uid="{00000000-0005-0000-0000-0000680F0000}"/>
    <cellStyle name="Argument 3 3 23 3" xfId="3948" xr:uid="{00000000-0005-0000-0000-0000690F0000}"/>
    <cellStyle name="Argument 3 3 24" xfId="3949" xr:uid="{00000000-0005-0000-0000-00006A0F0000}"/>
    <cellStyle name="Argument 3 3 24 2" xfId="3950" xr:uid="{00000000-0005-0000-0000-00006B0F0000}"/>
    <cellStyle name="Argument 3 3 24 3" xfId="3951" xr:uid="{00000000-0005-0000-0000-00006C0F0000}"/>
    <cellStyle name="Argument 3 3 25" xfId="3952" xr:uid="{00000000-0005-0000-0000-00006D0F0000}"/>
    <cellStyle name="Argument 3 3 26" xfId="3953" xr:uid="{00000000-0005-0000-0000-00006E0F0000}"/>
    <cellStyle name="Argument 3 3 3" xfId="3954" xr:uid="{00000000-0005-0000-0000-00006F0F0000}"/>
    <cellStyle name="Argument 3 3 3 2" xfId="3955" xr:uid="{00000000-0005-0000-0000-0000700F0000}"/>
    <cellStyle name="Argument 3 3 3 3" xfId="3956" xr:uid="{00000000-0005-0000-0000-0000710F0000}"/>
    <cellStyle name="Argument 3 3 4" xfId="3957" xr:uid="{00000000-0005-0000-0000-0000720F0000}"/>
    <cellStyle name="Argument 3 3 4 2" xfId="3958" xr:uid="{00000000-0005-0000-0000-0000730F0000}"/>
    <cellStyle name="Argument 3 3 4 3" xfId="3959" xr:uid="{00000000-0005-0000-0000-0000740F0000}"/>
    <cellStyle name="Argument 3 3 5" xfId="3960" xr:uid="{00000000-0005-0000-0000-0000750F0000}"/>
    <cellStyle name="Argument 3 3 5 2" xfId="3961" xr:uid="{00000000-0005-0000-0000-0000760F0000}"/>
    <cellStyle name="Argument 3 3 5 3" xfId="3962" xr:uid="{00000000-0005-0000-0000-0000770F0000}"/>
    <cellStyle name="Argument 3 3 6" xfId="3963" xr:uid="{00000000-0005-0000-0000-0000780F0000}"/>
    <cellStyle name="Argument 3 3 6 2" xfId="3964" xr:uid="{00000000-0005-0000-0000-0000790F0000}"/>
    <cellStyle name="Argument 3 3 6 3" xfId="3965" xr:uid="{00000000-0005-0000-0000-00007A0F0000}"/>
    <cellStyle name="Argument 3 3 7" xfId="3966" xr:uid="{00000000-0005-0000-0000-00007B0F0000}"/>
    <cellStyle name="Argument 3 3 7 2" xfId="3967" xr:uid="{00000000-0005-0000-0000-00007C0F0000}"/>
    <cellStyle name="Argument 3 3 7 3" xfId="3968" xr:uid="{00000000-0005-0000-0000-00007D0F0000}"/>
    <cellStyle name="Argument 3 3 8" xfId="3969" xr:uid="{00000000-0005-0000-0000-00007E0F0000}"/>
    <cellStyle name="Argument 3 3 8 2" xfId="3970" xr:uid="{00000000-0005-0000-0000-00007F0F0000}"/>
    <cellStyle name="Argument 3 3 8 3" xfId="3971" xr:uid="{00000000-0005-0000-0000-0000800F0000}"/>
    <cellStyle name="Argument 3 3 9" xfId="3972" xr:uid="{00000000-0005-0000-0000-0000810F0000}"/>
    <cellStyle name="Argument 3 3 9 2" xfId="3973" xr:uid="{00000000-0005-0000-0000-0000820F0000}"/>
    <cellStyle name="Argument 3 3 9 3" xfId="3974" xr:uid="{00000000-0005-0000-0000-0000830F0000}"/>
    <cellStyle name="Argument 3 30" xfId="3975" xr:uid="{00000000-0005-0000-0000-0000840F0000}"/>
    <cellStyle name="Argument 3 30 2" xfId="3976" xr:uid="{00000000-0005-0000-0000-0000850F0000}"/>
    <cellStyle name="Argument 3 30 3" xfId="3977" xr:uid="{00000000-0005-0000-0000-0000860F0000}"/>
    <cellStyle name="Argument 3 31" xfId="3978" xr:uid="{00000000-0005-0000-0000-0000870F0000}"/>
    <cellStyle name="Argument 3 31 2" xfId="3979" xr:uid="{00000000-0005-0000-0000-0000880F0000}"/>
    <cellStyle name="Argument 3 31 3" xfId="3980" xr:uid="{00000000-0005-0000-0000-0000890F0000}"/>
    <cellStyle name="Argument 3 32" xfId="3981" xr:uid="{00000000-0005-0000-0000-00008A0F0000}"/>
    <cellStyle name="Argument 3 32 2" xfId="3982" xr:uid="{00000000-0005-0000-0000-00008B0F0000}"/>
    <cellStyle name="Argument 3 32 3" xfId="3983" xr:uid="{00000000-0005-0000-0000-00008C0F0000}"/>
    <cellStyle name="Argument 3 33" xfId="3984" xr:uid="{00000000-0005-0000-0000-00008D0F0000}"/>
    <cellStyle name="Argument 3 33 2" xfId="3985" xr:uid="{00000000-0005-0000-0000-00008E0F0000}"/>
    <cellStyle name="Argument 3 33 3" xfId="3986" xr:uid="{00000000-0005-0000-0000-00008F0F0000}"/>
    <cellStyle name="Argument 3 34" xfId="3987" xr:uid="{00000000-0005-0000-0000-0000900F0000}"/>
    <cellStyle name="Argument 3 34 2" xfId="3988" xr:uid="{00000000-0005-0000-0000-0000910F0000}"/>
    <cellStyle name="Argument 3 34 3" xfId="3989" xr:uid="{00000000-0005-0000-0000-0000920F0000}"/>
    <cellStyle name="Argument 3 35" xfId="3990" xr:uid="{00000000-0005-0000-0000-0000930F0000}"/>
    <cellStyle name="Argument 3 36" xfId="3991" xr:uid="{00000000-0005-0000-0000-0000940F0000}"/>
    <cellStyle name="Argument 3 4" xfId="3992" xr:uid="{00000000-0005-0000-0000-0000950F0000}"/>
    <cellStyle name="Argument 3 4 10" xfId="3993" xr:uid="{00000000-0005-0000-0000-0000960F0000}"/>
    <cellStyle name="Argument 3 4 10 2" xfId="3994" xr:uid="{00000000-0005-0000-0000-0000970F0000}"/>
    <cellStyle name="Argument 3 4 10 3" xfId="3995" xr:uid="{00000000-0005-0000-0000-0000980F0000}"/>
    <cellStyle name="Argument 3 4 11" xfId="3996" xr:uid="{00000000-0005-0000-0000-0000990F0000}"/>
    <cellStyle name="Argument 3 4 11 2" xfId="3997" xr:uid="{00000000-0005-0000-0000-00009A0F0000}"/>
    <cellStyle name="Argument 3 4 11 3" xfId="3998" xr:uid="{00000000-0005-0000-0000-00009B0F0000}"/>
    <cellStyle name="Argument 3 4 12" xfId="3999" xr:uid="{00000000-0005-0000-0000-00009C0F0000}"/>
    <cellStyle name="Argument 3 4 12 2" xfId="4000" xr:uid="{00000000-0005-0000-0000-00009D0F0000}"/>
    <cellStyle name="Argument 3 4 12 3" xfId="4001" xr:uid="{00000000-0005-0000-0000-00009E0F0000}"/>
    <cellStyle name="Argument 3 4 13" xfId="4002" xr:uid="{00000000-0005-0000-0000-00009F0F0000}"/>
    <cellStyle name="Argument 3 4 13 2" xfId="4003" xr:uid="{00000000-0005-0000-0000-0000A00F0000}"/>
    <cellStyle name="Argument 3 4 13 3" xfId="4004" xr:uid="{00000000-0005-0000-0000-0000A10F0000}"/>
    <cellStyle name="Argument 3 4 14" xfId="4005" xr:uid="{00000000-0005-0000-0000-0000A20F0000}"/>
    <cellStyle name="Argument 3 4 14 2" xfId="4006" xr:uid="{00000000-0005-0000-0000-0000A30F0000}"/>
    <cellStyle name="Argument 3 4 14 3" xfId="4007" xr:uid="{00000000-0005-0000-0000-0000A40F0000}"/>
    <cellStyle name="Argument 3 4 15" xfId="4008" xr:uid="{00000000-0005-0000-0000-0000A50F0000}"/>
    <cellStyle name="Argument 3 4 15 2" xfId="4009" xr:uid="{00000000-0005-0000-0000-0000A60F0000}"/>
    <cellStyle name="Argument 3 4 15 3" xfId="4010" xr:uid="{00000000-0005-0000-0000-0000A70F0000}"/>
    <cellStyle name="Argument 3 4 16" xfId="4011" xr:uid="{00000000-0005-0000-0000-0000A80F0000}"/>
    <cellStyle name="Argument 3 4 16 2" xfId="4012" xr:uid="{00000000-0005-0000-0000-0000A90F0000}"/>
    <cellStyle name="Argument 3 4 16 3" xfId="4013" xr:uid="{00000000-0005-0000-0000-0000AA0F0000}"/>
    <cellStyle name="Argument 3 4 17" xfId="4014" xr:uid="{00000000-0005-0000-0000-0000AB0F0000}"/>
    <cellStyle name="Argument 3 4 17 2" xfId="4015" xr:uid="{00000000-0005-0000-0000-0000AC0F0000}"/>
    <cellStyle name="Argument 3 4 17 3" xfId="4016" xr:uid="{00000000-0005-0000-0000-0000AD0F0000}"/>
    <cellStyle name="Argument 3 4 18" xfId="4017" xr:uid="{00000000-0005-0000-0000-0000AE0F0000}"/>
    <cellStyle name="Argument 3 4 18 2" xfId="4018" xr:uid="{00000000-0005-0000-0000-0000AF0F0000}"/>
    <cellStyle name="Argument 3 4 18 3" xfId="4019" xr:uid="{00000000-0005-0000-0000-0000B00F0000}"/>
    <cellStyle name="Argument 3 4 19" xfId="4020" xr:uid="{00000000-0005-0000-0000-0000B10F0000}"/>
    <cellStyle name="Argument 3 4 19 2" xfId="4021" xr:uid="{00000000-0005-0000-0000-0000B20F0000}"/>
    <cellStyle name="Argument 3 4 19 3" xfId="4022" xr:uid="{00000000-0005-0000-0000-0000B30F0000}"/>
    <cellStyle name="Argument 3 4 2" xfId="4023" xr:uid="{00000000-0005-0000-0000-0000B40F0000}"/>
    <cellStyle name="Argument 3 4 2 2" xfId="4024" xr:uid="{00000000-0005-0000-0000-0000B50F0000}"/>
    <cellStyle name="Argument 3 4 2 3" xfId="4025" xr:uid="{00000000-0005-0000-0000-0000B60F0000}"/>
    <cellStyle name="Argument 3 4 20" xfId="4026" xr:uid="{00000000-0005-0000-0000-0000B70F0000}"/>
    <cellStyle name="Argument 3 4 20 2" xfId="4027" xr:uid="{00000000-0005-0000-0000-0000B80F0000}"/>
    <cellStyle name="Argument 3 4 20 3" xfId="4028" xr:uid="{00000000-0005-0000-0000-0000B90F0000}"/>
    <cellStyle name="Argument 3 4 21" xfId="4029" xr:uid="{00000000-0005-0000-0000-0000BA0F0000}"/>
    <cellStyle name="Argument 3 4 21 2" xfId="4030" xr:uid="{00000000-0005-0000-0000-0000BB0F0000}"/>
    <cellStyle name="Argument 3 4 21 3" xfId="4031" xr:uid="{00000000-0005-0000-0000-0000BC0F0000}"/>
    <cellStyle name="Argument 3 4 22" xfId="4032" xr:uid="{00000000-0005-0000-0000-0000BD0F0000}"/>
    <cellStyle name="Argument 3 4 22 2" xfId="4033" xr:uid="{00000000-0005-0000-0000-0000BE0F0000}"/>
    <cellStyle name="Argument 3 4 22 3" xfId="4034" xr:uid="{00000000-0005-0000-0000-0000BF0F0000}"/>
    <cellStyle name="Argument 3 4 23" xfId="4035" xr:uid="{00000000-0005-0000-0000-0000C00F0000}"/>
    <cellStyle name="Argument 3 4 23 2" xfId="4036" xr:uid="{00000000-0005-0000-0000-0000C10F0000}"/>
    <cellStyle name="Argument 3 4 23 3" xfId="4037" xr:uid="{00000000-0005-0000-0000-0000C20F0000}"/>
    <cellStyle name="Argument 3 4 24" xfId="4038" xr:uid="{00000000-0005-0000-0000-0000C30F0000}"/>
    <cellStyle name="Argument 3 4 24 2" xfId="4039" xr:uid="{00000000-0005-0000-0000-0000C40F0000}"/>
    <cellStyle name="Argument 3 4 24 3" xfId="4040" xr:uid="{00000000-0005-0000-0000-0000C50F0000}"/>
    <cellStyle name="Argument 3 4 25" xfId="4041" xr:uid="{00000000-0005-0000-0000-0000C60F0000}"/>
    <cellStyle name="Argument 3 4 26" xfId="4042" xr:uid="{00000000-0005-0000-0000-0000C70F0000}"/>
    <cellStyle name="Argument 3 4 3" xfId="4043" xr:uid="{00000000-0005-0000-0000-0000C80F0000}"/>
    <cellStyle name="Argument 3 4 3 2" xfId="4044" xr:uid="{00000000-0005-0000-0000-0000C90F0000}"/>
    <cellStyle name="Argument 3 4 3 3" xfId="4045" xr:uid="{00000000-0005-0000-0000-0000CA0F0000}"/>
    <cellStyle name="Argument 3 4 4" xfId="4046" xr:uid="{00000000-0005-0000-0000-0000CB0F0000}"/>
    <cellStyle name="Argument 3 4 4 2" xfId="4047" xr:uid="{00000000-0005-0000-0000-0000CC0F0000}"/>
    <cellStyle name="Argument 3 4 4 3" xfId="4048" xr:uid="{00000000-0005-0000-0000-0000CD0F0000}"/>
    <cellStyle name="Argument 3 4 5" xfId="4049" xr:uid="{00000000-0005-0000-0000-0000CE0F0000}"/>
    <cellStyle name="Argument 3 4 5 2" xfId="4050" xr:uid="{00000000-0005-0000-0000-0000CF0F0000}"/>
    <cellStyle name="Argument 3 4 5 3" xfId="4051" xr:uid="{00000000-0005-0000-0000-0000D00F0000}"/>
    <cellStyle name="Argument 3 4 6" xfId="4052" xr:uid="{00000000-0005-0000-0000-0000D10F0000}"/>
    <cellStyle name="Argument 3 4 6 2" xfId="4053" xr:uid="{00000000-0005-0000-0000-0000D20F0000}"/>
    <cellStyle name="Argument 3 4 6 3" xfId="4054" xr:uid="{00000000-0005-0000-0000-0000D30F0000}"/>
    <cellStyle name="Argument 3 4 7" xfId="4055" xr:uid="{00000000-0005-0000-0000-0000D40F0000}"/>
    <cellStyle name="Argument 3 4 7 2" xfId="4056" xr:uid="{00000000-0005-0000-0000-0000D50F0000}"/>
    <cellStyle name="Argument 3 4 7 3" xfId="4057" xr:uid="{00000000-0005-0000-0000-0000D60F0000}"/>
    <cellStyle name="Argument 3 4 8" xfId="4058" xr:uid="{00000000-0005-0000-0000-0000D70F0000}"/>
    <cellStyle name="Argument 3 4 8 2" xfId="4059" xr:uid="{00000000-0005-0000-0000-0000D80F0000}"/>
    <cellStyle name="Argument 3 4 8 3" xfId="4060" xr:uid="{00000000-0005-0000-0000-0000D90F0000}"/>
    <cellStyle name="Argument 3 4 9" xfId="4061" xr:uid="{00000000-0005-0000-0000-0000DA0F0000}"/>
    <cellStyle name="Argument 3 4 9 2" xfId="4062" xr:uid="{00000000-0005-0000-0000-0000DB0F0000}"/>
    <cellStyle name="Argument 3 4 9 3" xfId="4063" xr:uid="{00000000-0005-0000-0000-0000DC0F0000}"/>
    <cellStyle name="Argument 3 5" xfId="4064" xr:uid="{00000000-0005-0000-0000-0000DD0F0000}"/>
    <cellStyle name="Argument 3 5 10" xfId="4065" xr:uid="{00000000-0005-0000-0000-0000DE0F0000}"/>
    <cellStyle name="Argument 3 5 10 2" xfId="4066" xr:uid="{00000000-0005-0000-0000-0000DF0F0000}"/>
    <cellStyle name="Argument 3 5 10 3" xfId="4067" xr:uid="{00000000-0005-0000-0000-0000E00F0000}"/>
    <cellStyle name="Argument 3 5 11" xfId="4068" xr:uid="{00000000-0005-0000-0000-0000E10F0000}"/>
    <cellStyle name="Argument 3 5 11 2" xfId="4069" xr:uid="{00000000-0005-0000-0000-0000E20F0000}"/>
    <cellStyle name="Argument 3 5 11 3" xfId="4070" xr:uid="{00000000-0005-0000-0000-0000E30F0000}"/>
    <cellStyle name="Argument 3 5 12" xfId="4071" xr:uid="{00000000-0005-0000-0000-0000E40F0000}"/>
    <cellStyle name="Argument 3 5 12 2" xfId="4072" xr:uid="{00000000-0005-0000-0000-0000E50F0000}"/>
    <cellStyle name="Argument 3 5 12 3" xfId="4073" xr:uid="{00000000-0005-0000-0000-0000E60F0000}"/>
    <cellStyle name="Argument 3 5 13" xfId="4074" xr:uid="{00000000-0005-0000-0000-0000E70F0000}"/>
    <cellStyle name="Argument 3 5 13 2" xfId="4075" xr:uid="{00000000-0005-0000-0000-0000E80F0000}"/>
    <cellStyle name="Argument 3 5 13 3" xfId="4076" xr:uid="{00000000-0005-0000-0000-0000E90F0000}"/>
    <cellStyle name="Argument 3 5 14" xfId="4077" xr:uid="{00000000-0005-0000-0000-0000EA0F0000}"/>
    <cellStyle name="Argument 3 5 14 2" xfId="4078" xr:uid="{00000000-0005-0000-0000-0000EB0F0000}"/>
    <cellStyle name="Argument 3 5 14 3" xfId="4079" xr:uid="{00000000-0005-0000-0000-0000EC0F0000}"/>
    <cellStyle name="Argument 3 5 15" xfId="4080" xr:uid="{00000000-0005-0000-0000-0000ED0F0000}"/>
    <cellStyle name="Argument 3 5 15 2" xfId="4081" xr:uid="{00000000-0005-0000-0000-0000EE0F0000}"/>
    <cellStyle name="Argument 3 5 15 3" xfId="4082" xr:uid="{00000000-0005-0000-0000-0000EF0F0000}"/>
    <cellStyle name="Argument 3 5 16" xfId="4083" xr:uid="{00000000-0005-0000-0000-0000F00F0000}"/>
    <cellStyle name="Argument 3 5 16 2" xfId="4084" xr:uid="{00000000-0005-0000-0000-0000F10F0000}"/>
    <cellStyle name="Argument 3 5 16 3" xfId="4085" xr:uid="{00000000-0005-0000-0000-0000F20F0000}"/>
    <cellStyle name="Argument 3 5 17" xfId="4086" xr:uid="{00000000-0005-0000-0000-0000F30F0000}"/>
    <cellStyle name="Argument 3 5 17 2" xfId="4087" xr:uid="{00000000-0005-0000-0000-0000F40F0000}"/>
    <cellStyle name="Argument 3 5 17 3" xfId="4088" xr:uid="{00000000-0005-0000-0000-0000F50F0000}"/>
    <cellStyle name="Argument 3 5 18" xfId="4089" xr:uid="{00000000-0005-0000-0000-0000F60F0000}"/>
    <cellStyle name="Argument 3 5 18 2" xfId="4090" xr:uid="{00000000-0005-0000-0000-0000F70F0000}"/>
    <cellStyle name="Argument 3 5 18 3" xfId="4091" xr:uid="{00000000-0005-0000-0000-0000F80F0000}"/>
    <cellStyle name="Argument 3 5 19" xfId="4092" xr:uid="{00000000-0005-0000-0000-0000F90F0000}"/>
    <cellStyle name="Argument 3 5 19 2" xfId="4093" xr:uid="{00000000-0005-0000-0000-0000FA0F0000}"/>
    <cellStyle name="Argument 3 5 19 3" xfId="4094" xr:uid="{00000000-0005-0000-0000-0000FB0F0000}"/>
    <cellStyle name="Argument 3 5 2" xfId="4095" xr:uid="{00000000-0005-0000-0000-0000FC0F0000}"/>
    <cellStyle name="Argument 3 5 2 2" xfId="4096" xr:uid="{00000000-0005-0000-0000-0000FD0F0000}"/>
    <cellStyle name="Argument 3 5 2 3" xfId="4097" xr:uid="{00000000-0005-0000-0000-0000FE0F0000}"/>
    <cellStyle name="Argument 3 5 20" xfId="4098" xr:uid="{00000000-0005-0000-0000-0000FF0F0000}"/>
    <cellStyle name="Argument 3 5 20 2" xfId="4099" xr:uid="{00000000-0005-0000-0000-000000100000}"/>
    <cellStyle name="Argument 3 5 20 3" xfId="4100" xr:uid="{00000000-0005-0000-0000-000001100000}"/>
    <cellStyle name="Argument 3 5 21" xfId="4101" xr:uid="{00000000-0005-0000-0000-000002100000}"/>
    <cellStyle name="Argument 3 5 21 2" xfId="4102" xr:uid="{00000000-0005-0000-0000-000003100000}"/>
    <cellStyle name="Argument 3 5 21 3" xfId="4103" xr:uid="{00000000-0005-0000-0000-000004100000}"/>
    <cellStyle name="Argument 3 5 22" xfId="4104" xr:uid="{00000000-0005-0000-0000-000005100000}"/>
    <cellStyle name="Argument 3 5 22 2" xfId="4105" xr:uid="{00000000-0005-0000-0000-000006100000}"/>
    <cellStyle name="Argument 3 5 22 3" xfId="4106" xr:uid="{00000000-0005-0000-0000-000007100000}"/>
    <cellStyle name="Argument 3 5 23" xfId="4107" xr:uid="{00000000-0005-0000-0000-000008100000}"/>
    <cellStyle name="Argument 3 5 23 2" xfId="4108" xr:uid="{00000000-0005-0000-0000-000009100000}"/>
    <cellStyle name="Argument 3 5 23 3" xfId="4109" xr:uid="{00000000-0005-0000-0000-00000A100000}"/>
    <cellStyle name="Argument 3 5 24" xfId="4110" xr:uid="{00000000-0005-0000-0000-00000B100000}"/>
    <cellStyle name="Argument 3 5 24 2" xfId="4111" xr:uid="{00000000-0005-0000-0000-00000C100000}"/>
    <cellStyle name="Argument 3 5 24 3" xfId="4112" xr:uid="{00000000-0005-0000-0000-00000D100000}"/>
    <cellStyle name="Argument 3 5 25" xfId="4113" xr:uid="{00000000-0005-0000-0000-00000E100000}"/>
    <cellStyle name="Argument 3 5 26" xfId="4114" xr:uid="{00000000-0005-0000-0000-00000F100000}"/>
    <cellStyle name="Argument 3 5 3" xfId="4115" xr:uid="{00000000-0005-0000-0000-000010100000}"/>
    <cellStyle name="Argument 3 5 3 2" xfId="4116" xr:uid="{00000000-0005-0000-0000-000011100000}"/>
    <cellStyle name="Argument 3 5 3 3" xfId="4117" xr:uid="{00000000-0005-0000-0000-000012100000}"/>
    <cellStyle name="Argument 3 5 4" xfId="4118" xr:uid="{00000000-0005-0000-0000-000013100000}"/>
    <cellStyle name="Argument 3 5 4 2" xfId="4119" xr:uid="{00000000-0005-0000-0000-000014100000}"/>
    <cellStyle name="Argument 3 5 4 3" xfId="4120" xr:uid="{00000000-0005-0000-0000-000015100000}"/>
    <cellStyle name="Argument 3 5 5" xfId="4121" xr:uid="{00000000-0005-0000-0000-000016100000}"/>
    <cellStyle name="Argument 3 5 5 2" xfId="4122" xr:uid="{00000000-0005-0000-0000-000017100000}"/>
    <cellStyle name="Argument 3 5 5 3" xfId="4123" xr:uid="{00000000-0005-0000-0000-000018100000}"/>
    <cellStyle name="Argument 3 5 6" xfId="4124" xr:uid="{00000000-0005-0000-0000-000019100000}"/>
    <cellStyle name="Argument 3 5 6 2" xfId="4125" xr:uid="{00000000-0005-0000-0000-00001A100000}"/>
    <cellStyle name="Argument 3 5 6 3" xfId="4126" xr:uid="{00000000-0005-0000-0000-00001B100000}"/>
    <cellStyle name="Argument 3 5 7" xfId="4127" xr:uid="{00000000-0005-0000-0000-00001C100000}"/>
    <cellStyle name="Argument 3 5 7 2" xfId="4128" xr:uid="{00000000-0005-0000-0000-00001D100000}"/>
    <cellStyle name="Argument 3 5 7 3" xfId="4129" xr:uid="{00000000-0005-0000-0000-00001E100000}"/>
    <cellStyle name="Argument 3 5 8" xfId="4130" xr:uid="{00000000-0005-0000-0000-00001F100000}"/>
    <cellStyle name="Argument 3 5 8 2" xfId="4131" xr:uid="{00000000-0005-0000-0000-000020100000}"/>
    <cellStyle name="Argument 3 5 8 3" xfId="4132" xr:uid="{00000000-0005-0000-0000-000021100000}"/>
    <cellStyle name="Argument 3 5 9" xfId="4133" xr:uid="{00000000-0005-0000-0000-000022100000}"/>
    <cellStyle name="Argument 3 5 9 2" xfId="4134" xr:uid="{00000000-0005-0000-0000-000023100000}"/>
    <cellStyle name="Argument 3 5 9 3" xfId="4135" xr:uid="{00000000-0005-0000-0000-000024100000}"/>
    <cellStyle name="Argument 3 6" xfId="4136" xr:uid="{00000000-0005-0000-0000-000025100000}"/>
    <cellStyle name="Argument 3 6 10" xfId="4137" xr:uid="{00000000-0005-0000-0000-000026100000}"/>
    <cellStyle name="Argument 3 6 10 2" xfId="4138" xr:uid="{00000000-0005-0000-0000-000027100000}"/>
    <cellStyle name="Argument 3 6 10 3" xfId="4139" xr:uid="{00000000-0005-0000-0000-000028100000}"/>
    <cellStyle name="Argument 3 6 11" xfId="4140" xr:uid="{00000000-0005-0000-0000-000029100000}"/>
    <cellStyle name="Argument 3 6 11 2" xfId="4141" xr:uid="{00000000-0005-0000-0000-00002A100000}"/>
    <cellStyle name="Argument 3 6 11 3" xfId="4142" xr:uid="{00000000-0005-0000-0000-00002B100000}"/>
    <cellStyle name="Argument 3 6 12" xfId="4143" xr:uid="{00000000-0005-0000-0000-00002C100000}"/>
    <cellStyle name="Argument 3 6 12 2" xfId="4144" xr:uid="{00000000-0005-0000-0000-00002D100000}"/>
    <cellStyle name="Argument 3 6 12 3" xfId="4145" xr:uid="{00000000-0005-0000-0000-00002E100000}"/>
    <cellStyle name="Argument 3 6 13" xfId="4146" xr:uid="{00000000-0005-0000-0000-00002F100000}"/>
    <cellStyle name="Argument 3 6 13 2" xfId="4147" xr:uid="{00000000-0005-0000-0000-000030100000}"/>
    <cellStyle name="Argument 3 6 13 3" xfId="4148" xr:uid="{00000000-0005-0000-0000-000031100000}"/>
    <cellStyle name="Argument 3 6 14" xfId="4149" xr:uid="{00000000-0005-0000-0000-000032100000}"/>
    <cellStyle name="Argument 3 6 14 2" xfId="4150" xr:uid="{00000000-0005-0000-0000-000033100000}"/>
    <cellStyle name="Argument 3 6 14 3" xfId="4151" xr:uid="{00000000-0005-0000-0000-000034100000}"/>
    <cellStyle name="Argument 3 6 15" xfId="4152" xr:uid="{00000000-0005-0000-0000-000035100000}"/>
    <cellStyle name="Argument 3 6 15 2" xfId="4153" xr:uid="{00000000-0005-0000-0000-000036100000}"/>
    <cellStyle name="Argument 3 6 15 3" xfId="4154" xr:uid="{00000000-0005-0000-0000-000037100000}"/>
    <cellStyle name="Argument 3 6 16" xfId="4155" xr:uid="{00000000-0005-0000-0000-000038100000}"/>
    <cellStyle name="Argument 3 6 16 2" xfId="4156" xr:uid="{00000000-0005-0000-0000-000039100000}"/>
    <cellStyle name="Argument 3 6 16 3" xfId="4157" xr:uid="{00000000-0005-0000-0000-00003A100000}"/>
    <cellStyle name="Argument 3 6 17" xfId="4158" xr:uid="{00000000-0005-0000-0000-00003B100000}"/>
    <cellStyle name="Argument 3 6 17 2" xfId="4159" xr:uid="{00000000-0005-0000-0000-00003C100000}"/>
    <cellStyle name="Argument 3 6 17 3" xfId="4160" xr:uid="{00000000-0005-0000-0000-00003D100000}"/>
    <cellStyle name="Argument 3 6 18" xfId="4161" xr:uid="{00000000-0005-0000-0000-00003E100000}"/>
    <cellStyle name="Argument 3 6 18 2" xfId="4162" xr:uid="{00000000-0005-0000-0000-00003F100000}"/>
    <cellStyle name="Argument 3 6 18 3" xfId="4163" xr:uid="{00000000-0005-0000-0000-000040100000}"/>
    <cellStyle name="Argument 3 6 19" xfId="4164" xr:uid="{00000000-0005-0000-0000-000041100000}"/>
    <cellStyle name="Argument 3 6 19 2" xfId="4165" xr:uid="{00000000-0005-0000-0000-000042100000}"/>
    <cellStyle name="Argument 3 6 19 3" xfId="4166" xr:uid="{00000000-0005-0000-0000-000043100000}"/>
    <cellStyle name="Argument 3 6 2" xfId="4167" xr:uid="{00000000-0005-0000-0000-000044100000}"/>
    <cellStyle name="Argument 3 6 2 2" xfId="4168" xr:uid="{00000000-0005-0000-0000-000045100000}"/>
    <cellStyle name="Argument 3 6 2 3" xfId="4169" xr:uid="{00000000-0005-0000-0000-000046100000}"/>
    <cellStyle name="Argument 3 6 20" xfId="4170" xr:uid="{00000000-0005-0000-0000-000047100000}"/>
    <cellStyle name="Argument 3 6 20 2" xfId="4171" xr:uid="{00000000-0005-0000-0000-000048100000}"/>
    <cellStyle name="Argument 3 6 20 3" xfId="4172" xr:uid="{00000000-0005-0000-0000-000049100000}"/>
    <cellStyle name="Argument 3 6 21" xfId="4173" xr:uid="{00000000-0005-0000-0000-00004A100000}"/>
    <cellStyle name="Argument 3 6 21 2" xfId="4174" xr:uid="{00000000-0005-0000-0000-00004B100000}"/>
    <cellStyle name="Argument 3 6 21 3" xfId="4175" xr:uid="{00000000-0005-0000-0000-00004C100000}"/>
    <cellStyle name="Argument 3 6 22" xfId="4176" xr:uid="{00000000-0005-0000-0000-00004D100000}"/>
    <cellStyle name="Argument 3 6 22 2" xfId="4177" xr:uid="{00000000-0005-0000-0000-00004E100000}"/>
    <cellStyle name="Argument 3 6 22 3" xfId="4178" xr:uid="{00000000-0005-0000-0000-00004F100000}"/>
    <cellStyle name="Argument 3 6 23" xfId="4179" xr:uid="{00000000-0005-0000-0000-000050100000}"/>
    <cellStyle name="Argument 3 6 23 2" xfId="4180" xr:uid="{00000000-0005-0000-0000-000051100000}"/>
    <cellStyle name="Argument 3 6 23 3" xfId="4181" xr:uid="{00000000-0005-0000-0000-000052100000}"/>
    <cellStyle name="Argument 3 6 24" xfId="4182" xr:uid="{00000000-0005-0000-0000-000053100000}"/>
    <cellStyle name="Argument 3 6 24 2" xfId="4183" xr:uid="{00000000-0005-0000-0000-000054100000}"/>
    <cellStyle name="Argument 3 6 24 3" xfId="4184" xr:uid="{00000000-0005-0000-0000-000055100000}"/>
    <cellStyle name="Argument 3 6 25" xfId="4185" xr:uid="{00000000-0005-0000-0000-000056100000}"/>
    <cellStyle name="Argument 3 6 26" xfId="4186" xr:uid="{00000000-0005-0000-0000-000057100000}"/>
    <cellStyle name="Argument 3 6 3" xfId="4187" xr:uid="{00000000-0005-0000-0000-000058100000}"/>
    <cellStyle name="Argument 3 6 3 2" xfId="4188" xr:uid="{00000000-0005-0000-0000-000059100000}"/>
    <cellStyle name="Argument 3 6 3 3" xfId="4189" xr:uid="{00000000-0005-0000-0000-00005A100000}"/>
    <cellStyle name="Argument 3 6 4" xfId="4190" xr:uid="{00000000-0005-0000-0000-00005B100000}"/>
    <cellStyle name="Argument 3 6 4 2" xfId="4191" xr:uid="{00000000-0005-0000-0000-00005C100000}"/>
    <cellStyle name="Argument 3 6 4 3" xfId="4192" xr:uid="{00000000-0005-0000-0000-00005D100000}"/>
    <cellStyle name="Argument 3 6 5" xfId="4193" xr:uid="{00000000-0005-0000-0000-00005E100000}"/>
    <cellStyle name="Argument 3 6 5 2" xfId="4194" xr:uid="{00000000-0005-0000-0000-00005F100000}"/>
    <cellStyle name="Argument 3 6 5 3" xfId="4195" xr:uid="{00000000-0005-0000-0000-000060100000}"/>
    <cellStyle name="Argument 3 6 6" xfId="4196" xr:uid="{00000000-0005-0000-0000-000061100000}"/>
    <cellStyle name="Argument 3 6 6 2" xfId="4197" xr:uid="{00000000-0005-0000-0000-000062100000}"/>
    <cellStyle name="Argument 3 6 6 3" xfId="4198" xr:uid="{00000000-0005-0000-0000-000063100000}"/>
    <cellStyle name="Argument 3 6 7" xfId="4199" xr:uid="{00000000-0005-0000-0000-000064100000}"/>
    <cellStyle name="Argument 3 6 7 2" xfId="4200" xr:uid="{00000000-0005-0000-0000-000065100000}"/>
    <cellStyle name="Argument 3 6 7 3" xfId="4201" xr:uid="{00000000-0005-0000-0000-000066100000}"/>
    <cellStyle name="Argument 3 6 8" xfId="4202" xr:uid="{00000000-0005-0000-0000-000067100000}"/>
    <cellStyle name="Argument 3 6 8 2" xfId="4203" xr:uid="{00000000-0005-0000-0000-000068100000}"/>
    <cellStyle name="Argument 3 6 8 3" xfId="4204" xr:uid="{00000000-0005-0000-0000-000069100000}"/>
    <cellStyle name="Argument 3 6 9" xfId="4205" xr:uid="{00000000-0005-0000-0000-00006A100000}"/>
    <cellStyle name="Argument 3 6 9 2" xfId="4206" xr:uid="{00000000-0005-0000-0000-00006B100000}"/>
    <cellStyle name="Argument 3 6 9 3" xfId="4207" xr:uid="{00000000-0005-0000-0000-00006C100000}"/>
    <cellStyle name="Argument 3 7" xfId="4208" xr:uid="{00000000-0005-0000-0000-00006D100000}"/>
    <cellStyle name="Argument 3 7 10" xfId="4209" xr:uid="{00000000-0005-0000-0000-00006E100000}"/>
    <cellStyle name="Argument 3 7 10 2" xfId="4210" xr:uid="{00000000-0005-0000-0000-00006F100000}"/>
    <cellStyle name="Argument 3 7 10 3" xfId="4211" xr:uid="{00000000-0005-0000-0000-000070100000}"/>
    <cellStyle name="Argument 3 7 11" xfId="4212" xr:uid="{00000000-0005-0000-0000-000071100000}"/>
    <cellStyle name="Argument 3 7 11 2" xfId="4213" xr:uid="{00000000-0005-0000-0000-000072100000}"/>
    <cellStyle name="Argument 3 7 11 3" xfId="4214" xr:uid="{00000000-0005-0000-0000-000073100000}"/>
    <cellStyle name="Argument 3 7 12" xfId="4215" xr:uid="{00000000-0005-0000-0000-000074100000}"/>
    <cellStyle name="Argument 3 7 12 2" xfId="4216" xr:uid="{00000000-0005-0000-0000-000075100000}"/>
    <cellStyle name="Argument 3 7 12 3" xfId="4217" xr:uid="{00000000-0005-0000-0000-000076100000}"/>
    <cellStyle name="Argument 3 7 13" xfId="4218" xr:uid="{00000000-0005-0000-0000-000077100000}"/>
    <cellStyle name="Argument 3 7 13 2" xfId="4219" xr:uid="{00000000-0005-0000-0000-000078100000}"/>
    <cellStyle name="Argument 3 7 13 3" xfId="4220" xr:uid="{00000000-0005-0000-0000-000079100000}"/>
    <cellStyle name="Argument 3 7 14" xfId="4221" xr:uid="{00000000-0005-0000-0000-00007A100000}"/>
    <cellStyle name="Argument 3 7 14 2" xfId="4222" xr:uid="{00000000-0005-0000-0000-00007B100000}"/>
    <cellStyle name="Argument 3 7 14 3" xfId="4223" xr:uid="{00000000-0005-0000-0000-00007C100000}"/>
    <cellStyle name="Argument 3 7 15" xfId="4224" xr:uid="{00000000-0005-0000-0000-00007D100000}"/>
    <cellStyle name="Argument 3 7 15 2" xfId="4225" xr:uid="{00000000-0005-0000-0000-00007E100000}"/>
    <cellStyle name="Argument 3 7 15 3" xfId="4226" xr:uid="{00000000-0005-0000-0000-00007F100000}"/>
    <cellStyle name="Argument 3 7 16" xfId="4227" xr:uid="{00000000-0005-0000-0000-000080100000}"/>
    <cellStyle name="Argument 3 7 16 2" xfId="4228" xr:uid="{00000000-0005-0000-0000-000081100000}"/>
    <cellStyle name="Argument 3 7 16 3" xfId="4229" xr:uid="{00000000-0005-0000-0000-000082100000}"/>
    <cellStyle name="Argument 3 7 17" xfId="4230" xr:uid="{00000000-0005-0000-0000-000083100000}"/>
    <cellStyle name="Argument 3 7 17 2" xfId="4231" xr:uid="{00000000-0005-0000-0000-000084100000}"/>
    <cellStyle name="Argument 3 7 17 3" xfId="4232" xr:uid="{00000000-0005-0000-0000-000085100000}"/>
    <cellStyle name="Argument 3 7 18" xfId="4233" xr:uid="{00000000-0005-0000-0000-000086100000}"/>
    <cellStyle name="Argument 3 7 18 2" xfId="4234" xr:uid="{00000000-0005-0000-0000-000087100000}"/>
    <cellStyle name="Argument 3 7 18 3" xfId="4235" xr:uid="{00000000-0005-0000-0000-000088100000}"/>
    <cellStyle name="Argument 3 7 19" xfId="4236" xr:uid="{00000000-0005-0000-0000-000089100000}"/>
    <cellStyle name="Argument 3 7 19 2" xfId="4237" xr:uid="{00000000-0005-0000-0000-00008A100000}"/>
    <cellStyle name="Argument 3 7 19 3" xfId="4238" xr:uid="{00000000-0005-0000-0000-00008B100000}"/>
    <cellStyle name="Argument 3 7 2" xfId="4239" xr:uid="{00000000-0005-0000-0000-00008C100000}"/>
    <cellStyle name="Argument 3 7 2 2" xfId="4240" xr:uid="{00000000-0005-0000-0000-00008D100000}"/>
    <cellStyle name="Argument 3 7 2 3" xfId="4241" xr:uid="{00000000-0005-0000-0000-00008E100000}"/>
    <cellStyle name="Argument 3 7 20" xfId="4242" xr:uid="{00000000-0005-0000-0000-00008F100000}"/>
    <cellStyle name="Argument 3 7 20 2" xfId="4243" xr:uid="{00000000-0005-0000-0000-000090100000}"/>
    <cellStyle name="Argument 3 7 20 3" xfId="4244" xr:uid="{00000000-0005-0000-0000-000091100000}"/>
    <cellStyle name="Argument 3 7 21" xfId="4245" xr:uid="{00000000-0005-0000-0000-000092100000}"/>
    <cellStyle name="Argument 3 7 21 2" xfId="4246" xr:uid="{00000000-0005-0000-0000-000093100000}"/>
    <cellStyle name="Argument 3 7 21 3" xfId="4247" xr:uid="{00000000-0005-0000-0000-000094100000}"/>
    <cellStyle name="Argument 3 7 22" xfId="4248" xr:uid="{00000000-0005-0000-0000-000095100000}"/>
    <cellStyle name="Argument 3 7 22 2" xfId="4249" xr:uid="{00000000-0005-0000-0000-000096100000}"/>
    <cellStyle name="Argument 3 7 22 3" xfId="4250" xr:uid="{00000000-0005-0000-0000-000097100000}"/>
    <cellStyle name="Argument 3 7 23" xfId="4251" xr:uid="{00000000-0005-0000-0000-000098100000}"/>
    <cellStyle name="Argument 3 7 23 2" xfId="4252" xr:uid="{00000000-0005-0000-0000-000099100000}"/>
    <cellStyle name="Argument 3 7 23 3" xfId="4253" xr:uid="{00000000-0005-0000-0000-00009A100000}"/>
    <cellStyle name="Argument 3 7 24" xfId="4254" xr:uid="{00000000-0005-0000-0000-00009B100000}"/>
    <cellStyle name="Argument 3 7 24 2" xfId="4255" xr:uid="{00000000-0005-0000-0000-00009C100000}"/>
    <cellStyle name="Argument 3 7 24 3" xfId="4256" xr:uid="{00000000-0005-0000-0000-00009D100000}"/>
    <cellStyle name="Argument 3 7 25" xfId="4257" xr:uid="{00000000-0005-0000-0000-00009E100000}"/>
    <cellStyle name="Argument 3 7 26" xfId="4258" xr:uid="{00000000-0005-0000-0000-00009F100000}"/>
    <cellStyle name="Argument 3 7 3" xfId="4259" xr:uid="{00000000-0005-0000-0000-0000A0100000}"/>
    <cellStyle name="Argument 3 7 3 2" xfId="4260" xr:uid="{00000000-0005-0000-0000-0000A1100000}"/>
    <cellStyle name="Argument 3 7 3 3" xfId="4261" xr:uid="{00000000-0005-0000-0000-0000A2100000}"/>
    <cellStyle name="Argument 3 7 4" xfId="4262" xr:uid="{00000000-0005-0000-0000-0000A3100000}"/>
    <cellStyle name="Argument 3 7 4 2" xfId="4263" xr:uid="{00000000-0005-0000-0000-0000A4100000}"/>
    <cellStyle name="Argument 3 7 4 3" xfId="4264" xr:uid="{00000000-0005-0000-0000-0000A5100000}"/>
    <cellStyle name="Argument 3 7 5" xfId="4265" xr:uid="{00000000-0005-0000-0000-0000A6100000}"/>
    <cellStyle name="Argument 3 7 5 2" xfId="4266" xr:uid="{00000000-0005-0000-0000-0000A7100000}"/>
    <cellStyle name="Argument 3 7 5 3" xfId="4267" xr:uid="{00000000-0005-0000-0000-0000A8100000}"/>
    <cellStyle name="Argument 3 7 6" xfId="4268" xr:uid="{00000000-0005-0000-0000-0000A9100000}"/>
    <cellStyle name="Argument 3 7 6 2" xfId="4269" xr:uid="{00000000-0005-0000-0000-0000AA100000}"/>
    <cellStyle name="Argument 3 7 6 3" xfId="4270" xr:uid="{00000000-0005-0000-0000-0000AB100000}"/>
    <cellStyle name="Argument 3 7 7" xfId="4271" xr:uid="{00000000-0005-0000-0000-0000AC100000}"/>
    <cellStyle name="Argument 3 7 7 2" xfId="4272" xr:uid="{00000000-0005-0000-0000-0000AD100000}"/>
    <cellStyle name="Argument 3 7 7 3" xfId="4273" xr:uid="{00000000-0005-0000-0000-0000AE100000}"/>
    <cellStyle name="Argument 3 7 8" xfId="4274" xr:uid="{00000000-0005-0000-0000-0000AF100000}"/>
    <cellStyle name="Argument 3 7 8 2" xfId="4275" xr:uid="{00000000-0005-0000-0000-0000B0100000}"/>
    <cellStyle name="Argument 3 7 8 3" xfId="4276" xr:uid="{00000000-0005-0000-0000-0000B1100000}"/>
    <cellStyle name="Argument 3 7 9" xfId="4277" xr:uid="{00000000-0005-0000-0000-0000B2100000}"/>
    <cellStyle name="Argument 3 7 9 2" xfId="4278" xr:uid="{00000000-0005-0000-0000-0000B3100000}"/>
    <cellStyle name="Argument 3 7 9 3" xfId="4279" xr:uid="{00000000-0005-0000-0000-0000B4100000}"/>
    <cellStyle name="Argument 3 8" xfId="4280" xr:uid="{00000000-0005-0000-0000-0000B5100000}"/>
    <cellStyle name="Argument 3 8 10" xfId="4281" xr:uid="{00000000-0005-0000-0000-0000B6100000}"/>
    <cellStyle name="Argument 3 8 10 2" xfId="4282" xr:uid="{00000000-0005-0000-0000-0000B7100000}"/>
    <cellStyle name="Argument 3 8 10 3" xfId="4283" xr:uid="{00000000-0005-0000-0000-0000B8100000}"/>
    <cellStyle name="Argument 3 8 11" xfId="4284" xr:uid="{00000000-0005-0000-0000-0000B9100000}"/>
    <cellStyle name="Argument 3 8 11 2" xfId="4285" xr:uid="{00000000-0005-0000-0000-0000BA100000}"/>
    <cellStyle name="Argument 3 8 11 3" xfId="4286" xr:uid="{00000000-0005-0000-0000-0000BB100000}"/>
    <cellStyle name="Argument 3 8 12" xfId="4287" xr:uid="{00000000-0005-0000-0000-0000BC100000}"/>
    <cellStyle name="Argument 3 8 12 2" xfId="4288" xr:uid="{00000000-0005-0000-0000-0000BD100000}"/>
    <cellStyle name="Argument 3 8 12 3" xfId="4289" xr:uid="{00000000-0005-0000-0000-0000BE100000}"/>
    <cellStyle name="Argument 3 8 13" xfId="4290" xr:uid="{00000000-0005-0000-0000-0000BF100000}"/>
    <cellStyle name="Argument 3 8 13 2" xfId="4291" xr:uid="{00000000-0005-0000-0000-0000C0100000}"/>
    <cellStyle name="Argument 3 8 13 3" xfId="4292" xr:uid="{00000000-0005-0000-0000-0000C1100000}"/>
    <cellStyle name="Argument 3 8 14" xfId="4293" xr:uid="{00000000-0005-0000-0000-0000C2100000}"/>
    <cellStyle name="Argument 3 8 14 2" xfId="4294" xr:uid="{00000000-0005-0000-0000-0000C3100000}"/>
    <cellStyle name="Argument 3 8 14 3" xfId="4295" xr:uid="{00000000-0005-0000-0000-0000C4100000}"/>
    <cellStyle name="Argument 3 8 15" xfId="4296" xr:uid="{00000000-0005-0000-0000-0000C5100000}"/>
    <cellStyle name="Argument 3 8 15 2" xfId="4297" xr:uid="{00000000-0005-0000-0000-0000C6100000}"/>
    <cellStyle name="Argument 3 8 15 3" xfId="4298" xr:uid="{00000000-0005-0000-0000-0000C7100000}"/>
    <cellStyle name="Argument 3 8 16" xfId="4299" xr:uid="{00000000-0005-0000-0000-0000C8100000}"/>
    <cellStyle name="Argument 3 8 16 2" xfId="4300" xr:uid="{00000000-0005-0000-0000-0000C9100000}"/>
    <cellStyle name="Argument 3 8 16 3" xfId="4301" xr:uid="{00000000-0005-0000-0000-0000CA100000}"/>
    <cellStyle name="Argument 3 8 17" xfId="4302" xr:uid="{00000000-0005-0000-0000-0000CB100000}"/>
    <cellStyle name="Argument 3 8 17 2" xfId="4303" xr:uid="{00000000-0005-0000-0000-0000CC100000}"/>
    <cellStyle name="Argument 3 8 17 3" xfId="4304" xr:uid="{00000000-0005-0000-0000-0000CD100000}"/>
    <cellStyle name="Argument 3 8 18" xfId="4305" xr:uid="{00000000-0005-0000-0000-0000CE100000}"/>
    <cellStyle name="Argument 3 8 18 2" xfId="4306" xr:uid="{00000000-0005-0000-0000-0000CF100000}"/>
    <cellStyle name="Argument 3 8 18 3" xfId="4307" xr:uid="{00000000-0005-0000-0000-0000D0100000}"/>
    <cellStyle name="Argument 3 8 19" xfId="4308" xr:uid="{00000000-0005-0000-0000-0000D1100000}"/>
    <cellStyle name="Argument 3 8 19 2" xfId="4309" xr:uid="{00000000-0005-0000-0000-0000D2100000}"/>
    <cellStyle name="Argument 3 8 19 3" xfId="4310" xr:uid="{00000000-0005-0000-0000-0000D3100000}"/>
    <cellStyle name="Argument 3 8 2" xfId="4311" xr:uid="{00000000-0005-0000-0000-0000D4100000}"/>
    <cellStyle name="Argument 3 8 2 2" xfId="4312" xr:uid="{00000000-0005-0000-0000-0000D5100000}"/>
    <cellStyle name="Argument 3 8 2 3" xfId="4313" xr:uid="{00000000-0005-0000-0000-0000D6100000}"/>
    <cellStyle name="Argument 3 8 20" xfId="4314" xr:uid="{00000000-0005-0000-0000-0000D7100000}"/>
    <cellStyle name="Argument 3 8 20 2" xfId="4315" xr:uid="{00000000-0005-0000-0000-0000D8100000}"/>
    <cellStyle name="Argument 3 8 20 3" xfId="4316" xr:uid="{00000000-0005-0000-0000-0000D9100000}"/>
    <cellStyle name="Argument 3 8 21" xfId="4317" xr:uid="{00000000-0005-0000-0000-0000DA100000}"/>
    <cellStyle name="Argument 3 8 21 2" xfId="4318" xr:uid="{00000000-0005-0000-0000-0000DB100000}"/>
    <cellStyle name="Argument 3 8 21 3" xfId="4319" xr:uid="{00000000-0005-0000-0000-0000DC100000}"/>
    <cellStyle name="Argument 3 8 22" xfId="4320" xr:uid="{00000000-0005-0000-0000-0000DD100000}"/>
    <cellStyle name="Argument 3 8 22 2" xfId="4321" xr:uid="{00000000-0005-0000-0000-0000DE100000}"/>
    <cellStyle name="Argument 3 8 22 3" xfId="4322" xr:uid="{00000000-0005-0000-0000-0000DF100000}"/>
    <cellStyle name="Argument 3 8 23" xfId="4323" xr:uid="{00000000-0005-0000-0000-0000E0100000}"/>
    <cellStyle name="Argument 3 8 23 2" xfId="4324" xr:uid="{00000000-0005-0000-0000-0000E1100000}"/>
    <cellStyle name="Argument 3 8 23 3" xfId="4325" xr:uid="{00000000-0005-0000-0000-0000E2100000}"/>
    <cellStyle name="Argument 3 8 24" xfId="4326" xr:uid="{00000000-0005-0000-0000-0000E3100000}"/>
    <cellStyle name="Argument 3 8 24 2" xfId="4327" xr:uid="{00000000-0005-0000-0000-0000E4100000}"/>
    <cellStyle name="Argument 3 8 24 3" xfId="4328" xr:uid="{00000000-0005-0000-0000-0000E5100000}"/>
    <cellStyle name="Argument 3 8 25" xfId="4329" xr:uid="{00000000-0005-0000-0000-0000E6100000}"/>
    <cellStyle name="Argument 3 8 26" xfId="4330" xr:uid="{00000000-0005-0000-0000-0000E7100000}"/>
    <cellStyle name="Argument 3 8 3" xfId="4331" xr:uid="{00000000-0005-0000-0000-0000E8100000}"/>
    <cellStyle name="Argument 3 8 3 2" xfId="4332" xr:uid="{00000000-0005-0000-0000-0000E9100000}"/>
    <cellStyle name="Argument 3 8 3 3" xfId="4333" xr:uid="{00000000-0005-0000-0000-0000EA100000}"/>
    <cellStyle name="Argument 3 8 4" xfId="4334" xr:uid="{00000000-0005-0000-0000-0000EB100000}"/>
    <cellStyle name="Argument 3 8 4 2" xfId="4335" xr:uid="{00000000-0005-0000-0000-0000EC100000}"/>
    <cellStyle name="Argument 3 8 4 3" xfId="4336" xr:uid="{00000000-0005-0000-0000-0000ED100000}"/>
    <cellStyle name="Argument 3 8 5" xfId="4337" xr:uid="{00000000-0005-0000-0000-0000EE100000}"/>
    <cellStyle name="Argument 3 8 5 2" xfId="4338" xr:uid="{00000000-0005-0000-0000-0000EF100000}"/>
    <cellStyle name="Argument 3 8 5 3" xfId="4339" xr:uid="{00000000-0005-0000-0000-0000F0100000}"/>
    <cellStyle name="Argument 3 8 6" xfId="4340" xr:uid="{00000000-0005-0000-0000-0000F1100000}"/>
    <cellStyle name="Argument 3 8 6 2" xfId="4341" xr:uid="{00000000-0005-0000-0000-0000F2100000}"/>
    <cellStyle name="Argument 3 8 6 3" xfId="4342" xr:uid="{00000000-0005-0000-0000-0000F3100000}"/>
    <cellStyle name="Argument 3 8 7" xfId="4343" xr:uid="{00000000-0005-0000-0000-0000F4100000}"/>
    <cellStyle name="Argument 3 8 7 2" xfId="4344" xr:uid="{00000000-0005-0000-0000-0000F5100000}"/>
    <cellStyle name="Argument 3 8 7 3" xfId="4345" xr:uid="{00000000-0005-0000-0000-0000F6100000}"/>
    <cellStyle name="Argument 3 8 8" xfId="4346" xr:uid="{00000000-0005-0000-0000-0000F7100000}"/>
    <cellStyle name="Argument 3 8 8 2" xfId="4347" xr:uid="{00000000-0005-0000-0000-0000F8100000}"/>
    <cellStyle name="Argument 3 8 8 3" xfId="4348" xr:uid="{00000000-0005-0000-0000-0000F9100000}"/>
    <cellStyle name="Argument 3 8 9" xfId="4349" xr:uid="{00000000-0005-0000-0000-0000FA100000}"/>
    <cellStyle name="Argument 3 8 9 2" xfId="4350" xr:uid="{00000000-0005-0000-0000-0000FB100000}"/>
    <cellStyle name="Argument 3 8 9 3" xfId="4351" xr:uid="{00000000-0005-0000-0000-0000FC100000}"/>
    <cellStyle name="Argument 3 9" xfId="4352" xr:uid="{00000000-0005-0000-0000-0000FD100000}"/>
    <cellStyle name="Argument 3 9 10" xfId="4353" xr:uid="{00000000-0005-0000-0000-0000FE100000}"/>
    <cellStyle name="Argument 3 9 10 2" xfId="4354" xr:uid="{00000000-0005-0000-0000-0000FF100000}"/>
    <cellStyle name="Argument 3 9 10 3" xfId="4355" xr:uid="{00000000-0005-0000-0000-000000110000}"/>
    <cellStyle name="Argument 3 9 11" xfId="4356" xr:uid="{00000000-0005-0000-0000-000001110000}"/>
    <cellStyle name="Argument 3 9 11 2" xfId="4357" xr:uid="{00000000-0005-0000-0000-000002110000}"/>
    <cellStyle name="Argument 3 9 11 3" xfId="4358" xr:uid="{00000000-0005-0000-0000-000003110000}"/>
    <cellStyle name="Argument 3 9 12" xfId="4359" xr:uid="{00000000-0005-0000-0000-000004110000}"/>
    <cellStyle name="Argument 3 9 12 2" xfId="4360" xr:uid="{00000000-0005-0000-0000-000005110000}"/>
    <cellStyle name="Argument 3 9 12 3" xfId="4361" xr:uid="{00000000-0005-0000-0000-000006110000}"/>
    <cellStyle name="Argument 3 9 13" xfId="4362" xr:uid="{00000000-0005-0000-0000-000007110000}"/>
    <cellStyle name="Argument 3 9 13 2" xfId="4363" xr:uid="{00000000-0005-0000-0000-000008110000}"/>
    <cellStyle name="Argument 3 9 13 3" xfId="4364" xr:uid="{00000000-0005-0000-0000-000009110000}"/>
    <cellStyle name="Argument 3 9 14" xfId="4365" xr:uid="{00000000-0005-0000-0000-00000A110000}"/>
    <cellStyle name="Argument 3 9 14 2" xfId="4366" xr:uid="{00000000-0005-0000-0000-00000B110000}"/>
    <cellStyle name="Argument 3 9 14 3" xfId="4367" xr:uid="{00000000-0005-0000-0000-00000C110000}"/>
    <cellStyle name="Argument 3 9 15" xfId="4368" xr:uid="{00000000-0005-0000-0000-00000D110000}"/>
    <cellStyle name="Argument 3 9 15 2" xfId="4369" xr:uid="{00000000-0005-0000-0000-00000E110000}"/>
    <cellStyle name="Argument 3 9 15 3" xfId="4370" xr:uid="{00000000-0005-0000-0000-00000F110000}"/>
    <cellStyle name="Argument 3 9 16" xfId="4371" xr:uid="{00000000-0005-0000-0000-000010110000}"/>
    <cellStyle name="Argument 3 9 16 2" xfId="4372" xr:uid="{00000000-0005-0000-0000-000011110000}"/>
    <cellStyle name="Argument 3 9 16 3" xfId="4373" xr:uid="{00000000-0005-0000-0000-000012110000}"/>
    <cellStyle name="Argument 3 9 17" xfId="4374" xr:uid="{00000000-0005-0000-0000-000013110000}"/>
    <cellStyle name="Argument 3 9 17 2" xfId="4375" xr:uid="{00000000-0005-0000-0000-000014110000}"/>
    <cellStyle name="Argument 3 9 17 3" xfId="4376" xr:uid="{00000000-0005-0000-0000-000015110000}"/>
    <cellStyle name="Argument 3 9 18" xfId="4377" xr:uid="{00000000-0005-0000-0000-000016110000}"/>
    <cellStyle name="Argument 3 9 18 2" xfId="4378" xr:uid="{00000000-0005-0000-0000-000017110000}"/>
    <cellStyle name="Argument 3 9 18 3" xfId="4379" xr:uid="{00000000-0005-0000-0000-000018110000}"/>
    <cellStyle name="Argument 3 9 19" xfId="4380" xr:uid="{00000000-0005-0000-0000-000019110000}"/>
    <cellStyle name="Argument 3 9 19 2" xfId="4381" xr:uid="{00000000-0005-0000-0000-00001A110000}"/>
    <cellStyle name="Argument 3 9 19 3" xfId="4382" xr:uid="{00000000-0005-0000-0000-00001B110000}"/>
    <cellStyle name="Argument 3 9 2" xfId="4383" xr:uid="{00000000-0005-0000-0000-00001C110000}"/>
    <cellStyle name="Argument 3 9 2 2" xfId="4384" xr:uid="{00000000-0005-0000-0000-00001D110000}"/>
    <cellStyle name="Argument 3 9 2 3" xfId="4385" xr:uid="{00000000-0005-0000-0000-00001E110000}"/>
    <cellStyle name="Argument 3 9 20" xfId="4386" xr:uid="{00000000-0005-0000-0000-00001F110000}"/>
    <cellStyle name="Argument 3 9 20 2" xfId="4387" xr:uid="{00000000-0005-0000-0000-000020110000}"/>
    <cellStyle name="Argument 3 9 20 3" xfId="4388" xr:uid="{00000000-0005-0000-0000-000021110000}"/>
    <cellStyle name="Argument 3 9 21" xfId="4389" xr:uid="{00000000-0005-0000-0000-000022110000}"/>
    <cellStyle name="Argument 3 9 21 2" xfId="4390" xr:uid="{00000000-0005-0000-0000-000023110000}"/>
    <cellStyle name="Argument 3 9 21 3" xfId="4391" xr:uid="{00000000-0005-0000-0000-000024110000}"/>
    <cellStyle name="Argument 3 9 22" xfId="4392" xr:uid="{00000000-0005-0000-0000-000025110000}"/>
    <cellStyle name="Argument 3 9 22 2" xfId="4393" xr:uid="{00000000-0005-0000-0000-000026110000}"/>
    <cellStyle name="Argument 3 9 22 3" xfId="4394" xr:uid="{00000000-0005-0000-0000-000027110000}"/>
    <cellStyle name="Argument 3 9 23" xfId="4395" xr:uid="{00000000-0005-0000-0000-000028110000}"/>
    <cellStyle name="Argument 3 9 23 2" xfId="4396" xr:uid="{00000000-0005-0000-0000-000029110000}"/>
    <cellStyle name="Argument 3 9 23 3" xfId="4397" xr:uid="{00000000-0005-0000-0000-00002A110000}"/>
    <cellStyle name="Argument 3 9 24" xfId="4398" xr:uid="{00000000-0005-0000-0000-00002B110000}"/>
    <cellStyle name="Argument 3 9 24 2" xfId="4399" xr:uid="{00000000-0005-0000-0000-00002C110000}"/>
    <cellStyle name="Argument 3 9 24 3" xfId="4400" xr:uid="{00000000-0005-0000-0000-00002D110000}"/>
    <cellStyle name="Argument 3 9 25" xfId="4401" xr:uid="{00000000-0005-0000-0000-00002E110000}"/>
    <cellStyle name="Argument 3 9 26" xfId="4402" xr:uid="{00000000-0005-0000-0000-00002F110000}"/>
    <cellStyle name="Argument 3 9 3" xfId="4403" xr:uid="{00000000-0005-0000-0000-000030110000}"/>
    <cellStyle name="Argument 3 9 3 2" xfId="4404" xr:uid="{00000000-0005-0000-0000-000031110000}"/>
    <cellStyle name="Argument 3 9 3 3" xfId="4405" xr:uid="{00000000-0005-0000-0000-000032110000}"/>
    <cellStyle name="Argument 3 9 4" xfId="4406" xr:uid="{00000000-0005-0000-0000-000033110000}"/>
    <cellStyle name="Argument 3 9 4 2" xfId="4407" xr:uid="{00000000-0005-0000-0000-000034110000}"/>
    <cellStyle name="Argument 3 9 4 3" xfId="4408" xr:uid="{00000000-0005-0000-0000-000035110000}"/>
    <cellStyle name="Argument 3 9 5" xfId="4409" xr:uid="{00000000-0005-0000-0000-000036110000}"/>
    <cellStyle name="Argument 3 9 5 2" xfId="4410" xr:uid="{00000000-0005-0000-0000-000037110000}"/>
    <cellStyle name="Argument 3 9 5 3" xfId="4411" xr:uid="{00000000-0005-0000-0000-000038110000}"/>
    <cellStyle name="Argument 3 9 6" xfId="4412" xr:uid="{00000000-0005-0000-0000-000039110000}"/>
    <cellStyle name="Argument 3 9 6 2" xfId="4413" xr:uid="{00000000-0005-0000-0000-00003A110000}"/>
    <cellStyle name="Argument 3 9 6 3" xfId="4414" xr:uid="{00000000-0005-0000-0000-00003B110000}"/>
    <cellStyle name="Argument 3 9 7" xfId="4415" xr:uid="{00000000-0005-0000-0000-00003C110000}"/>
    <cellStyle name="Argument 3 9 7 2" xfId="4416" xr:uid="{00000000-0005-0000-0000-00003D110000}"/>
    <cellStyle name="Argument 3 9 7 3" xfId="4417" xr:uid="{00000000-0005-0000-0000-00003E110000}"/>
    <cellStyle name="Argument 3 9 8" xfId="4418" xr:uid="{00000000-0005-0000-0000-00003F110000}"/>
    <cellStyle name="Argument 3 9 8 2" xfId="4419" xr:uid="{00000000-0005-0000-0000-000040110000}"/>
    <cellStyle name="Argument 3 9 8 3" xfId="4420" xr:uid="{00000000-0005-0000-0000-000041110000}"/>
    <cellStyle name="Argument 3 9 9" xfId="4421" xr:uid="{00000000-0005-0000-0000-000042110000}"/>
    <cellStyle name="Argument 3 9 9 2" xfId="4422" xr:uid="{00000000-0005-0000-0000-000043110000}"/>
    <cellStyle name="Argument 3 9 9 3" xfId="4423" xr:uid="{00000000-0005-0000-0000-000044110000}"/>
    <cellStyle name="Argument 30" xfId="4424" xr:uid="{00000000-0005-0000-0000-000045110000}"/>
    <cellStyle name="Argument 30 2" xfId="4425" xr:uid="{00000000-0005-0000-0000-000046110000}"/>
    <cellStyle name="Argument 30 3" xfId="4426" xr:uid="{00000000-0005-0000-0000-000047110000}"/>
    <cellStyle name="Argument 31" xfId="4427" xr:uid="{00000000-0005-0000-0000-000048110000}"/>
    <cellStyle name="Argument 31 2" xfId="4428" xr:uid="{00000000-0005-0000-0000-000049110000}"/>
    <cellStyle name="Argument 31 3" xfId="4429" xr:uid="{00000000-0005-0000-0000-00004A110000}"/>
    <cellStyle name="Argument 32" xfId="4430" xr:uid="{00000000-0005-0000-0000-00004B110000}"/>
    <cellStyle name="Argument 32 2" xfId="4431" xr:uid="{00000000-0005-0000-0000-00004C110000}"/>
    <cellStyle name="Argument 32 3" xfId="4432" xr:uid="{00000000-0005-0000-0000-00004D110000}"/>
    <cellStyle name="Argument 33" xfId="4433" xr:uid="{00000000-0005-0000-0000-00004E110000}"/>
    <cellStyle name="Argument 33 2" xfId="4434" xr:uid="{00000000-0005-0000-0000-00004F110000}"/>
    <cellStyle name="Argument 33 3" xfId="4435" xr:uid="{00000000-0005-0000-0000-000050110000}"/>
    <cellStyle name="Argument 34" xfId="4436" xr:uid="{00000000-0005-0000-0000-000051110000}"/>
    <cellStyle name="Argument 34 2" xfId="4437" xr:uid="{00000000-0005-0000-0000-000052110000}"/>
    <cellStyle name="Argument 34 3" xfId="4438" xr:uid="{00000000-0005-0000-0000-000053110000}"/>
    <cellStyle name="Argument 35" xfId="4439" xr:uid="{00000000-0005-0000-0000-000054110000}"/>
    <cellStyle name="Argument 35 2" xfId="4440" xr:uid="{00000000-0005-0000-0000-000055110000}"/>
    <cellStyle name="Argument 35 3" xfId="4441" xr:uid="{00000000-0005-0000-0000-000056110000}"/>
    <cellStyle name="Argument 36" xfId="4442" xr:uid="{00000000-0005-0000-0000-000057110000}"/>
    <cellStyle name="Argument 36 2" xfId="4443" xr:uid="{00000000-0005-0000-0000-000058110000}"/>
    <cellStyle name="Argument 36 3" xfId="4444" xr:uid="{00000000-0005-0000-0000-000059110000}"/>
    <cellStyle name="Argument 37" xfId="4445" xr:uid="{00000000-0005-0000-0000-00005A110000}"/>
    <cellStyle name="Argument 37 2" xfId="4446" xr:uid="{00000000-0005-0000-0000-00005B110000}"/>
    <cellStyle name="Argument 37 3" xfId="4447" xr:uid="{00000000-0005-0000-0000-00005C110000}"/>
    <cellStyle name="Argument 38" xfId="4448" xr:uid="{00000000-0005-0000-0000-00005D110000}"/>
    <cellStyle name="Argument 39" xfId="4449" xr:uid="{00000000-0005-0000-0000-00005E110000}"/>
    <cellStyle name="Argument 4" xfId="4450" xr:uid="{00000000-0005-0000-0000-00005F110000}"/>
    <cellStyle name="Argument 4 10" xfId="4451" xr:uid="{00000000-0005-0000-0000-000060110000}"/>
    <cellStyle name="Argument 4 10 2" xfId="4452" xr:uid="{00000000-0005-0000-0000-000061110000}"/>
    <cellStyle name="Argument 4 10 3" xfId="4453" xr:uid="{00000000-0005-0000-0000-000062110000}"/>
    <cellStyle name="Argument 4 11" xfId="4454" xr:uid="{00000000-0005-0000-0000-000063110000}"/>
    <cellStyle name="Argument 4 11 2" xfId="4455" xr:uid="{00000000-0005-0000-0000-000064110000}"/>
    <cellStyle name="Argument 4 11 3" xfId="4456" xr:uid="{00000000-0005-0000-0000-000065110000}"/>
    <cellStyle name="Argument 4 12" xfId="4457" xr:uid="{00000000-0005-0000-0000-000066110000}"/>
    <cellStyle name="Argument 4 12 2" xfId="4458" xr:uid="{00000000-0005-0000-0000-000067110000}"/>
    <cellStyle name="Argument 4 12 3" xfId="4459" xr:uid="{00000000-0005-0000-0000-000068110000}"/>
    <cellStyle name="Argument 4 13" xfId="4460" xr:uid="{00000000-0005-0000-0000-000069110000}"/>
    <cellStyle name="Argument 4 13 2" xfId="4461" xr:uid="{00000000-0005-0000-0000-00006A110000}"/>
    <cellStyle name="Argument 4 13 3" xfId="4462" xr:uid="{00000000-0005-0000-0000-00006B110000}"/>
    <cellStyle name="Argument 4 14" xfId="4463" xr:uid="{00000000-0005-0000-0000-00006C110000}"/>
    <cellStyle name="Argument 4 14 2" xfId="4464" xr:uid="{00000000-0005-0000-0000-00006D110000}"/>
    <cellStyle name="Argument 4 14 3" xfId="4465" xr:uid="{00000000-0005-0000-0000-00006E110000}"/>
    <cellStyle name="Argument 4 15" xfId="4466" xr:uid="{00000000-0005-0000-0000-00006F110000}"/>
    <cellStyle name="Argument 4 15 2" xfId="4467" xr:uid="{00000000-0005-0000-0000-000070110000}"/>
    <cellStyle name="Argument 4 15 3" xfId="4468" xr:uid="{00000000-0005-0000-0000-000071110000}"/>
    <cellStyle name="Argument 4 16" xfId="4469" xr:uid="{00000000-0005-0000-0000-000072110000}"/>
    <cellStyle name="Argument 4 16 2" xfId="4470" xr:uid="{00000000-0005-0000-0000-000073110000}"/>
    <cellStyle name="Argument 4 16 3" xfId="4471" xr:uid="{00000000-0005-0000-0000-000074110000}"/>
    <cellStyle name="Argument 4 17" xfId="4472" xr:uid="{00000000-0005-0000-0000-000075110000}"/>
    <cellStyle name="Argument 4 17 2" xfId="4473" xr:uid="{00000000-0005-0000-0000-000076110000}"/>
    <cellStyle name="Argument 4 17 3" xfId="4474" xr:uid="{00000000-0005-0000-0000-000077110000}"/>
    <cellStyle name="Argument 4 18" xfId="4475" xr:uid="{00000000-0005-0000-0000-000078110000}"/>
    <cellStyle name="Argument 4 18 2" xfId="4476" xr:uid="{00000000-0005-0000-0000-000079110000}"/>
    <cellStyle name="Argument 4 18 3" xfId="4477" xr:uid="{00000000-0005-0000-0000-00007A110000}"/>
    <cellStyle name="Argument 4 19" xfId="4478" xr:uid="{00000000-0005-0000-0000-00007B110000}"/>
    <cellStyle name="Argument 4 19 2" xfId="4479" xr:uid="{00000000-0005-0000-0000-00007C110000}"/>
    <cellStyle name="Argument 4 19 3" xfId="4480" xr:uid="{00000000-0005-0000-0000-00007D110000}"/>
    <cellStyle name="Argument 4 2" xfId="4481" xr:uid="{00000000-0005-0000-0000-00007E110000}"/>
    <cellStyle name="Argument 4 2 2" xfId="4482" xr:uid="{00000000-0005-0000-0000-00007F110000}"/>
    <cellStyle name="Argument 4 2 3" xfId="4483" xr:uid="{00000000-0005-0000-0000-000080110000}"/>
    <cellStyle name="Argument 4 20" xfId="4484" xr:uid="{00000000-0005-0000-0000-000081110000}"/>
    <cellStyle name="Argument 4 20 2" xfId="4485" xr:uid="{00000000-0005-0000-0000-000082110000}"/>
    <cellStyle name="Argument 4 20 3" xfId="4486" xr:uid="{00000000-0005-0000-0000-000083110000}"/>
    <cellStyle name="Argument 4 21" xfId="4487" xr:uid="{00000000-0005-0000-0000-000084110000}"/>
    <cellStyle name="Argument 4 21 2" xfId="4488" xr:uid="{00000000-0005-0000-0000-000085110000}"/>
    <cellStyle name="Argument 4 21 3" xfId="4489" xr:uid="{00000000-0005-0000-0000-000086110000}"/>
    <cellStyle name="Argument 4 22" xfId="4490" xr:uid="{00000000-0005-0000-0000-000087110000}"/>
    <cellStyle name="Argument 4 22 2" xfId="4491" xr:uid="{00000000-0005-0000-0000-000088110000}"/>
    <cellStyle name="Argument 4 22 3" xfId="4492" xr:uid="{00000000-0005-0000-0000-000089110000}"/>
    <cellStyle name="Argument 4 23" xfId="4493" xr:uid="{00000000-0005-0000-0000-00008A110000}"/>
    <cellStyle name="Argument 4 23 2" xfId="4494" xr:uid="{00000000-0005-0000-0000-00008B110000}"/>
    <cellStyle name="Argument 4 23 3" xfId="4495" xr:uid="{00000000-0005-0000-0000-00008C110000}"/>
    <cellStyle name="Argument 4 24" xfId="4496" xr:uid="{00000000-0005-0000-0000-00008D110000}"/>
    <cellStyle name="Argument 4 24 2" xfId="4497" xr:uid="{00000000-0005-0000-0000-00008E110000}"/>
    <cellStyle name="Argument 4 24 3" xfId="4498" xr:uid="{00000000-0005-0000-0000-00008F110000}"/>
    <cellStyle name="Argument 4 25" xfId="4499" xr:uid="{00000000-0005-0000-0000-000090110000}"/>
    <cellStyle name="Argument 4 26" xfId="4500" xr:uid="{00000000-0005-0000-0000-000091110000}"/>
    <cellStyle name="Argument 4 3" xfId="4501" xr:uid="{00000000-0005-0000-0000-000092110000}"/>
    <cellStyle name="Argument 4 3 2" xfId="4502" xr:uid="{00000000-0005-0000-0000-000093110000}"/>
    <cellStyle name="Argument 4 3 3" xfId="4503" xr:uid="{00000000-0005-0000-0000-000094110000}"/>
    <cellStyle name="Argument 4 4" xfId="4504" xr:uid="{00000000-0005-0000-0000-000095110000}"/>
    <cellStyle name="Argument 4 4 2" xfId="4505" xr:uid="{00000000-0005-0000-0000-000096110000}"/>
    <cellStyle name="Argument 4 4 3" xfId="4506" xr:uid="{00000000-0005-0000-0000-000097110000}"/>
    <cellStyle name="Argument 4 5" xfId="4507" xr:uid="{00000000-0005-0000-0000-000098110000}"/>
    <cellStyle name="Argument 4 5 2" xfId="4508" xr:uid="{00000000-0005-0000-0000-000099110000}"/>
    <cellStyle name="Argument 4 5 3" xfId="4509" xr:uid="{00000000-0005-0000-0000-00009A110000}"/>
    <cellStyle name="Argument 4 6" xfId="4510" xr:uid="{00000000-0005-0000-0000-00009B110000}"/>
    <cellStyle name="Argument 4 6 2" xfId="4511" xr:uid="{00000000-0005-0000-0000-00009C110000}"/>
    <cellStyle name="Argument 4 6 3" xfId="4512" xr:uid="{00000000-0005-0000-0000-00009D110000}"/>
    <cellStyle name="Argument 4 7" xfId="4513" xr:uid="{00000000-0005-0000-0000-00009E110000}"/>
    <cellStyle name="Argument 4 7 2" xfId="4514" xr:uid="{00000000-0005-0000-0000-00009F110000}"/>
    <cellStyle name="Argument 4 7 3" xfId="4515" xr:uid="{00000000-0005-0000-0000-0000A0110000}"/>
    <cellStyle name="Argument 4 8" xfId="4516" xr:uid="{00000000-0005-0000-0000-0000A1110000}"/>
    <cellStyle name="Argument 4 8 2" xfId="4517" xr:uid="{00000000-0005-0000-0000-0000A2110000}"/>
    <cellStyle name="Argument 4 8 3" xfId="4518" xr:uid="{00000000-0005-0000-0000-0000A3110000}"/>
    <cellStyle name="Argument 4 9" xfId="4519" xr:uid="{00000000-0005-0000-0000-0000A4110000}"/>
    <cellStyle name="Argument 4 9 2" xfId="4520" xr:uid="{00000000-0005-0000-0000-0000A5110000}"/>
    <cellStyle name="Argument 4 9 3" xfId="4521" xr:uid="{00000000-0005-0000-0000-0000A6110000}"/>
    <cellStyle name="Argument 40" xfId="4522" xr:uid="{00000000-0005-0000-0000-0000A7110000}"/>
    <cellStyle name="Argument 41" xfId="4523" xr:uid="{00000000-0005-0000-0000-0000A8110000}"/>
    <cellStyle name="Argument 42" xfId="4524" xr:uid="{00000000-0005-0000-0000-0000A9110000}"/>
    <cellStyle name="Argument 5" xfId="4525" xr:uid="{00000000-0005-0000-0000-0000AA110000}"/>
    <cellStyle name="Argument 5 10" xfId="4526" xr:uid="{00000000-0005-0000-0000-0000AB110000}"/>
    <cellStyle name="Argument 5 10 2" xfId="4527" xr:uid="{00000000-0005-0000-0000-0000AC110000}"/>
    <cellStyle name="Argument 5 10 3" xfId="4528" xr:uid="{00000000-0005-0000-0000-0000AD110000}"/>
    <cellStyle name="Argument 5 11" xfId="4529" xr:uid="{00000000-0005-0000-0000-0000AE110000}"/>
    <cellStyle name="Argument 5 11 2" xfId="4530" xr:uid="{00000000-0005-0000-0000-0000AF110000}"/>
    <cellStyle name="Argument 5 11 3" xfId="4531" xr:uid="{00000000-0005-0000-0000-0000B0110000}"/>
    <cellStyle name="Argument 5 12" xfId="4532" xr:uid="{00000000-0005-0000-0000-0000B1110000}"/>
    <cellStyle name="Argument 5 12 2" xfId="4533" xr:uid="{00000000-0005-0000-0000-0000B2110000}"/>
    <cellStyle name="Argument 5 12 3" xfId="4534" xr:uid="{00000000-0005-0000-0000-0000B3110000}"/>
    <cellStyle name="Argument 5 13" xfId="4535" xr:uid="{00000000-0005-0000-0000-0000B4110000}"/>
    <cellStyle name="Argument 5 13 2" xfId="4536" xr:uid="{00000000-0005-0000-0000-0000B5110000}"/>
    <cellStyle name="Argument 5 13 3" xfId="4537" xr:uid="{00000000-0005-0000-0000-0000B6110000}"/>
    <cellStyle name="Argument 5 14" xfId="4538" xr:uid="{00000000-0005-0000-0000-0000B7110000}"/>
    <cellStyle name="Argument 5 14 2" xfId="4539" xr:uid="{00000000-0005-0000-0000-0000B8110000}"/>
    <cellStyle name="Argument 5 14 3" xfId="4540" xr:uid="{00000000-0005-0000-0000-0000B9110000}"/>
    <cellStyle name="Argument 5 15" xfId="4541" xr:uid="{00000000-0005-0000-0000-0000BA110000}"/>
    <cellStyle name="Argument 5 15 2" xfId="4542" xr:uid="{00000000-0005-0000-0000-0000BB110000}"/>
    <cellStyle name="Argument 5 15 3" xfId="4543" xr:uid="{00000000-0005-0000-0000-0000BC110000}"/>
    <cellStyle name="Argument 5 16" xfId="4544" xr:uid="{00000000-0005-0000-0000-0000BD110000}"/>
    <cellStyle name="Argument 5 16 2" xfId="4545" xr:uid="{00000000-0005-0000-0000-0000BE110000}"/>
    <cellStyle name="Argument 5 16 3" xfId="4546" xr:uid="{00000000-0005-0000-0000-0000BF110000}"/>
    <cellStyle name="Argument 5 17" xfId="4547" xr:uid="{00000000-0005-0000-0000-0000C0110000}"/>
    <cellStyle name="Argument 5 17 2" xfId="4548" xr:uid="{00000000-0005-0000-0000-0000C1110000}"/>
    <cellStyle name="Argument 5 17 3" xfId="4549" xr:uid="{00000000-0005-0000-0000-0000C2110000}"/>
    <cellStyle name="Argument 5 18" xfId="4550" xr:uid="{00000000-0005-0000-0000-0000C3110000}"/>
    <cellStyle name="Argument 5 18 2" xfId="4551" xr:uid="{00000000-0005-0000-0000-0000C4110000}"/>
    <cellStyle name="Argument 5 18 3" xfId="4552" xr:uid="{00000000-0005-0000-0000-0000C5110000}"/>
    <cellStyle name="Argument 5 19" xfId="4553" xr:uid="{00000000-0005-0000-0000-0000C6110000}"/>
    <cellStyle name="Argument 5 19 2" xfId="4554" xr:uid="{00000000-0005-0000-0000-0000C7110000}"/>
    <cellStyle name="Argument 5 19 3" xfId="4555" xr:uid="{00000000-0005-0000-0000-0000C8110000}"/>
    <cellStyle name="Argument 5 2" xfId="4556" xr:uid="{00000000-0005-0000-0000-0000C9110000}"/>
    <cellStyle name="Argument 5 2 2" xfId="4557" xr:uid="{00000000-0005-0000-0000-0000CA110000}"/>
    <cellStyle name="Argument 5 2 3" xfId="4558" xr:uid="{00000000-0005-0000-0000-0000CB110000}"/>
    <cellStyle name="Argument 5 20" xfId="4559" xr:uid="{00000000-0005-0000-0000-0000CC110000}"/>
    <cellStyle name="Argument 5 20 2" xfId="4560" xr:uid="{00000000-0005-0000-0000-0000CD110000}"/>
    <cellStyle name="Argument 5 20 3" xfId="4561" xr:uid="{00000000-0005-0000-0000-0000CE110000}"/>
    <cellStyle name="Argument 5 21" xfId="4562" xr:uid="{00000000-0005-0000-0000-0000CF110000}"/>
    <cellStyle name="Argument 5 21 2" xfId="4563" xr:uid="{00000000-0005-0000-0000-0000D0110000}"/>
    <cellStyle name="Argument 5 21 3" xfId="4564" xr:uid="{00000000-0005-0000-0000-0000D1110000}"/>
    <cellStyle name="Argument 5 22" xfId="4565" xr:uid="{00000000-0005-0000-0000-0000D2110000}"/>
    <cellStyle name="Argument 5 22 2" xfId="4566" xr:uid="{00000000-0005-0000-0000-0000D3110000}"/>
    <cellStyle name="Argument 5 22 3" xfId="4567" xr:uid="{00000000-0005-0000-0000-0000D4110000}"/>
    <cellStyle name="Argument 5 23" xfId="4568" xr:uid="{00000000-0005-0000-0000-0000D5110000}"/>
    <cellStyle name="Argument 5 23 2" xfId="4569" xr:uid="{00000000-0005-0000-0000-0000D6110000}"/>
    <cellStyle name="Argument 5 23 3" xfId="4570" xr:uid="{00000000-0005-0000-0000-0000D7110000}"/>
    <cellStyle name="Argument 5 24" xfId="4571" xr:uid="{00000000-0005-0000-0000-0000D8110000}"/>
    <cellStyle name="Argument 5 24 2" xfId="4572" xr:uid="{00000000-0005-0000-0000-0000D9110000}"/>
    <cellStyle name="Argument 5 24 3" xfId="4573" xr:uid="{00000000-0005-0000-0000-0000DA110000}"/>
    <cellStyle name="Argument 5 25" xfId="4574" xr:uid="{00000000-0005-0000-0000-0000DB110000}"/>
    <cellStyle name="Argument 5 26" xfId="4575" xr:uid="{00000000-0005-0000-0000-0000DC110000}"/>
    <cellStyle name="Argument 5 3" xfId="4576" xr:uid="{00000000-0005-0000-0000-0000DD110000}"/>
    <cellStyle name="Argument 5 3 2" xfId="4577" xr:uid="{00000000-0005-0000-0000-0000DE110000}"/>
    <cellStyle name="Argument 5 3 3" xfId="4578" xr:uid="{00000000-0005-0000-0000-0000DF110000}"/>
    <cellStyle name="Argument 5 4" xfId="4579" xr:uid="{00000000-0005-0000-0000-0000E0110000}"/>
    <cellStyle name="Argument 5 4 2" xfId="4580" xr:uid="{00000000-0005-0000-0000-0000E1110000}"/>
    <cellStyle name="Argument 5 4 3" xfId="4581" xr:uid="{00000000-0005-0000-0000-0000E2110000}"/>
    <cellStyle name="Argument 5 5" xfId="4582" xr:uid="{00000000-0005-0000-0000-0000E3110000}"/>
    <cellStyle name="Argument 5 5 2" xfId="4583" xr:uid="{00000000-0005-0000-0000-0000E4110000}"/>
    <cellStyle name="Argument 5 5 3" xfId="4584" xr:uid="{00000000-0005-0000-0000-0000E5110000}"/>
    <cellStyle name="Argument 5 6" xfId="4585" xr:uid="{00000000-0005-0000-0000-0000E6110000}"/>
    <cellStyle name="Argument 5 6 2" xfId="4586" xr:uid="{00000000-0005-0000-0000-0000E7110000}"/>
    <cellStyle name="Argument 5 6 3" xfId="4587" xr:uid="{00000000-0005-0000-0000-0000E8110000}"/>
    <cellStyle name="Argument 5 7" xfId="4588" xr:uid="{00000000-0005-0000-0000-0000E9110000}"/>
    <cellStyle name="Argument 5 7 2" xfId="4589" xr:uid="{00000000-0005-0000-0000-0000EA110000}"/>
    <cellStyle name="Argument 5 7 3" xfId="4590" xr:uid="{00000000-0005-0000-0000-0000EB110000}"/>
    <cellStyle name="Argument 5 8" xfId="4591" xr:uid="{00000000-0005-0000-0000-0000EC110000}"/>
    <cellStyle name="Argument 5 8 2" xfId="4592" xr:uid="{00000000-0005-0000-0000-0000ED110000}"/>
    <cellStyle name="Argument 5 8 3" xfId="4593" xr:uid="{00000000-0005-0000-0000-0000EE110000}"/>
    <cellStyle name="Argument 5 9" xfId="4594" xr:uid="{00000000-0005-0000-0000-0000EF110000}"/>
    <cellStyle name="Argument 5 9 2" xfId="4595" xr:uid="{00000000-0005-0000-0000-0000F0110000}"/>
    <cellStyle name="Argument 5 9 3" xfId="4596" xr:uid="{00000000-0005-0000-0000-0000F1110000}"/>
    <cellStyle name="Argument 6" xfId="4597" xr:uid="{00000000-0005-0000-0000-0000F2110000}"/>
    <cellStyle name="Argument 6 10" xfId="4598" xr:uid="{00000000-0005-0000-0000-0000F3110000}"/>
    <cellStyle name="Argument 6 10 2" xfId="4599" xr:uid="{00000000-0005-0000-0000-0000F4110000}"/>
    <cellStyle name="Argument 6 10 3" xfId="4600" xr:uid="{00000000-0005-0000-0000-0000F5110000}"/>
    <cellStyle name="Argument 6 11" xfId="4601" xr:uid="{00000000-0005-0000-0000-0000F6110000}"/>
    <cellStyle name="Argument 6 11 2" xfId="4602" xr:uid="{00000000-0005-0000-0000-0000F7110000}"/>
    <cellStyle name="Argument 6 11 3" xfId="4603" xr:uid="{00000000-0005-0000-0000-0000F8110000}"/>
    <cellStyle name="Argument 6 12" xfId="4604" xr:uid="{00000000-0005-0000-0000-0000F9110000}"/>
    <cellStyle name="Argument 6 12 2" xfId="4605" xr:uid="{00000000-0005-0000-0000-0000FA110000}"/>
    <cellStyle name="Argument 6 12 3" xfId="4606" xr:uid="{00000000-0005-0000-0000-0000FB110000}"/>
    <cellStyle name="Argument 6 13" xfId="4607" xr:uid="{00000000-0005-0000-0000-0000FC110000}"/>
    <cellStyle name="Argument 6 13 2" xfId="4608" xr:uid="{00000000-0005-0000-0000-0000FD110000}"/>
    <cellStyle name="Argument 6 13 3" xfId="4609" xr:uid="{00000000-0005-0000-0000-0000FE110000}"/>
    <cellStyle name="Argument 6 14" xfId="4610" xr:uid="{00000000-0005-0000-0000-0000FF110000}"/>
    <cellStyle name="Argument 6 14 2" xfId="4611" xr:uid="{00000000-0005-0000-0000-000000120000}"/>
    <cellStyle name="Argument 6 14 3" xfId="4612" xr:uid="{00000000-0005-0000-0000-000001120000}"/>
    <cellStyle name="Argument 6 15" xfId="4613" xr:uid="{00000000-0005-0000-0000-000002120000}"/>
    <cellStyle name="Argument 6 15 2" xfId="4614" xr:uid="{00000000-0005-0000-0000-000003120000}"/>
    <cellStyle name="Argument 6 15 3" xfId="4615" xr:uid="{00000000-0005-0000-0000-000004120000}"/>
    <cellStyle name="Argument 6 16" xfId="4616" xr:uid="{00000000-0005-0000-0000-000005120000}"/>
    <cellStyle name="Argument 6 16 2" xfId="4617" xr:uid="{00000000-0005-0000-0000-000006120000}"/>
    <cellStyle name="Argument 6 16 3" xfId="4618" xr:uid="{00000000-0005-0000-0000-000007120000}"/>
    <cellStyle name="Argument 6 17" xfId="4619" xr:uid="{00000000-0005-0000-0000-000008120000}"/>
    <cellStyle name="Argument 6 17 2" xfId="4620" xr:uid="{00000000-0005-0000-0000-000009120000}"/>
    <cellStyle name="Argument 6 17 3" xfId="4621" xr:uid="{00000000-0005-0000-0000-00000A120000}"/>
    <cellStyle name="Argument 6 18" xfId="4622" xr:uid="{00000000-0005-0000-0000-00000B120000}"/>
    <cellStyle name="Argument 6 18 2" xfId="4623" xr:uid="{00000000-0005-0000-0000-00000C120000}"/>
    <cellStyle name="Argument 6 18 3" xfId="4624" xr:uid="{00000000-0005-0000-0000-00000D120000}"/>
    <cellStyle name="Argument 6 19" xfId="4625" xr:uid="{00000000-0005-0000-0000-00000E120000}"/>
    <cellStyle name="Argument 6 19 2" xfId="4626" xr:uid="{00000000-0005-0000-0000-00000F120000}"/>
    <cellStyle name="Argument 6 19 3" xfId="4627" xr:uid="{00000000-0005-0000-0000-000010120000}"/>
    <cellStyle name="Argument 6 2" xfId="4628" xr:uid="{00000000-0005-0000-0000-000011120000}"/>
    <cellStyle name="Argument 6 2 2" xfId="4629" xr:uid="{00000000-0005-0000-0000-000012120000}"/>
    <cellStyle name="Argument 6 2 3" xfId="4630" xr:uid="{00000000-0005-0000-0000-000013120000}"/>
    <cellStyle name="Argument 6 20" xfId="4631" xr:uid="{00000000-0005-0000-0000-000014120000}"/>
    <cellStyle name="Argument 6 20 2" xfId="4632" xr:uid="{00000000-0005-0000-0000-000015120000}"/>
    <cellStyle name="Argument 6 20 3" xfId="4633" xr:uid="{00000000-0005-0000-0000-000016120000}"/>
    <cellStyle name="Argument 6 21" xfId="4634" xr:uid="{00000000-0005-0000-0000-000017120000}"/>
    <cellStyle name="Argument 6 21 2" xfId="4635" xr:uid="{00000000-0005-0000-0000-000018120000}"/>
    <cellStyle name="Argument 6 21 3" xfId="4636" xr:uid="{00000000-0005-0000-0000-000019120000}"/>
    <cellStyle name="Argument 6 22" xfId="4637" xr:uid="{00000000-0005-0000-0000-00001A120000}"/>
    <cellStyle name="Argument 6 22 2" xfId="4638" xr:uid="{00000000-0005-0000-0000-00001B120000}"/>
    <cellStyle name="Argument 6 22 3" xfId="4639" xr:uid="{00000000-0005-0000-0000-00001C120000}"/>
    <cellStyle name="Argument 6 23" xfId="4640" xr:uid="{00000000-0005-0000-0000-00001D120000}"/>
    <cellStyle name="Argument 6 23 2" xfId="4641" xr:uid="{00000000-0005-0000-0000-00001E120000}"/>
    <cellStyle name="Argument 6 23 3" xfId="4642" xr:uid="{00000000-0005-0000-0000-00001F120000}"/>
    <cellStyle name="Argument 6 24" xfId="4643" xr:uid="{00000000-0005-0000-0000-000020120000}"/>
    <cellStyle name="Argument 6 24 2" xfId="4644" xr:uid="{00000000-0005-0000-0000-000021120000}"/>
    <cellStyle name="Argument 6 24 3" xfId="4645" xr:uid="{00000000-0005-0000-0000-000022120000}"/>
    <cellStyle name="Argument 6 25" xfId="4646" xr:uid="{00000000-0005-0000-0000-000023120000}"/>
    <cellStyle name="Argument 6 26" xfId="4647" xr:uid="{00000000-0005-0000-0000-000024120000}"/>
    <cellStyle name="Argument 6 3" xfId="4648" xr:uid="{00000000-0005-0000-0000-000025120000}"/>
    <cellStyle name="Argument 6 3 2" xfId="4649" xr:uid="{00000000-0005-0000-0000-000026120000}"/>
    <cellStyle name="Argument 6 3 3" xfId="4650" xr:uid="{00000000-0005-0000-0000-000027120000}"/>
    <cellStyle name="Argument 6 4" xfId="4651" xr:uid="{00000000-0005-0000-0000-000028120000}"/>
    <cellStyle name="Argument 6 4 2" xfId="4652" xr:uid="{00000000-0005-0000-0000-000029120000}"/>
    <cellStyle name="Argument 6 4 3" xfId="4653" xr:uid="{00000000-0005-0000-0000-00002A120000}"/>
    <cellStyle name="Argument 6 5" xfId="4654" xr:uid="{00000000-0005-0000-0000-00002B120000}"/>
    <cellStyle name="Argument 6 5 2" xfId="4655" xr:uid="{00000000-0005-0000-0000-00002C120000}"/>
    <cellStyle name="Argument 6 5 3" xfId="4656" xr:uid="{00000000-0005-0000-0000-00002D120000}"/>
    <cellStyle name="Argument 6 6" xfId="4657" xr:uid="{00000000-0005-0000-0000-00002E120000}"/>
    <cellStyle name="Argument 6 6 2" xfId="4658" xr:uid="{00000000-0005-0000-0000-00002F120000}"/>
    <cellStyle name="Argument 6 6 3" xfId="4659" xr:uid="{00000000-0005-0000-0000-000030120000}"/>
    <cellStyle name="Argument 6 7" xfId="4660" xr:uid="{00000000-0005-0000-0000-000031120000}"/>
    <cellStyle name="Argument 6 7 2" xfId="4661" xr:uid="{00000000-0005-0000-0000-000032120000}"/>
    <cellStyle name="Argument 6 7 3" xfId="4662" xr:uid="{00000000-0005-0000-0000-000033120000}"/>
    <cellStyle name="Argument 6 8" xfId="4663" xr:uid="{00000000-0005-0000-0000-000034120000}"/>
    <cellStyle name="Argument 6 8 2" xfId="4664" xr:uid="{00000000-0005-0000-0000-000035120000}"/>
    <cellStyle name="Argument 6 8 3" xfId="4665" xr:uid="{00000000-0005-0000-0000-000036120000}"/>
    <cellStyle name="Argument 6 9" xfId="4666" xr:uid="{00000000-0005-0000-0000-000037120000}"/>
    <cellStyle name="Argument 6 9 2" xfId="4667" xr:uid="{00000000-0005-0000-0000-000038120000}"/>
    <cellStyle name="Argument 6 9 3" xfId="4668" xr:uid="{00000000-0005-0000-0000-000039120000}"/>
    <cellStyle name="Argument 7" xfId="4669" xr:uid="{00000000-0005-0000-0000-00003A120000}"/>
    <cellStyle name="Argument 7 10" xfId="4670" xr:uid="{00000000-0005-0000-0000-00003B120000}"/>
    <cellStyle name="Argument 7 10 2" xfId="4671" xr:uid="{00000000-0005-0000-0000-00003C120000}"/>
    <cellStyle name="Argument 7 10 3" xfId="4672" xr:uid="{00000000-0005-0000-0000-00003D120000}"/>
    <cellStyle name="Argument 7 11" xfId="4673" xr:uid="{00000000-0005-0000-0000-00003E120000}"/>
    <cellStyle name="Argument 7 11 2" xfId="4674" xr:uid="{00000000-0005-0000-0000-00003F120000}"/>
    <cellStyle name="Argument 7 11 3" xfId="4675" xr:uid="{00000000-0005-0000-0000-000040120000}"/>
    <cellStyle name="Argument 7 12" xfId="4676" xr:uid="{00000000-0005-0000-0000-000041120000}"/>
    <cellStyle name="Argument 7 12 2" xfId="4677" xr:uid="{00000000-0005-0000-0000-000042120000}"/>
    <cellStyle name="Argument 7 12 3" xfId="4678" xr:uid="{00000000-0005-0000-0000-000043120000}"/>
    <cellStyle name="Argument 7 13" xfId="4679" xr:uid="{00000000-0005-0000-0000-000044120000}"/>
    <cellStyle name="Argument 7 13 2" xfId="4680" xr:uid="{00000000-0005-0000-0000-000045120000}"/>
    <cellStyle name="Argument 7 13 3" xfId="4681" xr:uid="{00000000-0005-0000-0000-000046120000}"/>
    <cellStyle name="Argument 7 14" xfId="4682" xr:uid="{00000000-0005-0000-0000-000047120000}"/>
    <cellStyle name="Argument 7 14 2" xfId="4683" xr:uid="{00000000-0005-0000-0000-000048120000}"/>
    <cellStyle name="Argument 7 14 3" xfId="4684" xr:uid="{00000000-0005-0000-0000-000049120000}"/>
    <cellStyle name="Argument 7 15" xfId="4685" xr:uid="{00000000-0005-0000-0000-00004A120000}"/>
    <cellStyle name="Argument 7 15 2" xfId="4686" xr:uid="{00000000-0005-0000-0000-00004B120000}"/>
    <cellStyle name="Argument 7 15 3" xfId="4687" xr:uid="{00000000-0005-0000-0000-00004C120000}"/>
    <cellStyle name="Argument 7 16" xfId="4688" xr:uid="{00000000-0005-0000-0000-00004D120000}"/>
    <cellStyle name="Argument 7 16 2" xfId="4689" xr:uid="{00000000-0005-0000-0000-00004E120000}"/>
    <cellStyle name="Argument 7 16 3" xfId="4690" xr:uid="{00000000-0005-0000-0000-00004F120000}"/>
    <cellStyle name="Argument 7 17" xfId="4691" xr:uid="{00000000-0005-0000-0000-000050120000}"/>
    <cellStyle name="Argument 7 17 2" xfId="4692" xr:uid="{00000000-0005-0000-0000-000051120000}"/>
    <cellStyle name="Argument 7 17 3" xfId="4693" xr:uid="{00000000-0005-0000-0000-000052120000}"/>
    <cellStyle name="Argument 7 18" xfId="4694" xr:uid="{00000000-0005-0000-0000-000053120000}"/>
    <cellStyle name="Argument 7 18 2" xfId="4695" xr:uid="{00000000-0005-0000-0000-000054120000}"/>
    <cellStyle name="Argument 7 18 3" xfId="4696" xr:uid="{00000000-0005-0000-0000-000055120000}"/>
    <cellStyle name="Argument 7 19" xfId="4697" xr:uid="{00000000-0005-0000-0000-000056120000}"/>
    <cellStyle name="Argument 7 19 2" xfId="4698" xr:uid="{00000000-0005-0000-0000-000057120000}"/>
    <cellStyle name="Argument 7 19 3" xfId="4699" xr:uid="{00000000-0005-0000-0000-000058120000}"/>
    <cellStyle name="Argument 7 2" xfId="4700" xr:uid="{00000000-0005-0000-0000-000059120000}"/>
    <cellStyle name="Argument 7 2 2" xfId="4701" xr:uid="{00000000-0005-0000-0000-00005A120000}"/>
    <cellStyle name="Argument 7 2 3" xfId="4702" xr:uid="{00000000-0005-0000-0000-00005B120000}"/>
    <cellStyle name="Argument 7 20" xfId="4703" xr:uid="{00000000-0005-0000-0000-00005C120000}"/>
    <cellStyle name="Argument 7 20 2" xfId="4704" xr:uid="{00000000-0005-0000-0000-00005D120000}"/>
    <cellStyle name="Argument 7 20 3" xfId="4705" xr:uid="{00000000-0005-0000-0000-00005E120000}"/>
    <cellStyle name="Argument 7 21" xfId="4706" xr:uid="{00000000-0005-0000-0000-00005F120000}"/>
    <cellStyle name="Argument 7 21 2" xfId="4707" xr:uid="{00000000-0005-0000-0000-000060120000}"/>
    <cellStyle name="Argument 7 21 3" xfId="4708" xr:uid="{00000000-0005-0000-0000-000061120000}"/>
    <cellStyle name="Argument 7 22" xfId="4709" xr:uid="{00000000-0005-0000-0000-000062120000}"/>
    <cellStyle name="Argument 7 22 2" xfId="4710" xr:uid="{00000000-0005-0000-0000-000063120000}"/>
    <cellStyle name="Argument 7 22 3" xfId="4711" xr:uid="{00000000-0005-0000-0000-000064120000}"/>
    <cellStyle name="Argument 7 23" xfId="4712" xr:uid="{00000000-0005-0000-0000-000065120000}"/>
    <cellStyle name="Argument 7 23 2" xfId="4713" xr:uid="{00000000-0005-0000-0000-000066120000}"/>
    <cellStyle name="Argument 7 23 3" xfId="4714" xr:uid="{00000000-0005-0000-0000-000067120000}"/>
    <cellStyle name="Argument 7 24" xfId="4715" xr:uid="{00000000-0005-0000-0000-000068120000}"/>
    <cellStyle name="Argument 7 24 2" xfId="4716" xr:uid="{00000000-0005-0000-0000-000069120000}"/>
    <cellStyle name="Argument 7 24 3" xfId="4717" xr:uid="{00000000-0005-0000-0000-00006A120000}"/>
    <cellStyle name="Argument 7 25" xfId="4718" xr:uid="{00000000-0005-0000-0000-00006B120000}"/>
    <cellStyle name="Argument 7 26" xfId="4719" xr:uid="{00000000-0005-0000-0000-00006C120000}"/>
    <cellStyle name="Argument 7 3" xfId="4720" xr:uid="{00000000-0005-0000-0000-00006D120000}"/>
    <cellStyle name="Argument 7 3 2" xfId="4721" xr:uid="{00000000-0005-0000-0000-00006E120000}"/>
    <cellStyle name="Argument 7 3 3" xfId="4722" xr:uid="{00000000-0005-0000-0000-00006F120000}"/>
    <cellStyle name="Argument 7 4" xfId="4723" xr:uid="{00000000-0005-0000-0000-000070120000}"/>
    <cellStyle name="Argument 7 4 2" xfId="4724" xr:uid="{00000000-0005-0000-0000-000071120000}"/>
    <cellStyle name="Argument 7 4 3" xfId="4725" xr:uid="{00000000-0005-0000-0000-000072120000}"/>
    <cellStyle name="Argument 7 5" xfId="4726" xr:uid="{00000000-0005-0000-0000-000073120000}"/>
    <cellStyle name="Argument 7 5 2" xfId="4727" xr:uid="{00000000-0005-0000-0000-000074120000}"/>
    <cellStyle name="Argument 7 5 3" xfId="4728" xr:uid="{00000000-0005-0000-0000-000075120000}"/>
    <cellStyle name="Argument 7 6" xfId="4729" xr:uid="{00000000-0005-0000-0000-000076120000}"/>
    <cellStyle name="Argument 7 6 2" xfId="4730" xr:uid="{00000000-0005-0000-0000-000077120000}"/>
    <cellStyle name="Argument 7 6 3" xfId="4731" xr:uid="{00000000-0005-0000-0000-000078120000}"/>
    <cellStyle name="Argument 7 7" xfId="4732" xr:uid="{00000000-0005-0000-0000-000079120000}"/>
    <cellStyle name="Argument 7 7 2" xfId="4733" xr:uid="{00000000-0005-0000-0000-00007A120000}"/>
    <cellStyle name="Argument 7 7 3" xfId="4734" xr:uid="{00000000-0005-0000-0000-00007B120000}"/>
    <cellStyle name="Argument 7 8" xfId="4735" xr:uid="{00000000-0005-0000-0000-00007C120000}"/>
    <cellStyle name="Argument 7 8 2" xfId="4736" xr:uid="{00000000-0005-0000-0000-00007D120000}"/>
    <cellStyle name="Argument 7 8 3" xfId="4737" xr:uid="{00000000-0005-0000-0000-00007E120000}"/>
    <cellStyle name="Argument 7 9" xfId="4738" xr:uid="{00000000-0005-0000-0000-00007F120000}"/>
    <cellStyle name="Argument 7 9 2" xfId="4739" xr:uid="{00000000-0005-0000-0000-000080120000}"/>
    <cellStyle name="Argument 7 9 3" xfId="4740" xr:uid="{00000000-0005-0000-0000-000081120000}"/>
    <cellStyle name="Argument 8" xfId="4741" xr:uid="{00000000-0005-0000-0000-000082120000}"/>
    <cellStyle name="Argument 8 10" xfId="4742" xr:uid="{00000000-0005-0000-0000-000083120000}"/>
    <cellStyle name="Argument 8 10 2" xfId="4743" xr:uid="{00000000-0005-0000-0000-000084120000}"/>
    <cellStyle name="Argument 8 10 3" xfId="4744" xr:uid="{00000000-0005-0000-0000-000085120000}"/>
    <cellStyle name="Argument 8 11" xfId="4745" xr:uid="{00000000-0005-0000-0000-000086120000}"/>
    <cellStyle name="Argument 8 11 2" xfId="4746" xr:uid="{00000000-0005-0000-0000-000087120000}"/>
    <cellStyle name="Argument 8 11 3" xfId="4747" xr:uid="{00000000-0005-0000-0000-000088120000}"/>
    <cellStyle name="Argument 8 12" xfId="4748" xr:uid="{00000000-0005-0000-0000-000089120000}"/>
    <cellStyle name="Argument 8 12 2" xfId="4749" xr:uid="{00000000-0005-0000-0000-00008A120000}"/>
    <cellStyle name="Argument 8 12 3" xfId="4750" xr:uid="{00000000-0005-0000-0000-00008B120000}"/>
    <cellStyle name="Argument 8 13" xfId="4751" xr:uid="{00000000-0005-0000-0000-00008C120000}"/>
    <cellStyle name="Argument 8 13 2" xfId="4752" xr:uid="{00000000-0005-0000-0000-00008D120000}"/>
    <cellStyle name="Argument 8 13 3" xfId="4753" xr:uid="{00000000-0005-0000-0000-00008E120000}"/>
    <cellStyle name="Argument 8 14" xfId="4754" xr:uid="{00000000-0005-0000-0000-00008F120000}"/>
    <cellStyle name="Argument 8 14 2" xfId="4755" xr:uid="{00000000-0005-0000-0000-000090120000}"/>
    <cellStyle name="Argument 8 14 3" xfId="4756" xr:uid="{00000000-0005-0000-0000-000091120000}"/>
    <cellStyle name="Argument 8 15" xfId="4757" xr:uid="{00000000-0005-0000-0000-000092120000}"/>
    <cellStyle name="Argument 8 15 2" xfId="4758" xr:uid="{00000000-0005-0000-0000-000093120000}"/>
    <cellStyle name="Argument 8 15 3" xfId="4759" xr:uid="{00000000-0005-0000-0000-000094120000}"/>
    <cellStyle name="Argument 8 16" xfId="4760" xr:uid="{00000000-0005-0000-0000-000095120000}"/>
    <cellStyle name="Argument 8 16 2" xfId="4761" xr:uid="{00000000-0005-0000-0000-000096120000}"/>
    <cellStyle name="Argument 8 16 3" xfId="4762" xr:uid="{00000000-0005-0000-0000-000097120000}"/>
    <cellStyle name="Argument 8 17" xfId="4763" xr:uid="{00000000-0005-0000-0000-000098120000}"/>
    <cellStyle name="Argument 8 17 2" xfId="4764" xr:uid="{00000000-0005-0000-0000-000099120000}"/>
    <cellStyle name="Argument 8 17 3" xfId="4765" xr:uid="{00000000-0005-0000-0000-00009A120000}"/>
    <cellStyle name="Argument 8 18" xfId="4766" xr:uid="{00000000-0005-0000-0000-00009B120000}"/>
    <cellStyle name="Argument 8 18 2" xfId="4767" xr:uid="{00000000-0005-0000-0000-00009C120000}"/>
    <cellStyle name="Argument 8 18 3" xfId="4768" xr:uid="{00000000-0005-0000-0000-00009D120000}"/>
    <cellStyle name="Argument 8 19" xfId="4769" xr:uid="{00000000-0005-0000-0000-00009E120000}"/>
    <cellStyle name="Argument 8 19 2" xfId="4770" xr:uid="{00000000-0005-0000-0000-00009F120000}"/>
    <cellStyle name="Argument 8 19 3" xfId="4771" xr:uid="{00000000-0005-0000-0000-0000A0120000}"/>
    <cellStyle name="Argument 8 2" xfId="4772" xr:uid="{00000000-0005-0000-0000-0000A1120000}"/>
    <cellStyle name="Argument 8 2 2" xfId="4773" xr:uid="{00000000-0005-0000-0000-0000A2120000}"/>
    <cellStyle name="Argument 8 2 3" xfId="4774" xr:uid="{00000000-0005-0000-0000-0000A3120000}"/>
    <cellStyle name="Argument 8 20" xfId="4775" xr:uid="{00000000-0005-0000-0000-0000A4120000}"/>
    <cellStyle name="Argument 8 20 2" xfId="4776" xr:uid="{00000000-0005-0000-0000-0000A5120000}"/>
    <cellStyle name="Argument 8 20 3" xfId="4777" xr:uid="{00000000-0005-0000-0000-0000A6120000}"/>
    <cellStyle name="Argument 8 21" xfId="4778" xr:uid="{00000000-0005-0000-0000-0000A7120000}"/>
    <cellStyle name="Argument 8 21 2" xfId="4779" xr:uid="{00000000-0005-0000-0000-0000A8120000}"/>
    <cellStyle name="Argument 8 21 3" xfId="4780" xr:uid="{00000000-0005-0000-0000-0000A9120000}"/>
    <cellStyle name="Argument 8 22" xfId="4781" xr:uid="{00000000-0005-0000-0000-0000AA120000}"/>
    <cellStyle name="Argument 8 22 2" xfId="4782" xr:uid="{00000000-0005-0000-0000-0000AB120000}"/>
    <cellStyle name="Argument 8 22 3" xfId="4783" xr:uid="{00000000-0005-0000-0000-0000AC120000}"/>
    <cellStyle name="Argument 8 23" xfId="4784" xr:uid="{00000000-0005-0000-0000-0000AD120000}"/>
    <cellStyle name="Argument 8 23 2" xfId="4785" xr:uid="{00000000-0005-0000-0000-0000AE120000}"/>
    <cellStyle name="Argument 8 23 3" xfId="4786" xr:uid="{00000000-0005-0000-0000-0000AF120000}"/>
    <cellStyle name="Argument 8 24" xfId="4787" xr:uid="{00000000-0005-0000-0000-0000B0120000}"/>
    <cellStyle name="Argument 8 24 2" xfId="4788" xr:uid="{00000000-0005-0000-0000-0000B1120000}"/>
    <cellStyle name="Argument 8 24 3" xfId="4789" xr:uid="{00000000-0005-0000-0000-0000B2120000}"/>
    <cellStyle name="Argument 8 25" xfId="4790" xr:uid="{00000000-0005-0000-0000-0000B3120000}"/>
    <cellStyle name="Argument 8 26" xfId="4791" xr:uid="{00000000-0005-0000-0000-0000B4120000}"/>
    <cellStyle name="Argument 8 3" xfId="4792" xr:uid="{00000000-0005-0000-0000-0000B5120000}"/>
    <cellStyle name="Argument 8 3 2" xfId="4793" xr:uid="{00000000-0005-0000-0000-0000B6120000}"/>
    <cellStyle name="Argument 8 3 3" xfId="4794" xr:uid="{00000000-0005-0000-0000-0000B7120000}"/>
    <cellStyle name="Argument 8 4" xfId="4795" xr:uid="{00000000-0005-0000-0000-0000B8120000}"/>
    <cellStyle name="Argument 8 4 2" xfId="4796" xr:uid="{00000000-0005-0000-0000-0000B9120000}"/>
    <cellStyle name="Argument 8 4 3" xfId="4797" xr:uid="{00000000-0005-0000-0000-0000BA120000}"/>
    <cellStyle name="Argument 8 5" xfId="4798" xr:uid="{00000000-0005-0000-0000-0000BB120000}"/>
    <cellStyle name="Argument 8 5 2" xfId="4799" xr:uid="{00000000-0005-0000-0000-0000BC120000}"/>
    <cellStyle name="Argument 8 5 3" xfId="4800" xr:uid="{00000000-0005-0000-0000-0000BD120000}"/>
    <cellStyle name="Argument 8 6" xfId="4801" xr:uid="{00000000-0005-0000-0000-0000BE120000}"/>
    <cellStyle name="Argument 8 6 2" xfId="4802" xr:uid="{00000000-0005-0000-0000-0000BF120000}"/>
    <cellStyle name="Argument 8 6 3" xfId="4803" xr:uid="{00000000-0005-0000-0000-0000C0120000}"/>
    <cellStyle name="Argument 8 7" xfId="4804" xr:uid="{00000000-0005-0000-0000-0000C1120000}"/>
    <cellStyle name="Argument 8 7 2" xfId="4805" xr:uid="{00000000-0005-0000-0000-0000C2120000}"/>
    <cellStyle name="Argument 8 7 3" xfId="4806" xr:uid="{00000000-0005-0000-0000-0000C3120000}"/>
    <cellStyle name="Argument 8 8" xfId="4807" xr:uid="{00000000-0005-0000-0000-0000C4120000}"/>
    <cellStyle name="Argument 8 8 2" xfId="4808" xr:uid="{00000000-0005-0000-0000-0000C5120000}"/>
    <cellStyle name="Argument 8 8 3" xfId="4809" xr:uid="{00000000-0005-0000-0000-0000C6120000}"/>
    <cellStyle name="Argument 8 9" xfId="4810" xr:uid="{00000000-0005-0000-0000-0000C7120000}"/>
    <cellStyle name="Argument 8 9 2" xfId="4811" xr:uid="{00000000-0005-0000-0000-0000C8120000}"/>
    <cellStyle name="Argument 8 9 3" xfId="4812" xr:uid="{00000000-0005-0000-0000-0000C9120000}"/>
    <cellStyle name="Argument 9" xfId="4813" xr:uid="{00000000-0005-0000-0000-0000CA120000}"/>
    <cellStyle name="Argument 9 10" xfId="4814" xr:uid="{00000000-0005-0000-0000-0000CB120000}"/>
    <cellStyle name="Argument 9 10 2" xfId="4815" xr:uid="{00000000-0005-0000-0000-0000CC120000}"/>
    <cellStyle name="Argument 9 10 3" xfId="4816" xr:uid="{00000000-0005-0000-0000-0000CD120000}"/>
    <cellStyle name="Argument 9 11" xfId="4817" xr:uid="{00000000-0005-0000-0000-0000CE120000}"/>
    <cellStyle name="Argument 9 11 2" xfId="4818" xr:uid="{00000000-0005-0000-0000-0000CF120000}"/>
    <cellStyle name="Argument 9 11 3" xfId="4819" xr:uid="{00000000-0005-0000-0000-0000D0120000}"/>
    <cellStyle name="Argument 9 12" xfId="4820" xr:uid="{00000000-0005-0000-0000-0000D1120000}"/>
    <cellStyle name="Argument 9 12 2" xfId="4821" xr:uid="{00000000-0005-0000-0000-0000D2120000}"/>
    <cellStyle name="Argument 9 12 3" xfId="4822" xr:uid="{00000000-0005-0000-0000-0000D3120000}"/>
    <cellStyle name="Argument 9 13" xfId="4823" xr:uid="{00000000-0005-0000-0000-0000D4120000}"/>
    <cellStyle name="Argument 9 13 2" xfId="4824" xr:uid="{00000000-0005-0000-0000-0000D5120000}"/>
    <cellStyle name="Argument 9 13 3" xfId="4825" xr:uid="{00000000-0005-0000-0000-0000D6120000}"/>
    <cellStyle name="Argument 9 14" xfId="4826" xr:uid="{00000000-0005-0000-0000-0000D7120000}"/>
    <cellStyle name="Argument 9 14 2" xfId="4827" xr:uid="{00000000-0005-0000-0000-0000D8120000}"/>
    <cellStyle name="Argument 9 14 3" xfId="4828" xr:uid="{00000000-0005-0000-0000-0000D9120000}"/>
    <cellStyle name="Argument 9 15" xfId="4829" xr:uid="{00000000-0005-0000-0000-0000DA120000}"/>
    <cellStyle name="Argument 9 15 2" xfId="4830" xr:uid="{00000000-0005-0000-0000-0000DB120000}"/>
    <cellStyle name="Argument 9 15 3" xfId="4831" xr:uid="{00000000-0005-0000-0000-0000DC120000}"/>
    <cellStyle name="Argument 9 16" xfId="4832" xr:uid="{00000000-0005-0000-0000-0000DD120000}"/>
    <cellStyle name="Argument 9 16 2" xfId="4833" xr:uid="{00000000-0005-0000-0000-0000DE120000}"/>
    <cellStyle name="Argument 9 16 3" xfId="4834" xr:uid="{00000000-0005-0000-0000-0000DF120000}"/>
    <cellStyle name="Argument 9 17" xfId="4835" xr:uid="{00000000-0005-0000-0000-0000E0120000}"/>
    <cellStyle name="Argument 9 17 2" xfId="4836" xr:uid="{00000000-0005-0000-0000-0000E1120000}"/>
    <cellStyle name="Argument 9 17 3" xfId="4837" xr:uid="{00000000-0005-0000-0000-0000E2120000}"/>
    <cellStyle name="Argument 9 18" xfId="4838" xr:uid="{00000000-0005-0000-0000-0000E3120000}"/>
    <cellStyle name="Argument 9 18 2" xfId="4839" xr:uid="{00000000-0005-0000-0000-0000E4120000}"/>
    <cellStyle name="Argument 9 18 3" xfId="4840" xr:uid="{00000000-0005-0000-0000-0000E5120000}"/>
    <cellStyle name="Argument 9 19" xfId="4841" xr:uid="{00000000-0005-0000-0000-0000E6120000}"/>
    <cellStyle name="Argument 9 19 2" xfId="4842" xr:uid="{00000000-0005-0000-0000-0000E7120000}"/>
    <cellStyle name="Argument 9 19 3" xfId="4843" xr:uid="{00000000-0005-0000-0000-0000E8120000}"/>
    <cellStyle name="Argument 9 2" xfId="4844" xr:uid="{00000000-0005-0000-0000-0000E9120000}"/>
    <cellStyle name="Argument 9 2 2" xfId="4845" xr:uid="{00000000-0005-0000-0000-0000EA120000}"/>
    <cellStyle name="Argument 9 2 3" xfId="4846" xr:uid="{00000000-0005-0000-0000-0000EB120000}"/>
    <cellStyle name="Argument 9 20" xfId="4847" xr:uid="{00000000-0005-0000-0000-0000EC120000}"/>
    <cellStyle name="Argument 9 20 2" xfId="4848" xr:uid="{00000000-0005-0000-0000-0000ED120000}"/>
    <cellStyle name="Argument 9 20 3" xfId="4849" xr:uid="{00000000-0005-0000-0000-0000EE120000}"/>
    <cellStyle name="Argument 9 21" xfId="4850" xr:uid="{00000000-0005-0000-0000-0000EF120000}"/>
    <cellStyle name="Argument 9 21 2" xfId="4851" xr:uid="{00000000-0005-0000-0000-0000F0120000}"/>
    <cellStyle name="Argument 9 21 3" xfId="4852" xr:uid="{00000000-0005-0000-0000-0000F1120000}"/>
    <cellStyle name="Argument 9 22" xfId="4853" xr:uid="{00000000-0005-0000-0000-0000F2120000}"/>
    <cellStyle name="Argument 9 22 2" xfId="4854" xr:uid="{00000000-0005-0000-0000-0000F3120000}"/>
    <cellStyle name="Argument 9 22 3" xfId="4855" xr:uid="{00000000-0005-0000-0000-0000F4120000}"/>
    <cellStyle name="Argument 9 23" xfId="4856" xr:uid="{00000000-0005-0000-0000-0000F5120000}"/>
    <cellStyle name="Argument 9 23 2" xfId="4857" xr:uid="{00000000-0005-0000-0000-0000F6120000}"/>
    <cellStyle name="Argument 9 23 3" xfId="4858" xr:uid="{00000000-0005-0000-0000-0000F7120000}"/>
    <cellStyle name="Argument 9 24" xfId="4859" xr:uid="{00000000-0005-0000-0000-0000F8120000}"/>
    <cellStyle name="Argument 9 24 2" xfId="4860" xr:uid="{00000000-0005-0000-0000-0000F9120000}"/>
    <cellStyle name="Argument 9 24 3" xfId="4861" xr:uid="{00000000-0005-0000-0000-0000FA120000}"/>
    <cellStyle name="Argument 9 25" xfId="4862" xr:uid="{00000000-0005-0000-0000-0000FB120000}"/>
    <cellStyle name="Argument 9 26" xfId="4863" xr:uid="{00000000-0005-0000-0000-0000FC120000}"/>
    <cellStyle name="Argument 9 3" xfId="4864" xr:uid="{00000000-0005-0000-0000-0000FD120000}"/>
    <cellStyle name="Argument 9 3 2" xfId="4865" xr:uid="{00000000-0005-0000-0000-0000FE120000}"/>
    <cellStyle name="Argument 9 3 3" xfId="4866" xr:uid="{00000000-0005-0000-0000-0000FF120000}"/>
    <cellStyle name="Argument 9 4" xfId="4867" xr:uid="{00000000-0005-0000-0000-000000130000}"/>
    <cellStyle name="Argument 9 4 2" xfId="4868" xr:uid="{00000000-0005-0000-0000-000001130000}"/>
    <cellStyle name="Argument 9 4 3" xfId="4869" xr:uid="{00000000-0005-0000-0000-000002130000}"/>
    <cellStyle name="Argument 9 5" xfId="4870" xr:uid="{00000000-0005-0000-0000-000003130000}"/>
    <cellStyle name="Argument 9 5 2" xfId="4871" xr:uid="{00000000-0005-0000-0000-000004130000}"/>
    <cellStyle name="Argument 9 5 3" xfId="4872" xr:uid="{00000000-0005-0000-0000-000005130000}"/>
    <cellStyle name="Argument 9 6" xfId="4873" xr:uid="{00000000-0005-0000-0000-000006130000}"/>
    <cellStyle name="Argument 9 6 2" xfId="4874" xr:uid="{00000000-0005-0000-0000-000007130000}"/>
    <cellStyle name="Argument 9 6 3" xfId="4875" xr:uid="{00000000-0005-0000-0000-000008130000}"/>
    <cellStyle name="Argument 9 7" xfId="4876" xr:uid="{00000000-0005-0000-0000-000009130000}"/>
    <cellStyle name="Argument 9 7 2" xfId="4877" xr:uid="{00000000-0005-0000-0000-00000A130000}"/>
    <cellStyle name="Argument 9 7 3" xfId="4878" xr:uid="{00000000-0005-0000-0000-00000B130000}"/>
    <cellStyle name="Argument 9 8" xfId="4879" xr:uid="{00000000-0005-0000-0000-00000C130000}"/>
    <cellStyle name="Argument 9 8 2" xfId="4880" xr:uid="{00000000-0005-0000-0000-00000D130000}"/>
    <cellStyle name="Argument 9 8 3" xfId="4881" xr:uid="{00000000-0005-0000-0000-00000E130000}"/>
    <cellStyle name="Argument 9 9" xfId="4882" xr:uid="{00000000-0005-0000-0000-00000F130000}"/>
    <cellStyle name="Argument 9 9 2" xfId="4883" xr:uid="{00000000-0005-0000-0000-000010130000}"/>
    <cellStyle name="Argument 9 9 3" xfId="4884" xr:uid="{00000000-0005-0000-0000-000011130000}"/>
    <cellStyle name="_x000f__x0006_B" xfId="4885" xr:uid="{00000000-0005-0000-0000-000012130000}"/>
    <cellStyle name="Bad 2" xfId="4886" xr:uid="{00000000-0005-0000-0000-000013130000}"/>
    <cellStyle name="Bad 2 2" xfId="4887" xr:uid="{00000000-0005-0000-0000-000014130000}"/>
    <cellStyle name="Bad 2 2 2" xfId="4888" xr:uid="{00000000-0005-0000-0000-000015130000}"/>
    <cellStyle name="Bad 2 2 3" xfId="4889" xr:uid="{00000000-0005-0000-0000-000016130000}"/>
    <cellStyle name="Bad 2 2 4" xfId="4890" xr:uid="{00000000-0005-0000-0000-000017130000}"/>
    <cellStyle name="Bad 2 3" xfId="4891" xr:uid="{00000000-0005-0000-0000-000018130000}"/>
    <cellStyle name="Bad 2 4" xfId="4892" xr:uid="{00000000-0005-0000-0000-000019130000}"/>
    <cellStyle name="Bad 2 5" xfId="4893" xr:uid="{00000000-0005-0000-0000-00001A130000}"/>
    <cellStyle name="Bad 2 6" xfId="4894" xr:uid="{00000000-0005-0000-0000-00001B130000}"/>
    <cellStyle name="Bad 2 7" xfId="4895" xr:uid="{00000000-0005-0000-0000-00001C130000}"/>
    <cellStyle name="Bad 2_Specific Changes NWAU15" xfId="4896" xr:uid="{00000000-0005-0000-0000-00001D130000}"/>
    <cellStyle name="Bad 3" xfId="4897" xr:uid="{00000000-0005-0000-0000-00001E130000}"/>
    <cellStyle name="Bad 3 2" xfId="4898" xr:uid="{00000000-0005-0000-0000-00001F130000}"/>
    <cellStyle name="Bad 3 3" xfId="4899" xr:uid="{00000000-0005-0000-0000-000020130000}"/>
    <cellStyle name="Bad 3 4" xfId="4900" xr:uid="{00000000-0005-0000-0000-000021130000}"/>
    <cellStyle name="Bad 3 5" xfId="4901" xr:uid="{00000000-0005-0000-0000-000022130000}"/>
    <cellStyle name="Bad 4" xfId="4902" xr:uid="{00000000-0005-0000-0000-000023130000}"/>
    <cellStyle name="Bad 4 2" xfId="4903" xr:uid="{00000000-0005-0000-0000-000024130000}"/>
    <cellStyle name="Bad 4 3" xfId="4904" xr:uid="{00000000-0005-0000-0000-000025130000}"/>
    <cellStyle name="Bad 4 4" xfId="4905" xr:uid="{00000000-0005-0000-0000-000026130000}"/>
    <cellStyle name="Bad 5" xfId="4906" xr:uid="{00000000-0005-0000-0000-000027130000}"/>
    <cellStyle name="Bad 5 2" xfId="4907" xr:uid="{00000000-0005-0000-0000-000028130000}"/>
    <cellStyle name="Bad 6" xfId="4908" xr:uid="{00000000-0005-0000-0000-000029130000}"/>
    <cellStyle name="Bad 6 2" xfId="4909" xr:uid="{00000000-0005-0000-0000-00002A130000}"/>
    <cellStyle name="Bad 7 2" xfId="4910" xr:uid="{00000000-0005-0000-0000-00002B130000}"/>
    <cellStyle name="Bad 8 2" xfId="4911" xr:uid="{00000000-0005-0000-0000-00002C130000}"/>
    <cellStyle name="BB-Heading1" xfId="4912" xr:uid="{00000000-0005-0000-0000-00002D130000}"/>
    <cellStyle name="BB-Heading2" xfId="4913" xr:uid="{00000000-0005-0000-0000-00002E130000}"/>
    <cellStyle name="BB-Heading3" xfId="4914" xr:uid="{00000000-0005-0000-0000-00002F130000}"/>
    <cellStyle name="BB-Input" xfId="4915" xr:uid="{00000000-0005-0000-0000-000030130000}"/>
    <cellStyle name="BB-InputSens" xfId="4916" xr:uid="{00000000-0005-0000-0000-000031130000}"/>
    <cellStyle name="BB-InputSoft" xfId="4917" xr:uid="{00000000-0005-0000-0000-000032130000}"/>
    <cellStyle name="BB-Output" xfId="4918" xr:uid="{00000000-0005-0000-0000-000033130000}"/>
    <cellStyle name="BCM" xfId="4919" xr:uid="{00000000-0005-0000-0000-000034130000}"/>
    <cellStyle name="BG_text" xfId="4920" xr:uid="{00000000-0005-0000-0000-000035130000}"/>
    <cellStyle name="Blue" xfId="4921" xr:uid="{00000000-0005-0000-0000-000036130000}"/>
    <cellStyle name="CALC_Date" xfId="4922" xr:uid="{00000000-0005-0000-0000-000037130000}"/>
    <cellStyle name="Calculated" xfId="4923" xr:uid="{00000000-0005-0000-0000-000038130000}"/>
    <cellStyle name="Calculated 2" xfId="4924" xr:uid="{00000000-0005-0000-0000-000039130000}"/>
    <cellStyle name="Calculated 2 10" xfId="4925" xr:uid="{00000000-0005-0000-0000-00003A130000}"/>
    <cellStyle name="Calculated 2 10 2" xfId="4926" xr:uid="{00000000-0005-0000-0000-00003B130000}"/>
    <cellStyle name="Calculated 2 10 3" xfId="4927" xr:uid="{00000000-0005-0000-0000-00003C130000}"/>
    <cellStyle name="Calculated 2 11" xfId="4928" xr:uid="{00000000-0005-0000-0000-00003D130000}"/>
    <cellStyle name="Calculated 2 11 2" xfId="4929" xr:uid="{00000000-0005-0000-0000-00003E130000}"/>
    <cellStyle name="Calculated 2 11 3" xfId="4930" xr:uid="{00000000-0005-0000-0000-00003F130000}"/>
    <cellStyle name="Calculated 2 12" xfId="4931" xr:uid="{00000000-0005-0000-0000-000040130000}"/>
    <cellStyle name="Calculated 2 12 2" xfId="4932" xr:uid="{00000000-0005-0000-0000-000041130000}"/>
    <cellStyle name="Calculated 2 12 3" xfId="4933" xr:uid="{00000000-0005-0000-0000-000042130000}"/>
    <cellStyle name="Calculated 2 13" xfId="4934" xr:uid="{00000000-0005-0000-0000-000043130000}"/>
    <cellStyle name="Calculated 2 13 2" xfId="4935" xr:uid="{00000000-0005-0000-0000-000044130000}"/>
    <cellStyle name="Calculated 2 13 3" xfId="4936" xr:uid="{00000000-0005-0000-0000-000045130000}"/>
    <cellStyle name="Calculated 2 14" xfId="4937" xr:uid="{00000000-0005-0000-0000-000046130000}"/>
    <cellStyle name="Calculated 2 14 2" xfId="4938" xr:uid="{00000000-0005-0000-0000-000047130000}"/>
    <cellStyle name="Calculated 2 14 3" xfId="4939" xr:uid="{00000000-0005-0000-0000-000048130000}"/>
    <cellStyle name="Calculated 2 15" xfId="4940" xr:uid="{00000000-0005-0000-0000-000049130000}"/>
    <cellStyle name="Calculated 2 15 2" xfId="4941" xr:uid="{00000000-0005-0000-0000-00004A130000}"/>
    <cellStyle name="Calculated 2 15 3" xfId="4942" xr:uid="{00000000-0005-0000-0000-00004B130000}"/>
    <cellStyle name="Calculated 2 16" xfId="4943" xr:uid="{00000000-0005-0000-0000-00004C130000}"/>
    <cellStyle name="Calculated 2 16 2" xfId="4944" xr:uid="{00000000-0005-0000-0000-00004D130000}"/>
    <cellStyle name="Calculated 2 16 3" xfId="4945" xr:uid="{00000000-0005-0000-0000-00004E130000}"/>
    <cellStyle name="Calculated 2 17" xfId="4946" xr:uid="{00000000-0005-0000-0000-00004F130000}"/>
    <cellStyle name="Calculated 2 17 2" xfId="4947" xr:uid="{00000000-0005-0000-0000-000050130000}"/>
    <cellStyle name="Calculated 2 17 3" xfId="4948" xr:uid="{00000000-0005-0000-0000-000051130000}"/>
    <cellStyle name="Calculated 2 18" xfId="4949" xr:uid="{00000000-0005-0000-0000-000052130000}"/>
    <cellStyle name="Calculated 2 18 2" xfId="4950" xr:uid="{00000000-0005-0000-0000-000053130000}"/>
    <cellStyle name="Calculated 2 18 3" xfId="4951" xr:uid="{00000000-0005-0000-0000-000054130000}"/>
    <cellStyle name="Calculated 2 19" xfId="4952" xr:uid="{00000000-0005-0000-0000-000055130000}"/>
    <cellStyle name="Calculated 2 19 2" xfId="4953" xr:uid="{00000000-0005-0000-0000-000056130000}"/>
    <cellStyle name="Calculated 2 19 3" xfId="4954" xr:uid="{00000000-0005-0000-0000-000057130000}"/>
    <cellStyle name="Calculated 2 2" xfId="4955" xr:uid="{00000000-0005-0000-0000-000058130000}"/>
    <cellStyle name="Calculated 2 2 10" xfId="4956" xr:uid="{00000000-0005-0000-0000-000059130000}"/>
    <cellStyle name="Calculated 2 2 10 2" xfId="4957" xr:uid="{00000000-0005-0000-0000-00005A130000}"/>
    <cellStyle name="Calculated 2 2 10 3" xfId="4958" xr:uid="{00000000-0005-0000-0000-00005B130000}"/>
    <cellStyle name="Calculated 2 2 11" xfId="4959" xr:uid="{00000000-0005-0000-0000-00005C130000}"/>
    <cellStyle name="Calculated 2 2 11 2" xfId="4960" xr:uid="{00000000-0005-0000-0000-00005D130000}"/>
    <cellStyle name="Calculated 2 2 11 3" xfId="4961" xr:uid="{00000000-0005-0000-0000-00005E130000}"/>
    <cellStyle name="Calculated 2 2 12" xfId="4962" xr:uid="{00000000-0005-0000-0000-00005F130000}"/>
    <cellStyle name="Calculated 2 2 12 2" xfId="4963" xr:uid="{00000000-0005-0000-0000-000060130000}"/>
    <cellStyle name="Calculated 2 2 12 3" xfId="4964" xr:uid="{00000000-0005-0000-0000-000061130000}"/>
    <cellStyle name="Calculated 2 2 13" xfId="4965" xr:uid="{00000000-0005-0000-0000-000062130000}"/>
    <cellStyle name="Calculated 2 2 13 2" xfId="4966" xr:uid="{00000000-0005-0000-0000-000063130000}"/>
    <cellStyle name="Calculated 2 2 13 3" xfId="4967" xr:uid="{00000000-0005-0000-0000-000064130000}"/>
    <cellStyle name="Calculated 2 2 14" xfId="4968" xr:uid="{00000000-0005-0000-0000-000065130000}"/>
    <cellStyle name="Calculated 2 2 14 2" xfId="4969" xr:uid="{00000000-0005-0000-0000-000066130000}"/>
    <cellStyle name="Calculated 2 2 14 3" xfId="4970" xr:uid="{00000000-0005-0000-0000-000067130000}"/>
    <cellStyle name="Calculated 2 2 15" xfId="4971" xr:uid="{00000000-0005-0000-0000-000068130000}"/>
    <cellStyle name="Calculated 2 2 15 2" xfId="4972" xr:uid="{00000000-0005-0000-0000-000069130000}"/>
    <cellStyle name="Calculated 2 2 15 3" xfId="4973" xr:uid="{00000000-0005-0000-0000-00006A130000}"/>
    <cellStyle name="Calculated 2 2 16" xfId="4974" xr:uid="{00000000-0005-0000-0000-00006B130000}"/>
    <cellStyle name="Calculated 2 2 16 2" xfId="4975" xr:uid="{00000000-0005-0000-0000-00006C130000}"/>
    <cellStyle name="Calculated 2 2 16 3" xfId="4976" xr:uid="{00000000-0005-0000-0000-00006D130000}"/>
    <cellStyle name="Calculated 2 2 17" xfId="4977" xr:uid="{00000000-0005-0000-0000-00006E130000}"/>
    <cellStyle name="Calculated 2 2 17 2" xfId="4978" xr:uid="{00000000-0005-0000-0000-00006F130000}"/>
    <cellStyle name="Calculated 2 2 17 3" xfId="4979" xr:uid="{00000000-0005-0000-0000-000070130000}"/>
    <cellStyle name="Calculated 2 2 18" xfId="4980" xr:uid="{00000000-0005-0000-0000-000071130000}"/>
    <cellStyle name="Calculated 2 2 18 2" xfId="4981" xr:uid="{00000000-0005-0000-0000-000072130000}"/>
    <cellStyle name="Calculated 2 2 18 3" xfId="4982" xr:uid="{00000000-0005-0000-0000-000073130000}"/>
    <cellStyle name="Calculated 2 2 19" xfId="4983" xr:uid="{00000000-0005-0000-0000-000074130000}"/>
    <cellStyle name="Calculated 2 2 19 2" xfId="4984" xr:uid="{00000000-0005-0000-0000-000075130000}"/>
    <cellStyle name="Calculated 2 2 19 3" xfId="4985" xr:uid="{00000000-0005-0000-0000-000076130000}"/>
    <cellStyle name="Calculated 2 2 2" xfId="4986" xr:uid="{00000000-0005-0000-0000-000077130000}"/>
    <cellStyle name="Calculated 2 2 2 2" xfId="4987" xr:uid="{00000000-0005-0000-0000-000078130000}"/>
    <cellStyle name="Calculated 2 2 2 3" xfId="4988" xr:uid="{00000000-0005-0000-0000-000079130000}"/>
    <cellStyle name="Calculated 2 2 20" xfId="4989" xr:uid="{00000000-0005-0000-0000-00007A130000}"/>
    <cellStyle name="Calculated 2 2 20 2" xfId="4990" xr:uid="{00000000-0005-0000-0000-00007B130000}"/>
    <cellStyle name="Calculated 2 2 20 3" xfId="4991" xr:uid="{00000000-0005-0000-0000-00007C130000}"/>
    <cellStyle name="Calculated 2 2 21" xfId="4992" xr:uid="{00000000-0005-0000-0000-00007D130000}"/>
    <cellStyle name="Calculated 2 2 21 2" xfId="4993" xr:uid="{00000000-0005-0000-0000-00007E130000}"/>
    <cellStyle name="Calculated 2 2 21 3" xfId="4994" xr:uid="{00000000-0005-0000-0000-00007F130000}"/>
    <cellStyle name="Calculated 2 2 22" xfId="4995" xr:uid="{00000000-0005-0000-0000-000080130000}"/>
    <cellStyle name="Calculated 2 2 22 2" xfId="4996" xr:uid="{00000000-0005-0000-0000-000081130000}"/>
    <cellStyle name="Calculated 2 2 22 3" xfId="4997" xr:uid="{00000000-0005-0000-0000-000082130000}"/>
    <cellStyle name="Calculated 2 2 23" xfId="4998" xr:uid="{00000000-0005-0000-0000-000083130000}"/>
    <cellStyle name="Calculated 2 2 23 2" xfId="4999" xr:uid="{00000000-0005-0000-0000-000084130000}"/>
    <cellStyle name="Calculated 2 2 23 3" xfId="5000" xr:uid="{00000000-0005-0000-0000-000085130000}"/>
    <cellStyle name="Calculated 2 2 24" xfId="5001" xr:uid="{00000000-0005-0000-0000-000086130000}"/>
    <cellStyle name="Calculated 2 2 24 2" xfId="5002" xr:uid="{00000000-0005-0000-0000-000087130000}"/>
    <cellStyle name="Calculated 2 2 24 3" xfId="5003" xr:uid="{00000000-0005-0000-0000-000088130000}"/>
    <cellStyle name="Calculated 2 2 25" xfId="5004" xr:uid="{00000000-0005-0000-0000-000089130000}"/>
    <cellStyle name="Calculated 2 2 26" xfId="5005" xr:uid="{00000000-0005-0000-0000-00008A130000}"/>
    <cellStyle name="Calculated 2 2 3" xfId="5006" xr:uid="{00000000-0005-0000-0000-00008B130000}"/>
    <cellStyle name="Calculated 2 2 3 2" xfId="5007" xr:uid="{00000000-0005-0000-0000-00008C130000}"/>
    <cellStyle name="Calculated 2 2 3 3" xfId="5008" xr:uid="{00000000-0005-0000-0000-00008D130000}"/>
    <cellStyle name="Calculated 2 2 4" xfId="5009" xr:uid="{00000000-0005-0000-0000-00008E130000}"/>
    <cellStyle name="Calculated 2 2 4 2" xfId="5010" xr:uid="{00000000-0005-0000-0000-00008F130000}"/>
    <cellStyle name="Calculated 2 2 4 3" xfId="5011" xr:uid="{00000000-0005-0000-0000-000090130000}"/>
    <cellStyle name="Calculated 2 2 5" xfId="5012" xr:uid="{00000000-0005-0000-0000-000091130000}"/>
    <cellStyle name="Calculated 2 2 5 2" xfId="5013" xr:uid="{00000000-0005-0000-0000-000092130000}"/>
    <cellStyle name="Calculated 2 2 5 3" xfId="5014" xr:uid="{00000000-0005-0000-0000-000093130000}"/>
    <cellStyle name="Calculated 2 2 6" xfId="5015" xr:uid="{00000000-0005-0000-0000-000094130000}"/>
    <cellStyle name="Calculated 2 2 6 2" xfId="5016" xr:uid="{00000000-0005-0000-0000-000095130000}"/>
    <cellStyle name="Calculated 2 2 6 3" xfId="5017" xr:uid="{00000000-0005-0000-0000-000096130000}"/>
    <cellStyle name="Calculated 2 2 7" xfId="5018" xr:uid="{00000000-0005-0000-0000-000097130000}"/>
    <cellStyle name="Calculated 2 2 7 2" xfId="5019" xr:uid="{00000000-0005-0000-0000-000098130000}"/>
    <cellStyle name="Calculated 2 2 7 3" xfId="5020" xr:uid="{00000000-0005-0000-0000-000099130000}"/>
    <cellStyle name="Calculated 2 2 8" xfId="5021" xr:uid="{00000000-0005-0000-0000-00009A130000}"/>
    <cellStyle name="Calculated 2 2 8 2" xfId="5022" xr:uid="{00000000-0005-0000-0000-00009B130000}"/>
    <cellStyle name="Calculated 2 2 8 3" xfId="5023" xr:uid="{00000000-0005-0000-0000-00009C130000}"/>
    <cellStyle name="Calculated 2 2 9" xfId="5024" xr:uid="{00000000-0005-0000-0000-00009D130000}"/>
    <cellStyle name="Calculated 2 2 9 2" xfId="5025" xr:uid="{00000000-0005-0000-0000-00009E130000}"/>
    <cellStyle name="Calculated 2 2 9 3" xfId="5026" xr:uid="{00000000-0005-0000-0000-00009F130000}"/>
    <cellStyle name="Calculated 2 20" xfId="5027" xr:uid="{00000000-0005-0000-0000-0000A0130000}"/>
    <cellStyle name="Calculated 2 20 2" xfId="5028" xr:uid="{00000000-0005-0000-0000-0000A1130000}"/>
    <cellStyle name="Calculated 2 20 3" xfId="5029" xr:uid="{00000000-0005-0000-0000-0000A2130000}"/>
    <cellStyle name="Calculated 2 21" xfId="5030" xr:uid="{00000000-0005-0000-0000-0000A3130000}"/>
    <cellStyle name="Calculated 2 21 2" xfId="5031" xr:uid="{00000000-0005-0000-0000-0000A4130000}"/>
    <cellStyle name="Calculated 2 21 3" xfId="5032" xr:uid="{00000000-0005-0000-0000-0000A5130000}"/>
    <cellStyle name="Calculated 2 22" xfId="5033" xr:uid="{00000000-0005-0000-0000-0000A6130000}"/>
    <cellStyle name="Calculated 2 22 2" xfId="5034" xr:uid="{00000000-0005-0000-0000-0000A7130000}"/>
    <cellStyle name="Calculated 2 22 3" xfId="5035" xr:uid="{00000000-0005-0000-0000-0000A8130000}"/>
    <cellStyle name="Calculated 2 23" xfId="5036" xr:uid="{00000000-0005-0000-0000-0000A9130000}"/>
    <cellStyle name="Calculated 2 23 2" xfId="5037" xr:uid="{00000000-0005-0000-0000-0000AA130000}"/>
    <cellStyle name="Calculated 2 23 3" xfId="5038" xr:uid="{00000000-0005-0000-0000-0000AB130000}"/>
    <cellStyle name="Calculated 2 24" xfId="5039" xr:uid="{00000000-0005-0000-0000-0000AC130000}"/>
    <cellStyle name="Calculated 2 24 2" xfId="5040" xr:uid="{00000000-0005-0000-0000-0000AD130000}"/>
    <cellStyle name="Calculated 2 24 3" xfId="5041" xr:uid="{00000000-0005-0000-0000-0000AE130000}"/>
    <cellStyle name="Calculated 2 25" xfId="5042" xr:uid="{00000000-0005-0000-0000-0000AF130000}"/>
    <cellStyle name="Calculated 2 25 2" xfId="5043" xr:uid="{00000000-0005-0000-0000-0000B0130000}"/>
    <cellStyle name="Calculated 2 25 3" xfId="5044" xr:uid="{00000000-0005-0000-0000-0000B1130000}"/>
    <cellStyle name="Calculated 2 26" xfId="5045" xr:uid="{00000000-0005-0000-0000-0000B2130000}"/>
    <cellStyle name="Calculated 2 26 2" xfId="5046" xr:uid="{00000000-0005-0000-0000-0000B3130000}"/>
    <cellStyle name="Calculated 2 26 3" xfId="5047" xr:uid="{00000000-0005-0000-0000-0000B4130000}"/>
    <cellStyle name="Calculated 2 27" xfId="5048" xr:uid="{00000000-0005-0000-0000-0000B5130000}"/>
    <cellStyle name="Calculated 2 27 2" xfId="5049" xr:uid="{00000000-0005-0000-0000-0000B6130000}"/>
    <cellStyle name="Calculated 2 27 3" xfId="5050" xr:uid="{00000000-0005-0000-0000-0000B7130000}"/>
    <cellStyle name="Calculated 2 28" xfId="5051" xr:uid="{00000000-0005-0000-0000-0000B8130000}"/>
    <cellStyle name="Calculated 2 28 2" xfId="5052" xr:uid="{00000000-0005-0000-0000-0000B9130000}"/>
    <cellStyle name="Calculated 2 28 3" xfId="5053" xr:uid="{00000000-0005-0000-0000-0000BA130000}"/>
    <cellStyle name="Calculated 2 29" xfId="5054" xr:uid="{00000000-0005-0000-0000-0000BB130000}"/>
    <cellStyle name="Calculated 2 29 2" xfId="5055" xr:uid="{00000000-0005-0000-0000-0000BC130000}"/>
    <cellStyle name="Calculated 2 29 3" xfId="5056" xr:uid="{00000000-0005-0000-0000-0000BD130000}"/>
    <cellStyle name="Calculated 2 3" xfId="5057" xr:uid="{00000000-0005-0000-0000-0000BE130000}"/>
    <cellStyle name="Calculated 2 3 10" xfId="5058" xr:uid="{00000000-0005-0000-0000-0000BF130000}"/>
    <cellStyle name="Calculated 2 3 10 2" xfId="5059" xr:uid="{00000000-0005-0000-0000-0000C0130000}"/>
    <cellStyle name="Calculated 2 3 10 3" xfId="5060" xr:uid="{00000000-0005-0000-0000-0000C1130000}"/>
    <cellStyle name="Calculated 2 3 11" xfId="5061" xr:uid="{00000000-0005-0000-0000-0000C2130000}"/>
    <cellStyle name="Calculated 2 3 11 2" xfId="5062" xr:uid="{00000000-0005-0000-0000-0000C3130000}"/>
    <cellStyle name="Calculated 2 3 11 3" xfId="5063" xr:uid="{00000000-0005-0000-0000-0000C4130000}"/>
    <cellStyle name="Calculated 2 3 12" xfId="5064" xr:uid="{00000000-0005-0000-0000-0000C5130000}"/>
    <cellStyle name="Calculated 2 3 12 2" xfId="5065" xr:uid="{00000000-0005-0000-0000-0000C6130000}"/>
    <cellStyle name="Calculated 2 3 12 3" xfId="5066" xr:uid="{00000000-0005-0000-0000-0000C7130000}"/>
    <cellStyle name="Calculated 2 3 13" xfId="5067" xr:uid="{00000000-0005-0000-0000-0000C8130000}"/>
    <cellStyle name="Calculated 2 3 13 2" xfId="5068" xr:uid="{00000000-0005-0000-0000-0000C9130000}"/>
    <cellStyle name="Calculated 2 3 13 3" xfId="5069" xr:uid="{00000000-0005-0000-0000-0000CA130000}"/>
    <cellStyle name="Calculated 2 3 14" xfId="5070" xr:uid="{00000000-0005-0000-0000-0000CB130000}"/>
    <cellStyle name="Calculated 2 3 14 2" xfId="5071" xr:uid="{00000000-0005-0000-0000-0000CC130000}"/>
    <cellStyle name="Calculated 2 3 14 3" xfId="5072" xr:uid="{00000000-0005-0000-0000-0000CD130000}"/>
    <cellStyle name="Calculated 2 3 15" xfId="5073" xr:uid="{00000000-0005-0000-0000-0000CE130000}"/>
    <cellStyle name="Calculated 2 3 15 2" xfId="5074" xr:uid="{00000000-0005-0000-0000-0000CF130000}"/>
    <cellStyle name="Calculated 2 3 15 3" xfId="5075" xr:uid="{00000000-0005-0000-0000-0000D0130000}"/>
    <cellStyle name="Calculated 2 3 16" xfId="5076" xr:uid="{00000000-0005-0000-0000-0000D1130000}"/>
    <cellStyle name="Calculated 2 3 16 2" xfId="5077" xr:uid="{00000000-0005-0000-0000-0000D2130000}"/>
    <cellStyle name="Calculated 2 3 16 3" xfId="5078" xr:uid="{00000000-0005-0000-0000-0000D3130000}"/>
    <cellStyle name="Calculated 2 3 17" xfId="5079" xr:uid="{00000000-0005-0000-0000-0000D4130000}"/>
    <cellStyle name="Calculated 2 3 17 2" xfId="5080" xr:uid="{00000000-0005-0000-0000-0000D5130000}"/>
    <cellStyle name="Calculated 2 3 17 3" xfId="5081" xr:uid="{00000000-0005-0000-0000-0000D6130000}"/>
    <cellStyle name="Calculated 2 3 18" xfId="5082" xr:uid="{00000000-0005-0000-0000-0000D7130000}"/>
    <cellStyle name="Calculated 2 3 18 2" xfId="5083" xr:uid="{00000000-0005-0000-0000-0000D8130000}"/>
    <cellStyle name="Calculated 2 3 18 3" xfId="5084" xr:uid="{00000000-0005-0000-0000-0000D9130000}"/>
    <cellStyle name="Calculated 2 3 19" xfId="5085" xr:uid="{00000000-0005-0000-0000-0000DA130000}"/>
    <cellStyle name="Calculated 2 3 19 2" xfId="5086" xr:uid="{00000000-0005-0000-0000-0000DB130000}"/>
    <cellStyle name="Calculated 2 3 19 3" xfId="5087" xr:uid="{00000000-0005-0000-0000-0000DC130000}"/>
    <cellStyle name="Calculated 2 3 2" xfId="5088" xr:uid="{00000000-0005-0000-0000-0000DD130000}"/>
    <cellStyle name="Calculated 2 3 2 2" xfId="5089" xr:uid="{00000000-0005-0000-0000-0000DE130000}"/>
    <cellStyle name="Calculated 2 3 2 3" xfId="5090" xr:uid="{00000000-0005-0000-0000-0000DF130000}"/>
    <cellStyle name="Calculated 2 3 20" xfId="5091" xr:uid="{00000000-0005-0000-0000-0000E0130000}"/>
    <cellStyle name="Calculated 2 3 20 2" xfId="5092" xr:uid="{00000000-0005-0000-0000-0000E1130000}"/>
    <cellStyle name="Calculated 2 3 20 3" xfId="5093" xr:uid="{00000000-0005-0000-0000-0000E2130000}"/>
    <cellStyle name="Calculated 2 3 21" xfId="5094" xr:uid="{00000000-0005-0000-0000-0000E3130000}"/>
    <cellStyle name="Calculated 2 3 21 2" xfId="5095" xr:uid="{00000000-0005-0000-0000-0000E4130000}"/>
    <cellStyle name="Calculated 2 3 21 3" xfId="5096" xr:uid="{00000000-0005-0000-0000-0000E5130000}"/>
    <cellStyle name="Calculated 2 3 22" xfId="5097" xr:uid="{00000000-0005-0000-0000-0000E6130000}"/>
    <cellStyle name="Calculated 2 3 22 2" xfId="5098" xr:uid="{00000000-0005-0000-0000-0000E7130000}"/>
    <cellStyle name="Calculated 2 3 22 3" xfId="5099" xr:uid="{00000000-0005-0000-0000-0000E8130000}"/>
    <cellStyle name="Calculated 2 3 23" xfId="5100" xr:uid="{00000000-0005-0000-0000-0000E9130000}"/>
    <cellStyle name="Calculated 2 3 23 2" xfId="5101" xr:uid="{00000000-0005-0000-0000-0000EA130000}"/>
    <cellStyle name="Calculated 2 3 23 3" xfId="5102" xr:uid="{00000000-0005-0000-0000-0000EB130000}"/>
    <cellStyle name="Calculated 2 3 24" xfId="5103" xr:uid="{00000000-0005-0000-0000-0000EC130000}"/>
    <cellStyle name="Calculated 2 3 24 2" xfId="5104" xr:uid="{00000000-0005-0000-0000-0000ED130000}"/>
    <cellStyle name="Calculated 2 3 24 3" xfId="5105" xr:uid="{00000000-0005-0000-0000-0000EE130000}"/>
    <cellStyle name="Calculated 2 3 25" xfId="5106" xr:uid="{00000000-0005-0000-0000-0000EF130000}"/>
    <cellStyle name="Calculated 2 3 26" xfId="5107" xr:uid="{00000000-0005-0000-0000-0000F0130000}"/>
    <cellStyle name="Calculated 2 3 3" xfId="5108" xr:uid="{00000000-0005-0000-0000-0000F1130000}"/>
    <cellStyle name="Calculated 2 3 3 2" xfId="5109" xr:uid="{00000000-0005-0000-0000-0000F2130000}"/>
    <cellStyle name="Calculated 2 3 3 3" xfId="5110" xr:uid="{00000000-0005-0000-0000-0000F3130000}"/>
    <cellStyle name="Calculated 2 3 4" xfId="5111" xr:uid="{00000000-0005-0000-0000-0000F4130000}"/>
    <cellStyle name="Calculated 2 3 4 2" xfId="5112" xr:uid="{00000000-0005-0000-0000-0000F5130000}"/>
    <cellStyle name="Calculated 2 3 4 3" xfId="5113" xr:uid="{00000000-0005-0000-0000-0000F6130000}"/>
    <cellStyle name="Calculated 2 3 5" xfId="5114" xr:uid="{00000000-0005-0000-0000-0000F7130000}"/>
    <cellStyle name="Calculated 2 3 5 2" xfId="5115" xr:uid="{00000000-0005-0000-0000-0000F8130000}"/>
    <cellStyle name="Calculated 2 3 5 3" xfId="5116" xr:uid="{00000000-0005-0000-0000-0000F9130000}"/>
    <cellStyle name="Calculated 2 3 6" xfId="5117" xr:uid="{00000000-0005-0000-0000-0000FA130000}"/>
    <cellStyle name="Calculated 2 3 6 2" xfId="5118" xr:uid="{00000000-0005-0000-0000-0000FB130000}"/>
    <cellStyle name="Calculated 2 3 6 3" xfId="5119" xr:uid="{00000000-0005-0000-0000-0000FC130000}"/>
    <cellStyle name="Calculated 2 3 7" xfId="5120" xr:uid="{00000000-0005-0000-0000-0000FD130000}"/>
    <cellStyle name="Calculated 2 3 7 2" xfId="5121" xr:uid="{00000000-0005-0000-0000-0000FE130000}"/>
    <cellStyle name="Calculated 2 3 7 3" xfId="5122" xr:uid="{00000000-0005-0000-0000-0000FF130000}"/>
    <cellStyle name="Calculated 2 3 8" xfId="5123" xr:uid="{00000000-0005-0000-0000-000000140000}"/>
    <cellStyle name="Calculated 2 3 8 2" xfId="5124" xr:uid="{00000000-0005-0000-0000-000001140000}"/>
    <cellStyle name="Calculated 2 3 8 3" xfId="5125" xr:uid="{00000000-0005-0000-0000-000002140000}"/>
    <cellStyle name="Calculated 2 3 9" xfId="5126" xr:uid="{00000000-0005-0000-0000-000003140000}"/>
    <cellStyle name="Calculated 2 3 9 2" xfId="5127" xr:uid="{00000000-0005-0000-0000-000004140000}"/>
    <cellStyle name="Calculated 2 3 9 3" xfId="5128" xr:uid="{00000000-0005-0000-0000-000005140000}"/>
    <cellStyle name="Calculated 2 30" xfId="5129" xr:uid="{00000000-0005-0000-0000-000006140000}"/>
    <cellStyle name="Calculated 2 30 2" xfId="5130" xr:uid="{00000000-0005-0000-0000-000007140000}"/>
    <cellStyle name="Calculated 2 30 3" xfId="5131" xr:uid="{00000000-0005-0000-0000-000008140000}"/>
    <cellStyle name="Calculated 2 31" xfId="5132" xr:uid="{00000000-0005-0000-0000-000009140000}"/>
    <cellStyle name="Calculated 2 31 2" xfId="5133" xr:uid="{00000000-0005-0000-0000-00000A140000}"/>
    <cellStyle name="Calculated 2 31 3" xfId="5134" xr:uid="{00000000-0005-0000-0000-00000B140000}"/>
    <cellStyle name="Calculated 2 32" xfId="5135" xr:uid="{00000000-0005-0000-0000-00000C140000}"/>
    <cellStyle name="Calculated 2 32 2" xfId="5136" xr:uid="{00000000-0005-0000-0000-00000D140000}"/>
    <cellStyle name="Calculated 2 32 3" xfId="5137" xr:uid="{00000000-0005-0000-0000-00000E140000}"/>
    <cellStyle name="Calculated 2 33" xfId="5138" xr:uid="{00000000-0005-0000-0000-00000F140000}"/>
    <cellStyle name="Calculated 2 33 2" xfId="5139" xr:uid="{00000000-0005-0000-0000-000010140000}"/>
    <cellStyle name="Calculated 2 33 3" xfId="5140" xr:uid="{00000000-0005-0000-0000-000011140000}"/>
    <cellStyle name="Calculated 2 34" xfId="5141" xr:uid="{00000000-0005-0000-0000-000012140000}"/>
    <cellStyle name="Calculated 2 34 2" xfId="5142" xr:uid="{00000000-0005-0000-0000-000013140000}"/>
    <cellStyle name="Calculated 2 34 3" xfId="5143" xr:uid="{00000000-0005-0000-0000-000014140000}"/>
    <cellStyle name="Calculated 2 35" xfId="5144" xr:uid="{00000000-0005-0000-0000-000015140000}"/>
    <cellStyle name="Calculated 2 36" xfId="5145" xr:uid="{00000000-0005-0000-0000-000016140000}"/>
    <cellStyle name="Calculated 2 4" xfId="5146" xr:uid="{00000000-0005-0000-0000-000017140000}"/>
    <cellStyle name="Calculated 2 4 10" xfId="5147" xr:uid="{00000000-0005-0000-0000-000018140000}"/>
    <cellStyle name="Calculated 2 4 10 2" xfId="5148" xr:uid="{00000000-0005-0000-0000-000019140000}"/>
    <cellStyle name="Calculated 2 4 10 3" xfId="5149" xr:uid="{00000000-0005-0000-0000-00001A140000}"/>
    <cellStyle name="Calculated 2 4 11" xfId="5150" xr:uid="{00000000-0005-0000-0000-00001B140000}"/>
    <cellStyle name="Calculated 2 4 11 2" xfId="5151" xr:uid="{00000000-0005-0000-0000-00001C140000}"/>
    <cellStyle name="Calculated 2 4 11 3" xfId="5152" xr:uid="{00000000-0005-0000-0000-00001D140000}"/>
    <cellStyle name="Calculated 2 4 12" xfId="5153" xr:uid="{00000000-0005-0000-0000-00001E140000}"/>
    <cellStyle name="Calculated 2 4 12 2" xfId="5154" xr:uid="{00000000-0005-0000-0000-00001F140000}"/>
    <cellStyle name="Calculated 2 4 12 3" xfId="5155" xr:uid="{00000000-0005-0000-0000-000020140000}"/>
    <cellStyle name="Calculated 2 4 13" xfId="5156" xr:uid="{00000000-0005-0000-0000-000021140000}"/>
    <cellStyle name="Calculated 2 4 13 2" xfId="5157" xr:uid="{00000000-0005-0000-0000-000022140000}"/>
    <cellStyle name="Calculated 2 4 13 3" xfId="5158" xr:uid="{00000000-0005-0000-0000-000023140000}"/>
    <cellStyle name="Calculated 2 4 14" xfId="5159" xr:uid="{00000000-0005-0000-0000-000024140000}"/>
    <cellStyle name="Calculated 2 4 14 2" xfId="5160" xr:uid="{00000000-0005-0000-0000-000025140000}"/>
    <cellStyle name="Calculated 2 4 14 3" xfId="5161" xr:uid="{00000000-0005-0000-0000-000026140000}"/>
    <cellStyle name="Calculated 2 4 15" xfId="5162" xr:uid="{00000000-0005-0000-0000-000027140000}"/>
    <cellStyle name="Calculated 2 4 15 2" xfId="5163" xr:uid="{00000000-0005-0000-0000-000028140000}"/>
    <cellStyle name="Calculated 2 4 15 3" xfId="5164" xr:uid="{00000000-0005-0000-0000-000029140000}"/>
    <cellStyle name="Calculated 2 4 16" xfId="5165" xr:uid="{00000000-0005-0000-0000-00002A140000}"/>
    <cellStyle name="Calculated 2 4 16 2" xfId="5166" xr:uid="{00000000-0005-0000-0000-00002B140000}"/>
    <cellStyle name="Calculated 2 4 16 3" xfId="5167" xr:uid="{00000000-0005-0000-0000-00002C140000}"/>
    <cellStyle name="Calculated 2 4 17" xfId="5168" xr:uid="{00000000-0005-0000-0000-00002D140000}"/>
    <cellStyle name="Calculated 2 4 17 2" xfId="5169" xr:uid="{00000000-0005-0000-0000-00002E140000}"/>
    <cellStyle name="Calculated 2 4 17 3" xfId="5170" xr:uid="{00000000-0005-0000-0000-00002F140000}"/>
    <cellStyle name="Calculated 2 4 18" xfId="5171" xr:uid="{00000000-0005-0000-0000-000030140000}"/>
    <cellStyle name="Calculated 2 4 18 2" xfId="5172" xr:uid="{00000000-0005-0000-0000-000031140000}"/>
    <cellStyle name="Calculated 2 4 18 3" xfId="5173" xr:uid="{00000000-0005-0000-0000-000032140000}"/>
    <cellStyle name="Calculated 2 4 19" xfId="5174" xr:uid="{00000000-0005-0000-0000-000033140000}"/>
    <cellStyle name="Calculated 2 4 19 2" xfId="5175" xr:uid="{00000000-0005-0000-0000-000034140000}"/>
    <cellStyle name="Calculated 2 4 19 3" xfId="5176" xr:uid="{00000000-0005-0000-0000-000035140000}"/>
    <cellStyle name="Calculated 2 4 2" xfId="5177" xr:uid="{00000000-0005-0000-0000-000036140000}"/>
    <cellStyle name="Calculated 2 4 2 2" xfId="5178" xr:uid="{00000000-0005-0000-0000-000037140000}"/>
    <cellStyle name="Calculated 2 4 2 3" xfId="5179" xr:uid="{00000000-0005-0000-0000-000038140000}"/>
    <cellStyle name="Calculated 2 4 20" xfId="5180" xr:uid="{00000000-0005-0000-0000-000039140000}"/>
    <cellStyle name="Calculated 2 4 20 2" xfId="5181" xr:uid="{00000000-0005-0000-0000-00003A140000}"/>
    <cellStyle name="Calculated 2 4 20 3" xfId="5182" xr:uid="{00000000-0005-0000-0000-00003B140000}"/>
    <cellStyle name="Calculated 2 4 21" xfId="5183" xr:uid="{00000000-0005-0000-0000-00003C140000}"/>
    <cellStyle name="Calculated 2 4 21 2" xfId="5184" xr:uid="{00000000-0005-0000-0000-00003D140000}"/>
    <cellStyle name="Calculated 2 4 21 3" xfId="5185" xr:uid="{00000000-0005-0000-0000-00003E140000}"/>
    <cellStyle name="Calculated 2 4 22" xfId="5186" xr:uid="{00000000-0005-0000-0000-00003F140000}"/>
    <cellStyle name="Calculated 2 4 22 2" xfId="5187" xr:uid="{00000000-0005-0000-0000-000040140000}"/>
    <cellStyle name="Calculated 2 4 22 3" xfId="5188" xr:uid="{00000000-0005-0000-0000-000041140000}"/>
    <cellStyle name="Calculated 2 4 23" xfId="5189" xr:uid="{00000000-0005-0000-0000-000042140000}"/>
    <cellStyle name="Calculated 2 4 23 2" xfId="5190" xr:uid="{00000000-0005-0000-0000-000043140000}"/>
    <cellStyle name="Calculated 2 4 23 3" xfId="5191" xr:uid="{00000000-0005-0000-0000-000044140000}"/>
    <cellStyle name="Calculated 2 4 24" xfId="5192" xr:uid="{00000000-0005-0000-0000-000045140000}"/>
    <cellStyle name="Calculated 2 4 24 2" xfId="5193" xr:uid="{00000000-0005-0000-0000-000046140000}"/>
    <cellStyle name="Calculated 2 4 24 3" xfId="5194" xr:uid="{00000000-0005-0000-0000-000047140000}"/>
    <cellStyle name="Calculated 2 4 25" xfId="5195" xr:uid="{00000000-0005-0000-0000-000048140000}"/>
    <cellStyle name="Calculated 2 4 26" xfId="5196" xr:uid="{00000000-0005-0000-0000-000049140000}"/>
    <cellStyle name="Calculated 2 4 3" xfId="5197" xr:uid="{00000000-0005-0000-0000-00004A140000}"/>
    <cellStyle name="Calculated 2 4 3 2" xfId="5198" xr:uid="{00000000-0005-0000-0000-00004B140000}"/>
    <cellStyle name="Calculated 2 4 3 3" xfId="5199" xr:uid="{00000000-0005-0000-0000-00004C140000}"/>
    <cellStyle name="Calculated 2 4 4" xfId="5200" xr:uid="{00000000-0005-0000-0000-00004D140000}"/>
    <cellStyle name="Calculated 2 4 4 2" xfId="5201" xr:uid="{00000000-0005-0000-0000-00004E140000}"/>
    <cellStyle name="Calculated 2 4 4 3" xfId="5202" xr:uid="{00000000-0005-0000-0000-00004F140000}"/>
    <cellStyle name="Calculated 2 4 5" xfId="5203" xr:uid="{00000000-0005-0000-0000-000050140000}"/>
    <cellStyle name="Calculated 2 4 5 2" xfId="5204" xr:uid="{00000000-0005-0000-0000-000051140000}"/>
    <cellStyle name="Calculated 2 4 5 3" xfId="5205" xr:uid="{00000000-0005-0000-0000-000052140000}"/>
    <cellStyle name="Calculated 2 4 6" xfId="5206" xr:uid="{00000000-0005-0000-0000-000053140000}"/>
    <cellStyle name="Calculated 2 4 6 2" xfId="5207" xr:uid="{00000000-0005-0000-0000-000054140000}"/>
    <cellStyle name="Calculated 2 4 6 3" xfId="5208" xr:uid="{00000000-0005-0000-0000-000055140000}"/>
    <cellStyle name="Calculated 2 4 7" xfId="5209" xr:uid="{00000000-0005-0000-0000-000056140000}"/>
    <cellStyle name="Calculated 2 4 7 2" xfId="5210" xr:uid="{00000000-0005-0000-0000-000057140000}"/>
    <cellStyle name="Calculated 2 4 7 3" xfId="5211" xr:uid="{00000000-0005-0000-0000-000058140000}"/>
    <cellStyle name="Calculated 2 4 8" xfId="5212" xr:uid="{00000000-0005-0000-0000-000059140000}"/>
    <cellStyle name="Calculated 2 4 8 2" xfId="5213" xr:uid="{00000000-0005-0000-0000-00005A140000}"/>
    <cellStyle name="Calculated 2 4 8 3" xfId="5214" xr:uid="{00000000-0005-0000-0000-00005B140000}"/>
    <cellStyle name="Calculated 2 4 9" xfId="5215" xr:uid="{00000000-0005-0000-0000-00005C140000}"/>
    <cellStyle name="Calculated 2 4 9 2" xfId="5216" xr:uid="{00000000-0005-0000-0000-00005D140000}"/>
    <cellStyle name="Calculated 2 4 9 3" xfId="5217" xr:uid="{00000000-0005-0000-0000-00005E140000}"/>
    <cellStyle name="Calculated 2 5" xfId="5218" xr:uid="{00000000-0005-0000-0000-00005F140000}"/>
    <cellStyle name="Calculated 2 5 10" xfId="5219" xr:uid="{00000000-0005-0000-0000-000060140000}"/>
    <cellStyle name="Calculated 2 5 10 2" xfId="5220" xr:uid="{00000000-0005-0000-0000-000061140000}"/>
    <cellStyle name="Calculated 2 5 10 3" xfId="5221" xr:uid="{00000000-0005-0000-0000-000062140000}"/>
    <cellStyle name="Calculated 2 5 11" xfId="5222" xr:uid="{00000000-0005-0000-0000-000063140000}"/>
    <cellStyle name="Calculated 2 5 11 2" xfId="5223" xr:uid="{00000000-0005-0000-0000-000064140000}"/>
    <cellStyle name="Calculated 2 5 11 3" xfId="5224" xr:uid="{00000000-0005-0000-0000-000065140000}"/>
    <cellStyle name="Calculated 2 5 12" xfId="5225" xr:uid="{00000000-0005-0000-0000-000066140000}"/>
    <cellStyle name="Calculated 2 5 12 2" xfId="5226" xr:uid="{00000000-0005-0000-0000-000067140000}"/>
    <cellStyle name="Calculated 2 5 12 3" xfId="5227" xr:uid="{00000000-0005-0000-0000-000068140000}"/>
    <cellStyle name="Calculated 2 5 13" xfId="5228" xr:uid="{00000000-0005-0000-0000-000069140000}"/>
    <cellStyle name="Calculated 2 5 13 2" xfId="5229" xr:uid="{00000000-0005-0000-0000-00006A140000}"/>
    <cellStyle name="Calculated 2 5 13 3" xfId="5230" xr:uid="{00000000-0005-0000-0000-00006B140000}"/>
    <cellStyle name="Calculated 2 5 14" xfId="5231" xr:uid="{00000000-0005-0000-0000-00006C140000}"/>
    <cellStyle name="Calculated 2 5 14 2" xfId="5232" xr:uid="{00000000-0005-0000-0000-00006D140000}"/>
    <cellStyle name="Calculated 2 5 14 3" xfId="5233" xr:uid="{00000000-0005-0000-0000-00006E140000}"/>
    <cellStyle name="Calculated 2 5 15" xfId="5234" xr:uid="{00000000-0005-0000-0000-00006F140000}"/>
    <cellStyle name="Calculated 2 5 15 2" xfId="5235" xr:uid="{00000000-0005-0000-0000-000070140000}"/>
    <cellStyle name="Calculated 2 5 15 3" xfId="5236" xr:uid="{00000000-0005-0000-0000-000071140000}"/>
    <cellStyle name="Calculated 2 5 16" xfId="5237" xr:uid="{00000000-0005-0000-0000-000072140000}"/>
    <cellStyle name="Calculated 2 5 16 2" xfId="5238" xr:uid="{00000000-0005-0000-0000-000073140000}"/>
    <cellStyle name="Calculated 2 5 16 3" xfId="5239" xr:uid="{00000000-0005-0000-0000-000074140000}"/>
    <cellStyle name="Calculated 2 5 17" xfId="5240" xr:uid="{00000000-0005-0000-0000-000075140000}"/>
    <cellStyle name="Calculated 2 5 17 2" xfId="5241" xr:uid="{00000000-0005-0000-0000-000076140000}"/>
    <cellStyle name="Calculated 2 5 17 3" xfId="5242" xr:uid="{00000000-0005-0000-0000-000077140000}"/>
    <cellStyle name="Calculated 2 5 18" xfId="5243" xr:uid="{00000000-0005-0000-0000-000078140000}"/>
    <cellStyle name="Calculated 2 5 18 2" xfId="5244" xr:uid="{00000000-0005-0000-0000-000079140000}"/>
    <cellStyle name="Calculated 2 5 18 3" xfId="5245" xr:uid="{00000000-0005-0000-0000-00007A140000}"/>
    <cellStyle name="Calculated 2 5 19" xfId="5246" xr:uid="{00000000-0005-0000-0000-00007B140000}"/>
    <cellStyle name="Calculated 2 5 19 2" xfId="5247" xr:uid="{00000000-0005-0000-0000-00007C140000}"/>
    <cellStyle name="Calculated 2 5 19 3" xfId="5248" xr:uid="{00000000-0005-0000-0000-00007D140000}"/>
    <cellStyle name="Calculated 2 5 2" xfId="5249" xr:uid="{00000000-0005-0000-0000-00007E140000}"/>
    <cellStyle name="Calculated 2 5 2 2" xfId="5250" xr:uid="{00000000-0005-0000-0000-00007F140000}"/>
    <cellStyle name="Calculated 2 5 2 3" xfId="5251" xr:uid="{00000000-0005-0000-0000-000080140000}"/>
    <cellStyle name="Calculated 2 5 20" xfId="5252" xr:uid="{00000000-0005-0000-0000-000081140000}"/>
    <cellStyle name="Calculated 2 5 20 2" xfId="5253" xr:uid="{00000000-0005-0000-0000-000082140000}"/>
    <cellStyle name="Calculated 2 5 20 3" xfId="5254" xr:uid="{00000000-0005-0000-0000-000083140000}"/>
    <cellStyle name="Calculated 2 5 21" xfId="5255" xr:uid="{00000000-0005-0000-0000-000084140000}"/>
    <cellStyle name="Calculated 2 5 21 2" xfId="5256" xr:uid="{00000000-0005-0000-0000-000085140000}"/>
    <cellStyle name="Calculated 2 5 21 3" xfId="5257" xr:uid="{00000000-0005-0000-0000-000086140000}"/>
    <cellStyle name="Calculated 2 5 22" xfId="5258" xr:uid="{00000000-0005-0000-0000-000087140000}"/>
    <cellStyle name="Calculated 2 5 22 2" xfId="5259" xr:uid="{00000000-0005-0000-0000-000088140000}"/>
    <cellStyle name="Calculated 2 5 22 3" xfId="5260" xr:uid="{00000000-0005-0000-0000-000089140000}"/>
    <cellStyle name="Calculated 2 5 23" xfId="5261" xr:uid="{00000000-0005-0000-0000-00008A140000}"/>
    <cellStyle name="Calculated 2 5 23 2" xfId="5262" xr:uid="{00000000-0005-0000-0000-00008B140000}"/>
    <cellStyle name="Calculated 2 5 23 3" xfId="5263" xr:uid="{00000000-0005-0000-0000-00008C140000}"/>
    <cellStyle name="Calculated 2 5 24" xfId="5264" xr:uid="{00000000-0005-0000-0000-00008D140000}"/>
    <cellStyle name="Calculated 2 5 24 2" xfId="5265" xr:uid="{00000000-0005-0000-0000-00008E140000}"/>
    <cellStyle name="Calculated 2 5 24 3" xfId="5266" xr:uid="{00000000-0005-0000-0000-00008F140000}"/>
    <cellStyle name="Calculated 2 5 25" xfId="5267" xr:uid="{00000000-0005-0000-0000-000090140000}"/>
    <cellStyle name="Calculated 2 5 26" xfId="5268" xr:uid="{00000000-0005-0000-0000-000091140000}"/>
    <cellStyle name="Calculated 2 5 3" xfId="5269" xr:uid="{00000000-0005-0000-0000-000092140000}"/>
    <cellStyle name="Calculated 2 5 3 2" xfId="5270" xr:uid="{00000000-0005-0000-0000-000093140000}"/>
    <cellStyle name="Calculated 2 5 3 3" xfId="5271" xr:uid="{00000000-0005-0000-0000-000094140000}"/>
    <cellStyle name="Calculated 2 5 4" xfId="5272" xr:uid="{00000000-0005-0000-0000-000095140000}"/>
    <cellStyle name="Calculated 2 5 4 2" xfId="5273" xr:uid="{00000000-0005-0000-0000-000096140000}"/>
    <cellStyle name="Calculated 2 5 4 3" xfId="5274" xr:uid="{00000000-0005-0000-0000-000097140000}"/>
    <cellStyle name="Calculated 2 5 5" xfId="5275" xr:uid="{00000000-0005-0000-0000-000098140000}"/>
    <cellStyle name="Calculated 2 5 5 2" xfId="5276" xr:uid="{00000000-0005-0000-0000-000099140000}"/>
    <cellStyle name="Calculated 2 5 5 3" xfId="5277" xr:uid="{00000000-0005-0000-0000-00009A140000}"/>
    <cellStyle name="Calculated 2 5 6" xfId="5278" xr:uid="{00000000-0005-0000-0000-00009B140000}"/>
    <cellStyle name="Calculated 2 5 6 2" xfId="5279" xr:uid="{00000000-0005-0000-0000-00009C140000}"/>
    <cellStyle name="Calculated 2 5 6 3" xfId="5280" xr:uid="{00000000-0005-0000-0000-00009D140000}"/>
    <cellStyle name="Calculated 2 5 7" xfId="5281" xr:uid="{00000000-0005-0000-0000-00009E140000}"/>
    <cellStyle name="Calculated 2 5 7 2" xfId="5282" xr:uid="{00000000-0005-0000-0000-00009F140000}"/>
    <cellStyle name="Calculated 2 5 7 3" xfId="5283" xr:uid="{00000000-0005-0000-0000-0000A0140000}"/>
    <cellStyle name="Calculated 2 5 8" xfId="5284" xr:uid="{00000000-0005-0000-0000-0000A1140000}"/>
    <cellStyle name="Calculated 2 5 8 2" xfId="5285" xr:uid="{00000000-0005-0000-0000-0000A2140000}"/>
    <cellStyle name="Calculated 2 5 8 3" xfId="5286" xr:uid="{00000000-0005-0000-0000-0000A3140000}"/>
    <cellStyle name="Calculated 2 5 9" xfId="5287" xr:uid="{00000000-0005-0000-0000-0000A4140000}"/>
    <cellStyle name="Calculated 2 5 9 2" xfId="5288" xr:uid="{00000000-0005-0000-0000-0000A5140000}"/>
    <cellStyle name="Calculated 2 5 9 3" xfId="5289" xr:uid="{00000000-0005-0000-0000-0000A6140000}"/>
    <cellStyle name="Calculated 2 6" xfId="5290" xr:uid="{00000000-0005-0000-0000-0000A7140000}"/>
    <cellStyle name="Calculated 2 6 10" xfId="5291" xr:uid="{00000000-0005-0000-0000-0000A8140000}"/>
    <cellStyle name="Calculated 2 6 10 2" xfId="5292" xr:uid="{00000000-0005-0000-0000-0000A9140000}"/>
    <cellStyle name="Calculated 2 6 10 3" xfId="5293" xr:uid="{00000000-0005-0000-0000-0000AA140000}"/>
    <cellStyle name="Calculated 2 6 11" xfId="5294" xr:uid="{00000000-0005-0000-0000-0000AB140000}"/>
    <cellStyle name="Calculated 2 6 11 2" xfId="5295" xr:uid="{00000000-0005-0000-0000-0000AC140000}"/>
    <cellStyle name="Calculated 2 6 11 3" xfId="5296" xr:uid="{00000000-0005-0000-0000-0000AD140000}"/>
    <cellStyle name="Calculated 2 6 12" xfId="5297" xr:uid="{00000000-0005-0000-0000-0000AE140000}"/>
    <cellStyle name="Calculated 2 6 12 2" xfId="5298" xr:uid="{00000000-0005-0000-0000-0000AF140000}"/>
    <cellStyle name="Calculated 2 6 12 3" xfId="5299" xr:uid="{00000000-0005-0000-0000-0000B0140000}"/>
    <cellStyle name="Calculated 2 6 13" xfId="5300" xr:uid="{00000000-0005-0000-0000-0000B1140000}"/>
    <cellStyle name="Calculated 2 6 13 2" xfId="5301" xr:uid="{00000000-0005-0000-0000-0000B2140000}"/>
    <cellStyle name="Calculated 2 6 13 3" xfId="5302" xr:uid="{00000000-0005-0000-0000-0000B3140000}"/>
    <cellStyle name="Calculated 2 6 14" xfId="5303" xr:uid="{00000000-0005-0000-0000-0000B4140000}"/>
    <cellStyle name="Calculated 2 6 14 2" xfId="5304" xr:uid="{00000000-0005-0000-0000-0000B5140000}"/>
    <cellStyle name="Calculated 2 6 14 3" xfId="5305" xr:uid="{00000000-0005-0000-0000-0000B6140000}"/>
    <cellStyle name="Calculated 2 6 15" xfId="5306" xr:uid="{00000000-0005-0000-0000-0000B7140000}"/>
    <cellStyle name="Calculated 2 6 15 2" xfId="5307" xr:uid="{00000000-0005-0000-0000-0000B8140000}"/>
    <cellStyle name="Calculated 2 6 15 3" xfId="5308" xr:uid="{00000000-0005-0000-0000-0000B9140000}"/>
    <cellStyle name="Calculated 2 6 16" xfId="5309" xr:uid="{00000000-0005-0000-0000-0000BA140000}"/>
    <cellStyle name="Calculated 2 6 16 2" xfId="5310" xr:uid="{00000000-0005-0000-0000-0000BB140000}"/>
    <cellStyle name="Calculated 2 6 16 3" xfId="5311" xr:uid="{00000000-0005-0000-0000-0000BC140000}"/>
    <cellStyle name="Calculated 2 6 17" xfId="5312" xr:uid="{00000000-0005-0000-0000-0000BD140000}"/>
    <cellStyle name="Calculated 2 6 17 2" xfId="5313" xr:uid="{00000000-0005-0000-0000-0000BE140000}"/>
    <cellStyle name="Calculated 2 6 17 3" xfId="5314" xr:uid="{00000000-0005-0000-0000-0000BF140000}"/>
    <cellStyle name="Calculated 2 6 18" xfId="5315" xr:uid="{00000000-0005-0000-0000-0000C0140000}"/>
    <cellStyle name="Calculated 2 6 18 2" xfId="5316" xr:uid="{00000000-0005-0000-0000-0000C1140000}"/>
    <cellStyle name="Calculated 2 6 18 3" xfId="5317" xr:uid="{00000000-0005-0000-0000-0000C2140000}"/>
    <cellStyle name="Calculated 2 6 19" xfId="5318" xr:uid="{00000000-0005-0000-0000-0000C3140000}"/>
    <cellStyle name="Calculated 2 6 19 2" xfId="5319" xr:uid="{00000000-0005-0000-0000-0000C4140000}"/>
    <cellStyle name="Calculated 2 6 19 3" xfId="5320" xr:uid="{00000000-0005-0000-0000-0000C5140000}"/>
    <cellStyle name="Calculated 2 6 2" xfId="5321" xr:uid="{00000000-0005-0000-0000-0000C6140000}"/>
    <cellStyle name="Calculated 2 6 2 2" xfId="5322" xr:uid="{00000000-0005-0000-0000-0000C7140000}"/>
    <cellStyle name="Calculated 2 6 2 3" xfId="5323" xr:uid="{00000000-0005-0000-0000-0000C8140000}"/>
    <cellStyle name="Calculated 2 6 20" xfId="5324" xr:uid="{00000000-0005-0000-0000-0000C9140000}"/>
    <cellStyle name="Calculated 2 6 20 2" xfId="5325" xr:uid="{00000000-0005-0000-0000-0000CA140000}"/>
    <cellStyle name="Calculated 2 6 20 3" xfId="5326" xr:uid="{00000000-0005-0000-0000-0000CB140000}"/>
    <cellStyle name="Calculated 2 6 21" xfId="5327" xr:uid="{00000000-0005-0000-0000-0000CC140000}"/>
    <cellStyle name="Calculated 2 6 21 2" xfId="5328" xr:uid="{00000000-0005-0000-0000-0000CD140000}"/>
    <cellStyle name="Calculated 2 6 21 3" xfId="5329" xr:uid="{00000000-0005-0000-0000-0000CE140000}"/>
    <cellStyle name="Calculated 2 6 22" xfId="5330" xr:uid="{00000000-0005-0000-0000-0000CF140000}"/>
    <cellStyle name="Calculated 2 6 22 2" xfId="5331" xr:uid="{00000000-0005-0000-0000-0000D0140000}"/>
    <cellStyle name="Calculated 2 6 22 3" xfId="5332" xr:uid="{00000000-0005-0000-0000-0000D1140000}"/>
    <cellStyle name="Calculated 2 6 23" xfId="5333" xr:uid="{00000000-0005-0000-0000-0000D2140000}"/>
    <cellStyle name="Calculated 2 6 23 2" xfId="5334" xr:uid="{00000000-0005-0000-0000-0000D3140000}"/>
    <cellStyle name="Calculated 2 6 23 3" xfId="5335" xr:uid="{00000000-0005-0000-0000-0000D4140000}"/>
    <cellStyle name="Calculated 2 6 24" xfId="5336" xr:uid="{00000000-0005-0000-0000-0000D5140000}"/>
    <cellStyle name="Calculated 2 6 24 2" xfId="5337" xr:uid="{00000000-0005-0000-0000-0000D6140000}"/>
    <cellStyle name="Calculated 2 6 24 3" xfId="5338" xr:uid="{00000000-0005-0000-0000-0000D7140000}"/>
    <cellStyle name="Calculated 2 6 25" xfId="5339" xr:uid="{00000000-0005-0000-0000-0000D8140000}"/>
    <cellStyle name="Calculated 2 6 26" xfId="5340" xr:uid="{00000000-0005-0000-0000-0000D9140000}"/>
    <cellStyle name="Calculated 2 6 3" xfId="5341" xr:uid="{00000000-0005-0000-0000-0000DA140000}"/>
    <cellStyle name="Calculated 2 6 3 2" xfId="5342" xr:uid="{00000000-0005-0000-0000-0000DB140000}"/>
    <cellStyle name="Calculated 2 6 3 3" xfId="5343" xr:uid="{00000000-0005-0000-0000-0000DC140000}"/>
    <cellStyle name="Calculated 2 6 4" xfId="5344" xr:uid="{00000000-0005-0000-0000-0000DD140000}"/>
    <cellStyle name="Calculated 2 6 4 2" xfId="5345" xr:uid="{00000000-0005-0000-0000-0000DE140000}"/>
    <cellStyle name="Calculated 2 6 4 3" xfId="5346" xr:uid="{00000000-0005-0000-0000-0000DF140000}"/>
    <cellStyle name="Calculated 2 6 5" xfId="5347" xr:uid="{00000000-0005-0000-0000-0000E0140000}"/>
    <cellStyle name="Calculated 2 6 5 2" xfId="5348" xr:uid="{00000000-0005-0000-0000-0000E1140000}"/>
    <cellStyle name="Calculated 2 6 5 3" xfId="5349" xr:uid="{00000000-0005-0000-0000-0000E2140000}"/>
    <cellStyle name="Calculated 2 6 6" xfId="5350" xr:uid="{00000000-0005-0000-0000-0000E3140000}"/>
    <cellStyle name="Calculated 2 6 6 2" xfId="5351" xr:uid="{00000000-0005-0000-0000-0000E4140000}"/>
    <cellStyle name="Calculated 2 6 6 3" xfId="5352" xr:uid="{00000000-0005-0000-0000-0000E5140000}"/>
    <cellStyle name="Calculated 2 6 7" xfId="5353" xr:uid="{00000000-0005-0000-0000-0000E6140000}"/>
    <cellStyle name="Calculated 2 6 7 2" xfId="5354" xr:uid="{00000000-0005-0000-0000-0000E7140000}"/>
    <cellStyle name="Calculated 2 6 7 3" xfId="5355" xr:uid="{00000000-0005-0000-0000-0000E8140000}"/>
    <cellStyle name="Calculated 2 6 8" xfId="5356" xr:uid="{00000000-0005-0000-0000-0000E9140000}"/>
    <cellStyle name="Calculated 2 6 8 2" xfId="5357" xr:uid="{00000000-0005-0000-0000-0000EA140000}"/>
    <cellStyle name="Calculated 2 6 8 3" xfId="5358" xr:uid="{00000000-0005-0000-0000-0000EB140000}"/>
    <cellStyle name="Calculated 2 6 9" xfId="5359" xr:uid="{00000000-0005-0000-0000-0000EC140000}"/>
    <cellStyle name="Calculated 2 6 9 2" xfId="5360" xr:uid="{00000000-0005-0000-0000-0000ED140000}"/>
    <cellStyle name="Calculated 2 6 9 3" xfId="5361" xr:uid="{00000000-0005-0000-0000-0000EE140000}"/>
    <cellStyle name="Calculated 2 7" xfId="5362" xr:uid="{00000000-0005-0000-0000-0000EF140000}"/>
    <cellStyle name="Calculated 2 7 10" xfId="5363" xr:uid="{00000000-0005-0000-0000-0000F0140000}"/>
    <cellStyle name="Calculated 2 7 10 2" xfId="5364" xr:uid="{00000000-0005-0000-0000-0000F1140000}"/>
    <cellStyle name="Calculated 2 7 10 3" xfId="5365" xr:uid="{00000000-0005-0000-0000-0000F2140000}"/>
    <cellStyle name="Calculated 2 7 11" xfId="5366" xr:uid="{00000000-0005-0000-0000-0000F3140000}"/>
    <cellStyle name="Calculated 2 7 11 2" xfId="5367" xr:uid="{00000000-0005-0000-0000-0000F4140000}"/>
    <cellStyle name="Calculated 2 7 11 3" xfId="5368" xr:uid="{00000000-0005-0000-0000-0000F5140000}"/>
    <cellStyle name="Calculated 2 7 12" xfId="5369" xr:uid="{00000000-0005-0000-0000-0000F6140000}"/>
    <cellStyle name="Calculated 2 7 12 2" xfId="5370" xr:uid="{00000000-0005-0000-0000-0000F7140000}"/>
    <cellStyle name="Calculated 2 7 12 3" xfId="5371" xr:uid="{00000000-0005-0000-0000-0000F8140000}"/>
    <cellStyle name="Calculated 2 7 13" xfId="5372" xr:uid="{00000000-0005-0000-0000-0000F9140000}"/>
    <cellStyle name="Calculated 2 7 13 2" xfId="5373" xr:uid="{00000000-0005-0000-0000-0000FA140000}"/>
    <cellStyle name="Calculated 2 7 13 3" xfId="5374" xr:uid="{00000000-0005-0000-0000-0000FB140000}"/>
    <cellStyle name="Calculated 2 7 14" xfId="5375" xr:uid="{00000000-0005-0000-0000-0000FC140000}"/>
    <cellStyle name="Calculated 2 7 14 2" xfId="5376" xr:uid="{00000000-0005-0000-0000-0000FD140000}"/>
    <cellStyle name="Calculated 2 7 14 3" xfId="5377" xr:uid="{00000000-0005-0000-0000-0000FE140000}"/>
    <cellStyle name="Calculated 2 7 15" xfId="5378" xr:uid="{00000000-0005-0000-0000-0000FF140000}"/>
    <cellStyle name="Calculated 2 7 15 2" xfId="5379" xr:uid="{00000000-0005-0000-0000-000000150000}"/>
    <cellStyle name="Calculated 2 7 15 3" xfId="5380" xr:uid="{00000000-0005-0000-0000-000001150000}"/>
    <cellStyle name="Calculated 2 7 16" xfId="5381" xr:uid="{00000000-0005-0000-0000-000002150000}"/>
    <cellStyle name="Calculated 2 7 16 2" xfId="5382" xr:uid="{00000000-0005-0000-0000-000003150000}"/>
    <cellStyle name="Calculated 2 7 16 3" xfId="5383" xr:uid="{00000000-0005-0000-0000-000004150000}"/>
    <cellStyle name="Calculated 2 7 17" xfId="5384" xr:uid="{00000000-0005-0000-0000-000005150000}"/>
    <cellStyle name="Calculated 2 7 17 2" xfId="5385" xr:uid="{00000000-0005-0000-0000-000006150000}"/>
    <cellStyle name="Calculated 2 7 17 3" xfId="5386" xr:uid="{00000000-0005-0000-0000-000007150000}"/>
    <cellStyle name="Calculated 2 7 18" xfId="5387" xr:uid="{00000000-0005-0000-0000-000008150000}"/>
    <cellStyle name="Calculated 2 7 18 2" xfId="5388" xr:uid="{00000000-0005-0000-0000-000009150000}"/>
    <cellStyle name="Calculated 2 7 18 3" xfId="5389" xr:uid="{00000000-0005-0000-0000-00000A150000}"/>
    <cellStyle name="Calculated 2 7 19" xfId="5390" xr:uid="{00000000-0005-0000-0000-00000B150000}"/>
    <cellStyle name="Calculated 2 7 19 2" xfId="5391" xr:uid="{00000000-0005-0000-0000-00000C150000}"/>
    <cellStyle name="Calculated 2 7 19 3" xfId="5392" xr:uid="{00000000-0005-0000-0000-00000D150000}"/>
    <cellStyle name="Calculated 2 7 2" xfId="5393" xr:uid="{00000000-0005-0000-0000-00000E150000}"/>
    <cellStyle name="Calculated 2 7 2 2" xfId="5394" xr:uid="{00000000-0005-0000-0000-00000F150000}"/>
    <cellStyle name="Calculated 2 7 2 3" xfId="5395" xr:uid="{00000000-0005-0000-0000-000010150000}"/>
    <cellStyle name="Calculated 2 7 20" xfId="5396" xr:uid="{00000000-0005-0000-0000-000011150000}"/>
    <cellStyle name="Calculated 2 7 20 2" xfId="5397" xr:uid="{00000000-0005-0000-0000-000012150000}"/>
    <cellStyle name="Calculated 2 7 20 3" xfId="5398" xr:uid="{00000000-0005-0000-0000-000013150000}"/>
    <cellStyle name="Calculated 2 7 21" xfId="5399" xr:uid="{00000000-0005-0000-0000-000014150000}"/>
    <cellStyle name="Calculated 2 7 21 2" xfId="5400" xr:uid="{00000000-0005-0000-0000-000015150000}"/>
    <cellStyle name="Calculated 2 7 21 3" xfId="5401" xr:uid="{00000000-0005-0000-0000-000016150000}"/>
    <cellStyle name="Calculated 2 7 22" xfId="5402" xr:uid="{00000000-0005-0000-0000-000017150000}"/>
    <cellStyle name="Calculated 2 7 22 2" xfId="5403" xr:uid="{00000000-0005-0000-0000-000018150000}"/>
    <cellStyle name="Calculated 2 7 22 3" xfId="5404" xr:uid="{00000000-0005-0000-0000-000019150000}"/>
    <cellStyle name="Calculated 2 7 23" xfId="5405" xr:uid="{00000000-0005-0000-0000-00001A150000}"/>
    <cellStyle name="Calculated 2 7 23 2" xfId="5406" xr:uid="{00000000-0005-0000-0000-00001B150000}"/>
    <cellStyle name="Calculated 2 7 23 3" xfId="5407" xr:uid="{00000000-0005-0000-0000-00001C150000}"/>
    <cellStyle name="Calculated 2 7 24" xfId="5408" xr:uid="{00000000-0005-0000-0000-00001D150000}"/>
    <cellStyle name="Calculated 2 7 24 2" xfId="5409" xr:uid="{00000000-0005-0000-0000-00001E150000}"/>
    <cellStyle name="Calculated 2 7 24 3" xfId="5410" xr:uid="{00000000-0005-0000-0000-00001F150000}"/>
    <cellStyle name="Calculated 2 7 25" xfId="5411" xr:uid="{00000000-0005-0000-0000-000020150000}"/>
    <cellStyle name="Calculated 2 7 26" xfId="5412" xr:uid="{00000000-0005-0000-0000-000021150000}"/>
    <cellStyle name="Calculated 2 7 3" xfId="5413" xr:uid="{00000000-0005-0000-0000-000022150000}"/>
    <cellStyle name="Calculated 2 7 3 2" xfId="5414" xr:uid="{00000000-0005-0000-0000-000023150000}"/>
    <cellStyle name="Calculated 2 7 3 3" xfId="5415" xr:uid="{00000000-0005-0000-0000-000024150000}"/>
    <cellStyle name="Calculated 2 7 4" xfId="5416" xr:uid="{00000000-0005-0000-0000-000025150000}"/>
    <cellStyle name="Calculated 2 7 4 2" xfId="5417" xr:uid="{00000000-0005-0000-0000-000026150000}"/>
    <cellStyle name="Calculated 2 7 4 3" xfId="5418" xr:uid="{00000000-0005-0000-0000-000027150000}"/>
    <cellStyle name="Calculated 2 7 5" xfId="5419" xr:uid="{00000000-0005-0000-0000-000028150000}"/>
    <cellStyle name="Calculated 2 7 5 2" xfId="5420" xr:uid="{00000000-0005-0000-0000-000029150000}"/>
    <cellStyle name="Calculated 2 7 5 3" xfId="5421" xr:uid="{00000000-0005-0000-0000-00002A150000}"/>
    <cellStyle name="Calculated 2 7 6" xfId="5422" xr:uid="{00000000-0005-0000-0000-00002B150000}"/>
    <cellStyle name="Calculated 2 7 6 2" xfId="5423" xr:uid="{00000000-0005-0000-0000-00002C150000}"/>
    <cellStyle name="Calculated 2 7 6 3" xfId="5424" xr:uid="{00000000-0005-0000-0000-00002D150000}"/>
    <cellStyle name="Calculated 2 7 7" xfId="5425" xr:uid="{00000000-0005-0000-0000-00002E150000}"/>
    <cellStyle name="Calculated 2 7 7 2" xfId="5426" xr:uid="{00000000-0005-0000-0000-00002F150000}"/>
    <cellStyle name="Calculated 2 7 7 3" xfId="5427" xr:uid="{00000000-0005-0000-0000-000030150000}"/>
    <cellStyle name="Calculated 2 7 8" xfId="5428" xr:uid="{00000000-0005-0000-0000-000031150000}"/>
    <cellStyle name="Calculated 2 7 8 2" xfId="5429" xr:uid="{00000000-0005-0000-0000-000032150000}"/>
    <cellStyle name="Calculated 2 7 8 3" xfId="5430" xr:uid="{00000000-0005-0000-0000-000033150000}"/>
    <cellStyle name="Calculated 2 7 9" xfId="5431" xr:uid="{00000000-0005-0000-0000-000034150000}"/>
    <cellStyle name="Calculated 2 7 9 2" xfId="5432" xr:uid="{00000000-0005-0000-0000-000035150000}"/>
    <cellStyle name="Calculated 2 7 9 3" xfId="5433" xr:uid="{00000000-0005-0000-0000-000036150000}"/>
    <cellStyle name="Calculated 2 8" xfId="5434" xr:uid="{00000000-0005-0000-0000-000037150000}"/>
    <cellStyle name="Calculated 2 8 10" xfId="5435" xr:uid="{00000000-0005-0000-0000-000038150000}"/>
    <cellStyle name="Calculated 2 8 10 2" xfId="5436" xr:uid="{00000000-0005-0000-0000-000039150000}"/>
    <cellStyle name="Calculated 2 8 10 3" xfId="5437" xr:uid="{00000000-0005-0000-0000-00003A150000}"/>
    <cellStyle name="Calculated 2 8 11" xfId="5438" xr:uid="{00000000-0005-0000-0000-00003B150000}"/>
    <cellStyle name="Calculated 2 8 11 2" xfId="5439" xr:uid="{00000000-0005-0000-0000-00003C150000}"/>
    <cellStyle name="Calculated 2 8 11 3" xfId="5440" xr:uid="{00000000-0005-0000-0000-00003D150000}"/>
    <cellStyle name="Calculated 2 8 12" xfId="5441" xr:uid="{00000000-0005-0000-0000-00003E150000}"/>
    <cellStyle name="Calculated 2 8 12 2" xfId="5442" xr:uid="{00000000-0005-0000-0000-00003F150000}"/>
    <cellStyle name="Calculated 2 8 12 3" xfId="5443" xr:uid="{00000000-0005-0000-0000-000040150000}"/>
    <cellStyle name="Calculated 2 8 13" xfId="5444" xr:uid="{00000000-0005-0000-0000-000041150000}"/>
    <cellStyle name="Calculated 2 8 13 2" xfId="5445" xr:uid="{00000000-0005-0000-0000-000042150000}"/>
    <cellStyle name="Calculated 2 8 13 3" xfId="5446" xr:uid="{00000000-0005-0000-0000-000043150000}"/>
    <cellStyle name="Calculated 2 8 14" xfId="5447" xr:uid="{00000000-0005-0000-0000-000044150000}"/>
    <cellStyle name="Calculated 2 8 14 2" xfId="5448" xr:uid="{00000000-0005-0000-0000-000045150000}"/>
    <cellStyle name="Calculated 2 8 14 3" xfId="5449" xr:uid="{00000000-0005-0000-0000-000046150000}"/>
    <cellStyle name="Calculated 2 8 15" xfId="5450" xr:uid="{00000000-0005-0000-0000-000047150000}"/>
    <cellStyle name="Calculated 2 8 15 2" xfId="5451" xr:uid="{00000000-0005-0000-0000-000048150000}"/>
    <cellStyle name="Calculated 2 8 15 3" xfId="5452" xr:uid="{00000000-0005-0000-0000-000049150000}"/>
    <cellStyle name="Calculated 2 8 16" xfId="5453" xr:uid="{00000000-0005-0000-0000-00004A150000}"/>
    <cellStyle name="Calculated 2 8 16 2" xfId="5454" xr:uid="{00000000-0005-0000-0000-00004B150000}"/>
    <cellStyle name="Calculated 2 8 16 3" xfId="5455" xr:uid="{00000000-0005-0000-0000-00004C150000}"/>
    <cellStyle name="Calculated 2 8 17" xfId="5456" xr:uid="{00000000-0005-0000-0000-00004D150000}"/>
    <cellStyle name="Calculated 2 8 17 2" xfId="5457" xr:uid="{00000000-0005-0000-0000-00004E150000}"/>
    <cellStyle name="Calculated 2 8 17 3" xfId="5458" xr:uid="{00000000-0005-0000-0000-00004F150000}"/>
    <cellStyle name="Calculated 2 8 18" xfId="5459" xr:uid="{00000000-0005-0000-0000-000050150000}"/>
    <cellStyle name="Calculated 2 8 18 2" xfId="5460" xr:uid="{00000000-0005-0000-0000-000051150000}"/>
    <cellStyle name="Calculated 2 8 18 3" xfId="5461" xr:uid="{00000000-0005-0000-0000-000052150000}"/>
    <cellStyle name="Calculated 2 8 19" xfId="5462" xr:uid="{00000000-0005-0000-0000-000053150000}"/>
    <cellStyle name="Calculated 2 8 19 2" xfId="5463" xr:uid="{00000000-0005-0000-0000-000054150000}"/>
    <cellStyle name="Calculated 2 8 19 3" xfId="5464" xr:uid="{00000000-0005-0000-0000-000055150000}"/>
    <cellStyle name="Calculated 2 8 2" xfId="5465" xr:uid="{00000000-0005-0000-0000-000056150000}"/>
    <cellStyle name="Calculated 2 8 2 2" xfId="5466" xr:uid="{00000000-0005-0000-0000-000057150000}"/>
    <cellStyle name="Calculated 2 8 2 3" xfId="5467" xr:uid="{00000000-0005-0000-0000-000058150000}"/>
    <cellStyle name="Calculated 2 8 20" xfId="5468" xr:uid="{00000000-0005-0000-0000-000059150000}"/>
    <cellStyle name="Calculated 2 8 20 2" xfId="5469" xr:uid="{00000000-0005-0000-0000-00005A150000}"/>
    <cellStyle name="Calculated 2 8 20 3" xfId="5470" xr:uid="{00000000-0005-0000-0000-00005B150000}"/>
    <cellStyle name="Calculated 2 8 21" xfId="5471" xr:uid="{00000000-0005-0000-0000-00005C150000}"/>
    <cellStyle name="Calculated 2 8 21 2" xfId="5472" xr:uid="{00000000-0005-0000-0000-00005D150000}"/>
    <cellStyle name="Calculated 2 8 21 3" xfId="5473" xr:uid="{00000000-0005-0000-0000-00005E150000}"/>
    <cellStyle name="Calculated 2 8 22" xfId="5474" xr:uid="{00000000-0005-0000-0000-00005F150000}"/>
    <cellStyle name="Calculated 2 8 22 2" xfId="5475" xr:uid="{00000000-0005-0000-0000-000060150000}"/>
    <cellStyle name="Calculated 2 8 22 3" xfId="5476" xr:uid="{00000000-0005-0000-0000-000061150000}"/>
    <cellStyle name="Calculated 2 8 23" xfId="5477" xr:uid="{00000000-0005-0000-0000-000062150000}"/>
    <cellStyle name="Calculated 2 8 23 2" xfId="5478" xr:uid="{00000000-0005-0000-0000-000063150000}"/>
    <cellStyle name="Calculated 2 8 23 3" xfId="5479" xr:uid="{00000000-0005-0000-0000-000064150000}"/>
    <cellStyle name="Calculated 2 8 24" xfId="5480" xr:uid="{00000000-0005-0000-0000-000065150000}"/>
    <cellStyle name="Calculated 2 8 24 2" xfId="5481" xr:uid="{00000000-0005-0000-0000-000066150000}"/>
    <cellStyle name="Calculated 2 8 24 3" xfId="5482" xr:uid="{00000000-0005-0000-0000-000067150000}"/>
    <cellStyle name="Calculated 2 8 25" xfId="5483" xr:uid="{00000000-0005-0000-0000-000068150000}"/>
    <cellStyle name="Calculated 2 8 26" xfId="5484" xr:uid="{00000000-0005-0000-0000-000069150000}"/>
    <cellStyle name="Calculated 2 8 3" xfId="5485" xr:uid="{00000000-0005-0000-0000-00006A150000}"/>
    <cellStyle name="Calculated 2 8 3 2" xfId="5486" xr:uid="{00000000-0005-0000-0000-00006B150000}"/>
    <cellStyle name="Calculated 2 8 3 3" xfId="5487" xr:uid="{00000000-0005-0000-0000-00006C150000}"/>
    <cellStyle name="Calculated 2 8 4" xfId="5488" xr:uid="{00000000-0005-0000-0000-00006D150000}"/>
    <cellStyle name="Calculated 2 8 4 2" xfId="5489" xr:uid="{00000000-0005-0000-0000-00006E150000}"/>
    <cellStyle name="Calculated 2 8 4 3" xfId="5490" xr:uid="{00000000-0005-0000-0000-00006F150000}"/>
    <cellStyle name="Calculated 2 8 5" xfId="5491" xr:uid="{00000000-0005-0000-0000-000070150000}"/>
    <cellStyle name="Calculated 2 8 5 2" xfId="5492" xr:uid="{00000000-0005-0000-0000-000071150000}"/>
    <cellStyle name="Calculated 2 8 5 3" xfId="5493" xr:uid="{00000000-0005-0000-0000-000072150000}"/>
    <cellStyle name="Calculated 2 8 6" xfId="5494" xr:uid="{00000000-0005-0000-0000-000073150000}"/>
    <cellStyle name="Calculated 2 8 6 2" xfId="5495" xr:uid="{00000000-0005-0000-0000-000074150000}"/>
    <cellStyle name="Calculated 2 8 6 3" xfId="5496" xr:uid="{00000000-0005-0000-0000-000075150000}"/>
    <cellStyle name="Calculated 2 8 7" xfId="5497" xr:uid="{00000000-0005-0000-0000-000076150000}"/>
    <cellStyle name="Calculated 2 8 7 2" xfId="5498" xr:uid="{00000000-0005-0000-0000-000077150000}"/>
    <cellStyle name="Calculated 2 8 7 3" xfId="5499" xr:uid="{00000000-0005-0000-0000-000078150000}"/>
    <cellStyle name="Calculated 2 8 8" xfId="5500" xr:uid="{00000000-0005-0000-0000-000079150000}"/>
    <cellStyle name="Calculated 2 8 8 2" xfId="5501" xr:uid="{00000000-0005-0000-0000-00007A150000}"/>
    <cellStyle name="Calculated 2 8 8 3" xfId="5502" xr:uid="{00000000-0005-0000-0000-00007B150000}"/>
    <cellStyle name="Calculated 2 8 9" xfId="5503" xr:uid="{00000000-0005-0000-0000-00007C150000}"/>
    <cellStyle name="Calculated 2 8 9 2" xfId="5504" xr:uid="{00000000-0005-0000-0000-00007D150000}"/>
    <cellStyle name="Calculated 2 8 9 3" xfId="5505" xr:uid="{00000000-0005-0000-0000-00007E150000}"/>
    <cellStyle name="Calculated 2 9" xfId="5506" xr:uid="{00000000-0005-0000-0000-00007F150000}"/>
    <cellStyle name="Calculated 2 9 10" xfId="5507" xr:uid="{00000000-0005-0000-0000-000080150000}"/>
    <cellStyle name="Calculated 2 9 10 2" xfId="5508" xr:uid="{00000000-0005-0000-0000-000081150000}"/>
    <cellStyle name="Calculated 2 9 10 3" xfId="5509" xr:uid="{00000000-0005-0000-0000-000082150000}"/>
    <cellStyle name="Calculated 2 9 11" xfId="5510" xr:uid="{00000000-0005-0000-0000-000083150000}"/>
    <cellStyle name="Calculated 2 9 11 2" xfId="5511" xr:uid="{00000000-0005-0000-0000-000084150000}"/>
    <cellStyle name="Calculated 2 9 11 3" xfId="5512" xr:uid="{00000000-0005-0000-0000-000085150000}"/>
    <cellStyle name="Calculated 2 9 12" xfId="5513" xr:uid="{00000000-0005-0000-0000-000086150000}"/>
    <cellStyle name="Calculated 2 9 12 2" xfId="5514" xr:uid="{00000000-0005-0000-0000-000087150000}"/>
    <cellStyle name="Calculated 2 9 12 3" xfId="5515" xr:uid="{00000000-0005-0000-0000-000088150000}"/>
    <cellStyle name="Calculated 2 9 13" xfId="5516" xr:uid="{00000000-0005-0000-0000-000089150000}"/>
    <cellStyle name="Calculated 2 9 13 2" xfId="5517" xr:uid="{00000000-0005-0000-0000-00008A150000}"/>
    <cellStyle name="Calculated 2 9 13 3" xfId="5518" xr:uid="{00000000-0005-0000-0000-00008B150000}"/>
    <cellStyle name="Calculated 2 9 14" xfId="5519" xr:uid="{00000000-0005-0000-0000-00008C150000}"/>
    <cellStyle name="Calculated 2 9 14 2" xfId="5520" xr:uid="{00000000-0005-0000-0000-00008D150000}"/>
    <cellStyle name="Calculated 2 9 14 3" xfId="5521" xr:uid="{00000000-0005-0000-0000-00008E150000}"/>
    <cellStyle name="Calculated 2 9 15" xfId="5522" xr:uid="{00000000-0005-0000-0000-00008F150000}"/>
    <cellStyle name="Calculated 2 9 15 2" xfId="5523" xr:uid="{00000000-0005-0000-0000-000090150000}"/>
    <cellStyle name="Calculated 2 9 15 3" xfId="5524" xr:uid="{00000000-0005-0000-0000-000091150000}"/>
    <cellStyle name="Calculated 2 9 16" xfId="5525" xr:uid="{00000000-0005-0000-0000-000092150000}"/>
    <cellStyle name="Calculated 2 9 16 2" xfId="5526" xr:uid="{00000000-0005-0000-0000-000093150000}"/>
    <cellStyle name="Calculated 2 9 16 3" xfId="5527" xr:uid="{00000000-0005-0000-0000-000094150000}"/>
    <cellStyle name="Calculated 2 9 17" xfId="5528" xr:uid="{00000000-0005-0000-0000-000095150000}"/>
    <cellStyle name="Calculated 2 9 17 2" xfId="5529" xr:uid="{00000000-0005-0000-0000-000096150000}"/>
    <cellStyle name="Calculated 2 9 17 3" xfId="5530" xr:uid="{00000000-0005-0000-0000-000097150000}"/>
    <cellStyle name="Calculated 2 9 18" xfId="5531" xr:uid="{00000000-0005-0000-0000-000098150000}"/>
    <cellStyle name="Calculated 2 9 18 2" xfId="5532" xr:uid="{00000000-0005-0000-0000-000099150000}"/>
    <cellStyle name="Calculated 2 9 18 3" xfId="5533" xr:uid="{00000000-0005-0000-0000-00009A150000}"/>
    <cellStyle name="Calculated 2 9 19" xfId="5534" xr:uid="{00000000-0005-0000-0000-00009B150000}"/>
    <cellStyle name="Calculated 2 9 19 2" xfId="5535" xr:uid="{00000000-0005-0000-0000-00009C150000}"/>
    <cellStyle name="Calculated 2 9 19 3" xfId="5536" xr:uid="{00000000-0005-0000-0000-00009D150000}"/>
    <cellStyle name="Calculated 2 9 2" xfId="5537" xr:uid="{00000000-0005-0000-0000-00009E150000}"/>
    <cellStyle name="Calculated 2 9 2 2" xfId="5538" xr:uid="{00000000-0005-0000-0000-00009F150000}"/>
    <cellStyle name="Calculated 2 9 2 3" xfId="5539" xr:uid="{00000000-0005-0000-0000-0000A0150000}"/>
    <cellStyle name="Calculated 2 9 20" xfId="5540" xr:uid="{00000000-0005-0000-0000-0000A1150000}"/>
    <cellStyle name="Calculated 2 9 20 2" xfId="5541" xr:uid="{00000000-0005-0000-0000-0000A2150000}"/>
    <cellStyle name="Calculated 2 9 20 3" xfId="5542" xr:uid="{00000000-0005-0000-0000-0000A3150000}"/>
    <cellStyle name="Calculated 2 9 21" xfId="5543" xr:uid="{00000000-0005-0000-0000-0000A4150000}"/>
    <cellStyle name="Calculated 2 9 21 2" xfId="5544" xr:uid="{00000000-0005-0000-0000-0000A5150000}"/>
    <cellStyle name="Calculated 2 9 21 3" xfId="5545" xr:uid="{00000000-0005-0000-0000-0000A6150000}"/>
    <cellStyle name="Calculated 2 9 22" xfId="5546" xr:uid="{00000000-0005-0000-0000-0000A7150000}"/>
    <cellStyle name="Calculated 2 9 22 2" xfId="5547" xr:uid="{00000000-0005-0000-0000-0000A8150000}"/>
    <cellStyle name="Calculated 2 9 22 3" xfId="5548" xr:uid="{00000000-0005-0000-0000-0000A9150000}"/>
    <cellStyle name="Calculated 2 9 23" xfId="5549" xr:uid="{00000000-0005-0000-0000-0000AA150000}"/>
    <cellStyle name="Calculated 2 9 23 2" xfId="5550" xr:uid="{00000000-0005-0000-0000-0000AB150000}"/>
    <cellStyle name="Calculated 2 9 23 3" xfId="5551" xr:uid="{00000000-0005-0000-0000-0000AC150000}"/>
    <cellStyle name="Calculated 2 9 24" xfId="5552" xr:uid="{00000000-0005-0000-0000-0000AD150000}"/>
    <cellStyle name="Calculated 2 9 24 2" xfId="5553" xr:uid="{00000000-0005-0000-0000-0000AE150000}"/>
    <cellStyle name="Calculated 2 9 24 3" xfId="5554" xr:uid="{00000000-0005-0000-0000-0000AF150000}"/>
    <cellStyle name="Calculated 2 9 25" xfId="5555" xr:uid="{00000000-0005-0000-0000-0000B0150000}"/>
    <cellStyle name="Calculated 2 9 26" xfId="5556" xr:uid="{00000000-0005-0000-0000-0000B1150000}"/>
    <cellStyle name="Calculated 2 9 3" xfId="5557" xr:uid="{00000000-0005-0000-0000-0000B2150000}"/>
    <cellStyle name="Calculated 2 9 3 2" xfId="5558" xr:uid="{00000000-0005-0000-0000-0000B3150000}"/>
    <cellStyle name="Calculated 2 9 3 3" xfId="5559" xr:uid="{00000000-0005-0000-0000-0000B4150000}"/>
    <cellStyle name="Calculated 2 9 4" xfId="5560" xr:uid="{00000000-0005-0000-0000-0000B5150000}"/>
    <cellStyle name="Calculated 2 9 4 2" xfId="5561" xr:uid="{00000000-0005-0000-0000-0000B6150000}"/>
    <cellStyle name="Calculated 2 9 4 3" xfId="5562" xr:uid="{00000000-0005-0000-0000-0000B7150000}"/>
    <cellStyle name="Calculated 2 9 5" xfId="5563" xr:uid="{00000000-0005-0000-0000-0000B8150000}"/>
    <cellStyle name="Calculated 2 9 5 2" xfId="5564" xr:uid="{00000000-0005-0000-0000-0000B9150000}"/>
    <cellStyle name="Calculated 2 9 5 3" xfId="5565" xr:uid="{00000000-0005-0000-0000-0000BA150000}"/>
    <cellStyle name="Calculated 2 9 6" xfId="5566" xr:uid="{00000000-0005-0000-0000-0000BB150000}"/>
    <cellStyle name="Calculated 2 9 6 2" xfId="5567" xr:uid="{00000000-0005-0000-0000-0000BC150000}"/>
    <cellStyle name="Calculated 2 9 6 3" xfId="5568" xr:uid="{00000000-0005-0000-0000-0000BD150000}"/>
    <cellStyle name="Calculated 2 9 7" xfId="5569" xr:uid="{00000000-0005-0000-0000-0000BE150000}"/>
    <cellStyle name="Calculated 2 9 7 2" xfId="5570" xr:uid="{00000000-0005-0000-0000-0000BF150000}"/>
    <cellStyle name="Calculated 2 9 7 3" xfId="5571" xr:uid="{00000000-0005-0000-0000-0000C0150000}"/>
    <cellStyle name="Calculated 2 9 8" xfId="5572" xr:uid="{00000000-0005-0000-0000-0000C1150000}"/>
    <cellStyle name="Calculated 2 9 8 2" xfId="5573" xr:uid="{00000000-0005-0000-0000-0000C2150000}"/>
    <cellStyle name="Calculated 2 9 8 3" xfId="5574" xr:uid="{00000000-0005-0000-0000-0000C3150000}"/>
    <cellStyle name="Calculated 2 9 9" xfId="5575" xr:uid="{00000000-0005-0000-0000-0000C4150000}"/>
    <cellStyle name="Calculated 2 9 9 2" xfId="5576" xr:uid="{00000000-0005-0000-0000-0000C5150000}"/>
    <cellStyle name="Calculated 2 9 9 3" xfId="5577" xr:uid="{00000000-0005-0000-0000-0000C6150000}"/>
    <cellStyle name="Calculated 3" xfId="5578" xr:uid="{00000000-0005-0000-0000-0000C7150000}"/>
    <cellStyle name="Calculated 4" xfId="5579" xr:uid="{00000000-0005-0000-0000-0000C8150000}"/>
    <cellStyle name="Calculation 2" xfId="5580" xr:uid="{00000000-0005-0000-0000-0000C9150000}"/>
    <cellStyle name="Calculation 2 10" xfId="5581" xr:uid="{00000000-0005-0000-0000-0000CA150000}"/>
    <cellStyle name="Calculation 2 11" xfId="5582" xr:uid="{00000000-0005-0000-0000-0000CB150000}"/>
    <cellStyle name="Calculation 2 2" xfId="5583" xr:uid="{00000000-0005-0000-0000-0000CC150000}"/>
    <cellStyle name="Calculation 2 2 2" xfId="5584" xr:uid="{00000000-0005-0000-0000-0000CD150000}"/>
    <cellStyle name="Calculation 2 2 2 2" xfId="5585" xr:uid="{00000000-0005-0000-0000-0000CE150000}"/>
    <cellStyle name="Calculation 2 2 2 3" xfId="5586" xr:uid="{00000000-0005-0000-0000-0000CF150000}"/>
    <cellStyle name="Calculation 2 2 3" xfId="5587" xr:uid="{00000000-0005-0000-0000-0000D0150000}"/>
    <cellStyle name="Calculation 2 2 3 2" xfId="5588" xr:uid="{00000000-0005-0000-0000-0000D1150000}"/>
    <cellStyle name="Calculation 2 2 3 3" xfId="5589" xr:uid="{00000000-0005-0000-0000-0000D2150000}"/>
    <cellStyle name="Calculation 2 2 4" xfId="5590" xr:uid="{00000000-0005-0000-0000-0000D3150000}"/>
    <cellStyle name="Calculation 2 2 5" xfId="5591" xr:uid="{00000000-0005-0000-0000-0000D4150000}"/>
    <cellStyle name="Calculation 2 3" xfId="5592" xr:uid="{00000000-0005-0000-0000-0000D5150000}"/>
    <cellStyle name="Calculation 2 3 2" xfId="5593" xr:uid="{00000000-0005-0000-0000-0000D6150000}"/>
    <cellStyle name="Calculation 2 3 2 2" xfId="5594" xr:uid="{00000000-0005-0000-0000-0000D7150000}"/>
    <cellStyle name="Calculation 2 3 2 3" xfId="5595" xr:uid="{00000000-0005-0000-0000-0000D8150000}"/>
    <cellStyle name="Calculation 2 3 3" xfId="5596" xr:uid="{00000000-0005-0000-0000-0000D9150000}"/>
    <cellStyle name="Calculation 2 3 3 2" xfId="5597" xr:uid="{00000000-0005-0000-0000-0000DA150000}"/>
    <cellStyle name="Calculation 2 3 3 3" xfId="5598" xr:uid="{00000000-0005-0000-0000-0000DB150000}"/>
    <cellStyle name="Calculation 2 3 4" xfId="5599" xr:uid="{00000000-0005-0000-0000-0000DC150000}"/>
    <cellStyle name="Calculation 2 3 5" xfId="5600" xr:uid="{00000000-0005-0000-0000-0000DD150000}"/>
    <cellStyle name="Calculation 2 4" xfId="5601" xr:uid="{00000000-0005-0000-0000-0000DE150000}"/>
    <cellStyle name="Calculation 2 4 2" xfId="5602" xr:uid="{00000000-0005-0000-0000-0000DF150000}"/>
    <cellStyle name="Calculation 2 4 3" xfId="5603" xr:uid="{00000000-0005-0000-0000-0000E0150000}"/>
    <cellStyle name="Calculation 2 5" xfId="5604" xr:uid="{00000000-0005-0000-0000-0000E1150000}"/>
    <cellStyle name="Calculation 2 5 2" xfId="5605" xr:uid="{00000000-0005-0000-0000-0000E2150000}"/>
    <cellStyle name="Calculation 2 5 3" xfId="5606" xr:uid="{00000000-0005-0000-0000-0000E3150000}"/>
    <cellStyle name="Calculation 2 6" xfId="5607" xr:uid="{00000000-0005-0000-0000-0000E4150000}"/>
    <cellStyle name="Calculation 2 7" xfId="5608" xr:uid="{00000000-0005-0000-0000-0000E5150000}"/>
    <cellStyle name="Calculation 2 7 2" xfId="5609" xr:uid="{00000000-0005-0000-0000-0000E6150000}"/>
    <cellStyle name="Calculation 2 7 3" xfId="5610" xr:uid="{00000000-0005-0000-0000-0000E7150000}"/>
    <cellStyle name="Calculation 2 8" xfId="5611" xr:uid="{00000000-0005-0000-0000-0000E8150000}"/>
    <cellStyle name="Calculation 2 9" xfId="5612" xr:uid="{00000000-0005-0000-0000-0000E9150000}"/>
    <cellStyle name="Calculation 2_Specific Changes NWAU15" xfId="5613" xr:uid="{00000000-0005-0000-0000-0000EA150000}"/>
    <cellStyle name="Calculation 3" xfId="5614" xr:uid="{00000000-0005-0000-0000-0000EB150000}"/>
    <cellStyle name="Calculation 3 2" xfId="5615" xr:uid="{00000000-0005-0000-0000-0000EC150000}"/>
    <cellStyle name="Calculation 3 2 2" xfId="5616" xr:uid="{00000000-0005-0000-0000-0000ED150000}"/>
    <cellStyle name="Calculation 3 2 2 2" xfId="5617" xr:uid="{00000000-0005-0000-0000-0000EE150000}"/>
    <cellStyle name="Calculation 3 2 2 3" xfId="5618" xr:uid="{00000000-0005-0000-0000-0000EF150000}"/>
    <cellStyle name="Calculation 3 2 2 4" xfId="5619" xr:uid="{00000000-0005-0000-0000-0000F0150000}"/>
    <cellStyle name="Calculation 3 2 3" xfId="5620" xr:uid="{00000000-0005-0000-0000-0000F1150000}"/>
    <cellStyle name="Calculation 3 2 3 2" xfId="5621" xr:uid="{00000000-0005-0000-0000-0000F2150000}"/>
    <cellStyle name="Calculation 3 2 3 3" xfId="5622" xr:uid="{00000000-0005-0000-0000-0000F3150000}"/>
    <cellStyle name="Calculation 3 2 3 4" xfId="5623" xr:uid="{00000000-0005-0000-0000-0000F4150000}"/>
    <cellStyle name="Calculation 3 2 4" xfId="5624" xr:uid="{00000000-0005-0000-0000-0000F5150000}"/>
    <cellStyle name="Calculation 3 2 4 2" xfId="5625" xr:uid="{00000000-0005-0000-0000-0000F6150000}"/>
    <cellStyle name="Calculation 3 2 4 3" xfId="5626" xr:uid="{00000000-0005-0000-0000-0000F7150000}"/>
    <cellStyle name="Calculation 3 2 4 4" xfId="5627" xr:uid="{00000000-0005-0000-0000-0000F8150000}"/>
    <cellStyle name="Calculation 3 2 4 5" xfId="5628" xr:uid="{00000000-0005-0000-0000-0000F9150000}"/>
    <cellStyle name="Calculation 3 2 5" xfId="5629" xr:uid="{00000000-0005-0000-0000-0000FA150000}"/>
    <cellStyle name="Calculation 3 2 5 2" xfId="5630" xr:uid="{00000000-0005-0000-0000-0000FB150000}"/>
    <cellStyle name="Calculation 3 2 5 3" xfId="5631" xr:uid="{00000000-0005-0000-0000-0000FC150000}"/>
    <cellStyle name="Calculation 3 2 6" xfId="5632" xr:uid="{00000000-0005-0000-0000-0000FD150000}"/>
    <cellStyle name="Calculation 3 2 6 2" xfId="5633" xr:uid="{00000000-0005-0000-0000-0000FE150000}"/>
    <cellStyle name="Calculation 3 3" xfId="5634" xr:uid="{00000000-0005-0000-0000-0000FF150000}"/>
    <cellStyle name="Calculation 3 3 2" xfId="5635" xr:uid="{00000000-0005-0000-0000-000000160000}"/>
    <cellStyle name="Calculation 3 3 2 2" xfId="5636" xr:uid="{00000000-0005-0000-0000-000001160000}"/>
    <cellStyle name="Calculation 3 3 2 3" xfId="5637" xr:uid="{00000000-0005-0000-0000-000002160000}"/>
    <cellStyle name="Calculation 3 3 2 4" xfId="5638" xr:uid="{00000000-0005-0000-0000-000003160000}"/>
    <cellStyle name="Calculation 3 3 3" xfId="5639" xr:uid="{00000000-0005-0000-0000-000004160000}"/>
    <cellStyle name="Calculation 3 3 3 2" xfId="5640" xr:uid="{00000000-0005-0000-0000-000005160000}"/>
    <cellStyle name="Calculation 3 3 3 3" xfId="5641" xr:uid="{00000000-0005-0000-0000-000006160000}"/>
    <cellStyle name="Calculation 3 3 3 4" xfId="5642" xr:uid="{00000000-0005-0000-0000-000007160000}"/>
    <cellStyle name="Calculation 3 3 4" xfId="5643" xr:uid="{00000000-0005-0000-0000-000008160000}"/>
    <cellStyle name="Calculation 3 3 4 2" xfId="5644" xr:uid="{00000000-0005-0000-0000-000009160000}"/>
    <cellStyle name="Calculation 3 3 4 3" xfId="5645" xr:uid="{00000000-0005-0000-0000-00000A160000}"/>
    <cellStyle name="Calculation 3 3 4 4" xfId="5646" xr:uid="{00000000-0005-0000-0000-00000B160000}"/>
    <cellStyle name="Calculation 3 3 4 5" xfId="5647" xr:uid="{00000000-0005-0000-0000-00000C160000}"/>
    <cellStyle name="Calculation 3 3 5" xfId="5648" xr:uid="{00000000-0005-0000-0000-00000D160000}"/>
    <cellStyle name="Calculation 3 3 5 2" xfId="5649" xr:uid="{00000000-0005-0000-0000-00000E160000}"/>
    <cellStyle name="Calculation 3 3 5 3" xfId="5650" xr:uid="{00000000-0005-0000-0000-00000F160000}"/>
    <cellStyle name="Calculation 3 3 6" xfId="5651" xr:uid="{00000000-0005-0000-0000-000010160000}"/>
    <cellStyle name="Calculation 3 3 6 2" xfId="5652" xr:uid="{00000000-0005-0000-0000-000011160000}"/>
    <cellStyle name="Calculation 3 4" xfId="5653" xr:uid="{00000000-0005-0000-0000-000012160000}"/>
    <cellStyle name="Calculation 3 4 2" xfId="5654" xr:uid="{00000000-0005-0000-0000-000013160000}"/>
    <cellStyle name="Calculation 3 4 2 2" xfId="5655" xr:uid="{00000000-0005-0000-0000-000014160000}"/>
    <cellStyle name="Calculation 3 4 2 3" xfId="5656" xr:uid="{00000000-0005-0000-0000-000015160000}"/>
    <cellStyle name="Calculation 3 4 2 4" xfId="5657" xr:uid="{00000000-0005-0000-0000-000016160000}"/>
    <cellStyle name="Calculation 3 4 3" xfId="5658" xr:uid="{00000000-0005-0000-0000-000017160000}"/>
    <cellStyle name="Calculation 3 4 3 2" xfId="5659" xr:uid="{00000000-0005-0000-0000-000018160000}"/>
    <cellStyle name="Calculation 3 4 3 3" xfId="5660" xr:uid="{00000000-0005-0000-0000-000019160000}"/>
    <cellStyle name="Calculation 3 4 3 4" xfId="5661" xr:uid="{00000000-0005-0000-0000-00001A160000}"/>
    <cellStyle name="Calculation 3 4 4" xfId="5662" xr:uid="{00000000-0005-0000-0000-00001B160000}"/>
    <cellStyle name="Calculation 3 4 4 2" xfId="5663" xr:uid="{00000000-0005-0000-0000-00001C160000}"/>
    <cellStyle name="Calculation 3 4 4 3" xfId="5664" xr:uid="{00000000-0005-0000-0000-00001D160000}"/>
    <cellStyle name="Calculation 3 4 4 4" xfId="5665" xr:uid="{00000000-0005-0000-0000-00001E160000}"/>
    <cellStyle name="Calculation 3 4 4 5" xfId="5666" xr:uid="{00000000-0005-0000-0000-00001F160000}"/>
    <cellStyle name="Calculation 3 4 5" xfId="5667" xr:uid="{00000000-0005-0000-0000-000020160000}"/>
    <cellStyle name="Calculation 3 4 5 2" xfId="5668" xr:uid="{00000000-0005-0000-0000-000021160000}"/>
    <cellStyle name="Calculation 3 4 5 3" xfId="5669" xr:uid="{00000000-0005-0000-0000-000022160000}"/>
    <cellStyle name="Calculation 3 4 6" xfId="5670" xr:uid="{00000000-0005-0000-0000-000023160000}"/>
    <cellStyle name="Calculation 3 4 6 2" xfId="5671" xr:uid="{00000000-0005-0000-0000-000024160000}"/>
    <cellStyle name="Calculation 3 5" xfId="5672" xr:uid="{00000000-0005-0000-0000-000025160000}"/>
    <cellStyle name="Calculation 3 5 2" xfId="5673" xr:uid="{00000000-0005-0000-0000-000026160000}"/>
    <cellStyle name="Calculation 3 5 3" xfId="5674" xr:uid="{00000000-0005-0000-0000-000027160000}"/>
    <cellStyle name="Calculation 3 5 4" xfId="5675" xr:uid="{00000000-0005-0000-0000-000028160000}"/>
    <cellStyle name="Calculation 3 6" xfId="5676" xr:uid="{00000000-0005-0000-0000-000029160000}"/>
    <cellStyle name="Calculation 3 6 2" xfId="5677" xr:uid="{00000000-0005-0000-0000-00002A160000}"/>
    <cellStyle name="Calculation 3 6 3" xfId="5678" xr:uid="{00000000-0005-0000-0000-00002B160000}"/>
    <cellStyle name="Calculation 3 6 4" xfId="5679" xr:uid="{00000000-0005-0000-0000-00002C160000}"/>
    <cellStyle name="Calculation 3 7" xfId="5680" xr:uid="{00000000-0005-0000-0000-00002D160000}"/>
    <cellStyle name="Calculation 3 7 2" xfId="5681" xr:uid="{00000000-0005-0000-0000-00002E160000}"/>
    <cellStyle name="Calculation 3 7 3" xfId="5682" xr:uid="{00000000-0005-0000-0000-00002F160000}"/>
    <cellStyle name="Calculation 3 7 4" xfId="5683" xr:uid="{00000000-0005-0000-0000-000030160000}"/>
    <cellStyle name="Calculation 3 7 5" xfId="5684" xr:uid="{00000000-0005-0000-0000-000031160000}"/>
    <cellStyle name="Calculation 3 8" xfId="5685" xr:uid="{00000000-0005-0000-0000-000032160000}"/>
    <cellStyle name="Calculation 3 8 2" xfId="5686" xr:uid="{00000000-0005-0000-0000-000033160000}"/>
    <cellStyle name="Calculation 3 8 3" xfId="5687" xr:uid="{00000000-0005-0000-0000-000034160000}"/>
    <cellStyle name="Calculation 3 9" xfId="5688" xr:uid="{00000000-0005-0000-0000-000035160000}"/>
    <cellStyle name="Calculation 3 9 2" xfId="5689" xr:uid="{00000000-0005-0000-0000-000036160000}"/>
    <cellStyle name="Calculation 4" xfId="5690" xr:uid="{00000000-0005-0000-0000-000037160000}"/>
    <cellStyle name="Calculation 4 2" xfId="5691" xr:uid="{00000000-0005-0000-0000-000038160000}"/>
    <cellStyle name="Calculation 4 2 2" xfId="5692" xr:uid="{00000000-0005-0000-0000-000039160000}"/>
    <cellStyle name="Calculation 4 2 2 2" xfId="5693" xr:uid="{00000000-0005-0000-0000-00003A160000}"/>
    <cellStyle name="Calculation 4 2 2 3" xfId="5694" xr:uid="{00000000-0005-0000-0000-00003B160000}"/>
    <cellStyle name="Calculation 4 2 2 4" xfId="5695" xr:uid="{00000000-0005-0000-0000-00003C160000}"/>
    <cellStyle name="Calculation 4 2 3" xfId="5696" xr:uid="{00000000-0005-0000-0000-00003D160000}"/>
    <cellStyle name="Calculation 4 2 3 2" xfId="5697" xr:uid="{00000000-0005-0000-0000-00003E160000}"/>
    <cellStyle name="Calculation 4 2 3 3" xfId="5698" xr:uid="{00000000-0005-0000-0000-00003F160000}"/>
    <cellStyle name="Calculation 4 2 3 4" xfId="5699" xr:uid="{00000000-0005-0000-0000-000040160000}"/>
    <cellStyle name="Calculation 4 2 4" xfId="5700" xr:uid="{00000000-0005-0000-0000-000041160000}"/>
    <cellStyle name="Calculation 4 2 4 2" xfId="5701" xr:uid="{00000000-0005-0000-0000-000042160000}"/>
    <cellStyle name="Calculation 4 2 4 3" xfId="5702" xr:uid="{00000000-0005-0000-0000-000043160000}"/>
    <cellStyle name="Calculation 4 2 4 4" xfId="5703" xr:uid="{00000000-0005-0000-0000-000044160000}"/>
    <cellStyle name="Calculation 4 2 4 5" xfId="5704" xr:uid="{00000000-0005-0000-0000-000045160000}"/>
    <cellStyle name="Calculation 4 2 5" xfId="5705" xr:uid="{00000000-0005-0000-0000-000046160000}"/>
    <cellStyle name="Calculation 4 2 5 2" xfId="5706" xr:uid="{00000000-0005-0000-0000-000047160000}"/>
    <cellStyle name="Calculation 4 2 5 3" xfId="5707" xr:uid="{00000000-0005-0000-0000-000048160000}"/>
    <cellStyle name="Calculation 4 2 6" xfId="5708" xr:uid="{00000000-0005-0000-0000-000049160000}"/>
    <cellStyle name="Calculation 4 2 6 2" xfId="5709" xr:uid="{00000000-0005-0000-0000-00004A160000}"/>
    <cellStyle name="Calculation 4 3" xfId="5710" xr:uid="{00000000-0005-0000-0000-00004B160000}"/>
    <cellStyle name="Calculation 4 3 2" xfId="5711" xr:uid="{00000000-0005-0000-0000-00004C160000}"/>
    <cellStyle name="Calculation 4 3 2 2" xfId="5712" xr:uid="{00000000-0005-0000-0000-00004D160000}"/>
    <cellStyle name="Calculation 4 3 2 3" xfId="5713" xr:uid="{00000000-0005-0000-0000-00004E160000}"/>
    <cellStyle name="Calculation 4 3 2 4" xfId="5714" xr:uid="{00000000-0005-0000-0000-00004F160000}"/>
    <cellStyle name="Calculation 4 3 3" xfId="5715" xr:uid="{00000000-0005-0000-0000-000050160000}"/>
    <cellStyle name="Calculation 4 3 3 2" xfId="5716" xr:uid="{00000000-0005-0000-0000-000051160000}"/>
    <cellStyle name="Calculation 4 3 3 3" xfId="5717" xr:uid="{00000000-0005-0000-0000-000052160000}"/>
    <cellStyle name="Calculation 4 3 3 4" xfId="5718" xr:uid="{00000000-0005-0000-0000-000053160000}"/>
    <cellStyle name="Calculation 4 3 4" xfId="5719" xr:uid="{00000000-0005-0000-0000-000054160000}"/>
    <cellStyle name="Calculation 4 3 4 2" xfId="5720" xr:uid="{00000000-0005-0000-0000-000055160000}"/>
    <cellStyle name="Calculation 4 3 4 3" xfId="5721" xr:uid="{00000000-0005-0000-0000-000056160000}"/>
    <cellStyle name="Calculation 4 3 4 4" xfId="5722" xr:uid="{00000000-0005-0000-0000-000057160000}"/>
    <cellStyle name="Calculation 4 3 4 5" xfId="5723" xr:uid="{00000000-0005-0000-0000-000058160000}"/>
    <cellStyle name="Calculation 4 3 5" xfId="5724" xr:uid="{00000000-0005-0000-0000-000059160000}"/>
    <cellStyle name="Calculation 4 3 5 2" xfId="5725" xr:uid="{00000000-0005-0000-0000-00005A160000}"/>
    <cellStyle name="Calculation 4 3 5 3" xfId="5726" xr:uid="{00000000-0005-0000-0000-00005B160000}"/>
    <cellStyle name="Calculation 4 3 6" xfId="5727" xr:uid="{00000000-0005-0000-0000-00005C160000}"/>
    <cellStyle name="Calculation 4 3 6 2" xfId="5728" xr:uid="{00000000-0005-0000-0000-00005D160000}"/>
    <cellStyle name="Calculation 4 4" xfId="5729" xr:uid="{00000000-0005-0000-0000-00005E160000}"/>
    <cellStyle name="Calculation 4 4 2" xfId="5730" xr:uid="{00000000-0005-0000-0000-00005F160000}"/>
    <cellStyle name="Calculation 4 4 2 2" xfId="5731" xr:uid="{00000000-0005-0000-0000-000060160000}"/>
    <cellStyle name="Calculation 4 4 2 3" xfId="5732" xr:uid="{00000000-0005-0000-0000-000061160000}"/>
    <cellStyle name="Calculation 4 4 2 4" xfId="5733" xr:uid="{00000000-0005-0000-0000-000062160000}"/>
    <cellStyle name="Calculation 4 4 3" xfId="5734" xr:uid="{00000000-0005-0000-0000-000063160000}"/>
    <cellStyle name="Calculation 4 4 3 2" xfId="5735" xr:uid="{00000000-0005-0000-0000-000064160000}"/>
    <cellStyle name="Calculation 4 4 3 3" xfId="5736" xr:uid="{00000000-0005-0000-0000-000065160000}"/>
    <cellStyle name="Calculation 4 4 3 4" xfId="5737" xr:uid="{00000000-0005-0000-0000-000066160000}"/>
    <cellStyle name="Calculation 4 4 4" xfId="5738" xr:uid="{00000000-0005-0000-0000-000067160000}"/>
    <cellStyle name="Calculation 4 4 4 2" xfId="5739" xr:uid="{00000000-0005-0000-0000-000068160000}"/>
    <cellStyle name="Calculation 4 4 4 3" xfId="5740" xr:uid="{00000000-0005-0000-0000-000069160000}"/>
    <cellStyle name="Calculation 4 4 4 4" xfId="5741" xr:uid="{00000000-0005-0000-0000-00006A160000}"/>
    <cellStyle name="Calculation 4 4 4 5" xfId="5742" xr:uid="{00000000-0005-0000-0000-00006B160000}"/>
    <cellStyle name="Calculation 4 4 5" xfId="5743" xr:uid="{00000000-0005-0000-0000-00006C160000}"/>
    <cellStyle name="Calculation 4 4 5 2" xfId="5744" xr:uid="{00000000-0005-0000-0000-00006D160000}"/>
    <cellStyle name="Calculation 4 4 5 3" xfId="5745" xr:uid="{00000000-0005-0000-0000-00006E160000}"/>
    <cellStyle name="Calculation 4 4 6" xfId="5746" xr:uid="{00000000-0005-0000-0000-00006F160000}"/>
    <cellStyle name="Calculation 4 4 6 2" xfId="5747" xr:uid="{00000000-0005-0000-0000-000070160000}"/>
    <cellStyle name="Calculation 4 5" xfId="5748" xr:uid="{00000000-0005-0000-0000-000071160000}"/>
    <cellStyle name="Calculation 4 5 2" xfId="5749" xr:uid="{00000000-0005-0000-0000-000072160000}"/>
    <cellStyle name="Calculation 4 5 3" xfId="5750" xr:uid="{00000000-0005-0000-0000-000073160000}"/>
    <cellStyle name="Calculation 4 5 4" xfId="5751" xr:uid="{00000000-0005-0000-0000-000074160000}"/>
    <cellStyle name="Calculation 4 6" xfId="5752" xr:uid="{00000000-0005-0000-0000-000075160000}"/>
    <cellStyle name="Calculation 4 6 2" xfId="5753" xr:uid="{00000000-0005-0000-0000-000076160000}"/>
    <cellStyle name="Calculation 4 6 3" xfId="5754" xr:uid="{00000000-0005-0000-0000-000077160000}"/>
    <cellStyle name="Calculation 4 6 4" xfId="5755" xr:uid="{00000000-0005-0000-0000-000078160000}"/>
    <cellStyle name="Calculation 4 7" xfId="5756" xr:uid="{00000000-0005-0000-0000-000079160000}"/>
    <cellStyle name="Calculation 4 7 2" xfId="5757" xr:uid="{00000000-0005-0000-0000-00007A160000}"/>
    <cellStyle name="Calculation 4 7 3" xfId="5758" xr:uid="{00000000-0005-0000-0000-00007B160000}"/>
    <cellStyle name="Calculation 4 7 4" xfId="5759" xr:uid="{00000000-0005-0000-0000-00007C160000}"/>
    <cellStyle name="Calculation 4 7 5" xfId="5760" xr:uid="{00000000-0005-0000-0000-00007D160000}"/>
    <cellStyle name="Calculation 4 8" xfId="5761" xr:uid="{00000000-0005-0000-0000-00007E160000}"/>
    <cellStyle name="Calculation 4 8 2" xfId="5762" xr:uid="{00000000-0005-0000-0000-00007F160000}"/>
    <cellStyle name="Calculation 4 8 3" xfId="5763" xr:uid="{00000000-0005-0000-0000-000080160000}"/>
    <cellStyle name="Calculation 4 9" xfId="5764" xr:uid="{00000000-0005-0000-0000-000081160000}"/>
    <cellStyle name="Calculation 4 9 2" xfId="5765" xr:uid="{00000000-0005-0000-0000-000082160000}"/>
    <cellStyle name="Calculation 5" xfId="5766" xr:uid="{00000000-0005-0000-0000-000083160000}"/>
    <cellStyle name="Calculation 5 2" xfId="5767" xr:uid="{00000000-0005-0000-0000-000084160000}"/>
    <cellStyle name="Calculation 5 2 2" xfId="5768" xr:uid="{00000000-0005-0000-0000-000085160000}"/>
    <cellStyle name="Calculation 5 2 3" xfId="5769" xr:uid="{00000000-0005-0000-0000-000086160000}"/>
    <cellStyle name="Calculation 5 3" xfId="5770" xr:uid="{00000000-0005-0000-0000-000087160000}"/>
    <cellStyle name="Calculation 5 4" xfId="5771" xr:uid="{00000000-0005-0000-0000-000088160000}"/>
    <cellStyle name="Calculation 6" xfId="5772" xr:uid="{00000000-0005-0000-0000-000089160000}"/>
    <cellStyle name="Calculation 6 2" xfId="5773" xr:uid="{00000000-0005-0000-0000-00008A160000}"/>
    <cellStyle name="Calculation 6 2 2" xfId="5774" xr:uid="{00000000-0005-0000-0000-00008B160000}"/>
    <cellStyle name="Calculation 6 2 3" xfId="5775" xr:uid="{00000000-0005-0000-0000-00008C160000}"/>
    <cellStyle name="Calculation 6 3" xfId="5776" xr:uid="{00000000-0005-0000-0000-00008D160000}"/>
    <cellStyle name="Calculation 6 4" xfId="5777" xr:uid="{00000000-0005-0000-0000-00008E160000}"/>
    <cellStyle name="Calculation 7 2" xfId="5778" xr:uid="{00000000-0005-0000-0000-00008F160000}"/>
    <cellStyle name="Calculation 7 2 2" xfId="5779" xr:uid="{00000000-0005-0000-0000-000090160000}"/>
    <cellStyle name="Calculation 7 2 3" xfId="5780" xr:uid="{00000000-0005-0000-0000-000091160000}"/>
    <cellStyle name="Calculation 8 2" xfId="5781" xr:uid="{00000000-0005-0000-0000-000092160000}"/>
    <cellStyle name="Calculation 8 2 2" xfId="5782" xr:uid="{00000000-0005-0000-0000-000093160000}"/>
    <cellStyle name="Calculation 8 2 3" xfId="5783" xr:uid="{00000000-0005-0000-0000-000094160000}"/>
    <cellStyle name="Cash" xfId="5784" xr:uid="{00000000-0005-0000-0000-000095160000}"/>
    <cellStyle name="Cash 2" xfId="5785" xr:uid="{00000000-0005-0000-0000-000096160000}"/>
    <cellStyle name="Cash 2 10" xfId="5786" xr:uid="{00000000-0005-0000-0000-000097160000}"/>
    <cellStyle name="Cash 2 10 2" xfId="5787" xr:uid="{00000000-0005-0000-0000-000098160000}"/>
    <cellStyle name="Cash 2 10 3" xfId="5788" xr:uid="{00000000-0005-0000-0000-000099160000}"/>
    <cellStyle name="Cash 2 11" xfId="5789" xr:uid="{00000000-0005-0000-0000-00009A160000}"/>
    <cellStyle name="Cash 2 11 2" xfId="5790" xr:uid="{00000000-0005-0000-0000-00009B160000}"/>
    <cellStyle name="Cash 2 11 3" xfId="5791" xr:uid="{00000000-0005-0000-0000-00009C160000}"/>
    <cellStyle name="Cash 2 12" xfId="5792" xr:uid="{00000000-0005-0000-0000-00009D160000}"/>
    <cellStyle name="Cash 2 12 2" xfId="5793" xr:uid="{00000000-0005-0000-0000-00009E160000}"/>
    <cellStyle name="Cash 2 12 3" xfId="5794" xr:uid="{00000000-0005-0000-0000-00009F160000}"/>
    <cellStyle name="Cash 2 13" xfId="5795" xr:uid="{00000000-0005-0000-0000-0000A0160000}"/>
    <cellStyle name="Cash 2 13 2" xfId="5796" xr:uid="{00000000-0005-0000-0000-0000A1160000}"/>
    <cellStyle name="Cash 2 13 3" xfId="5797" xr:uid="{00000000-0005-0000-0000-0000A2160000}"/>
    <cellStyle name="Cash 2 14" xfId="5798" xr:uid="{00000000-0005-0000-0000-0000A3160000}"/>
    <cellStyle name="Cash 2 14 2" xfId="5799" xr:uid="{00000000-0005-0000-0000-0000A4160000}"/>
    <cellStyle name="Cash 2 14 3" xfId="5800" xr:uid="{00000000-0005-0000-0000-0000A5160000}"/>
    <cellStyle name="Cash 2 15" xfId="5801" xr:uid="{00000000-0005-0000-0000-0000A6160000}"/>
    <cellStyle name="Cash 2 15 2" xfId="5802" xr:uid="{00000000-0005-0000-0000-0000A7160000}"/>
    <cellStyle name="Cash 2 15 3" xfId="5803" xr:uid="{00000000-0005-0000-0000-0000A8160000}"/>
    <cellStyle name="Cash 2 16" xfId="5804" xr:uid="{00000000-0005-0000-0000-0000A9160000}"/>
    <cellStyle name="Cash 2 16 2" xfId="5805" xr:uid="{00000000-0005-0000-0000-0000AA160000}"/>
    <cellStyle name="Cash 2 16 3" xfId="5806" xr:uid="{00000000-0005-0000-0000-0000AB160000}"/>
    <cellStyle name="Cash 2 17" xfId="5807" xr:uid="{00000000-0005-0000-0000-0000AC160000}"/>
    <cellStyle name="Cash 2 17 2" xfId="5808" xr:uid="{00000000-0005-0000-0000-0000AD160000}"/>
    <cellStyle name="Cash 2 17 3" xfId="5809" xr:uid="{00000000-0005-0000-0000-0000AE160000}"/>
    <cellStyle name="Cash 2 18" xfId="5810" xr:uid="{00000000-0005-0000-0000-0000AF160000}"/>
    <cellStyle name="Cash 2 18 2" xfId="5811" xr:uid="{00000000-0005-0000-0000-0000B0160000}"/>
    <cellStyle name="Cash 2 18 3" xfId="5812" xr:uid="{00000000-0005-0000-0000-0000B1160000}"/>
    <cellStyle name="Cash 2 19" xfId="5813" xr:uid="{00000000-0005-0000-0000-0000B2160000}"/>
    <cellStyle name="Cash 2 19 2" xfId="5814" xr:uid="{00000000-0005-0000-0000-0000B3160000}"/>
    <cellStyle name="Cash 2 19 3" xfId="5815" xr:uid="{00000000-0005-0000-0000-0000B4160000}"/>
    <cellStyle name="Cash 2 2" xfId="5816" xr:uid="{00000000-0005-0000-0000-0000B5160000}"/>
    <cellStyle name="Cash 2 2 10" xfId="5817" xr:uid="{00000000-0005-0000-0000-0000B6160000}"/>
    <cellStyle name="Cash 2 2 10 2" xfId="5818" xr:uid="{00000000-0005-0000-0000-0000B7160000}"/>
    <cellStyle name="Cash 2 2 10 3" xfId="5819" xr:uid="{00000000-0005-0000-0000-0000B8160000}"/>
    <cellStyle name="Cash 2 2 11" xfId="5820" xr:uid="{00000000-0005-0000-0000-0000B9160000}"/>
    <cellStyle name="Cash 2 2 11 2" xfId="5821" xr:uid="{00000000-0005-0000-0000-0000BA160000}"/>
    <cellStyle name="Cash 2 2 11 3" xfId="5822" xr:uid="{00000000-0005-0000-0000-0000BB160000}"/>
    <cellStyle name="Cash 2 2 12" xfId="5823" xr:uid="{00000000-0005-0000-0000-0000BC160000}"/>
    <cellStyle name="Cash 2 2 12 2" xfId="5824" xr:uid="{00000000-0005-0000-0000-0000BD160000}"/>
    <cellStyle name="Cash 2 2 12 3" xfId="5825" xr:uid="{00000000-0005-0000-0000-0000BE160000}"/>
    <cellStyle name="Cash 2 2 13" xfId="5826" xr:uid="{00000000-0005-0000-0000-0000BF160000}"/>
    <cellStyle name="Cash 2 2 13 2" xfId="5827" xr:uid="{00000000-0005-0000-0000-0000C0160000}"/>
    <cellStyle name="Cash 2 2 13 3" xfId="5828" xr:uid="{00000000-0005-0000-0000-0000C1160000}"/>
    <cellStyle name="Cash 2 2 14" xfId="5829" xr:uid="{00000000-0005-0000-0000-0000C2160000}"/>
    <cellStyle name="Cash 2 2 14 2" xfId="5830" xr:uid="{00000000-0005-0000-0000-0000C3160000}"/>
    <cellStyle name="Cash 2 2 14 3" xfId="5831" xr:uid="{00000000-0005-0000-0000-0000C4160000}"/>
    <cellStyle name="Cash 2 2 15" xfId="5832" xr:uid="{00000000-0005-0000-0000-0000C5160000}"/>
    <cellStyle name="Cash 2 2 15 2" xfId="5833" xr:uid="{00000000-0005-0000-0000-0000C6160000}"/>
    <cellStyle name="Cash 2 2 15 3" xfId="5834" xr:uid="{00000000-0005-0000-0000-0000C7160000}"/>
    <cellStyle name="Cash 2 2 16" xfId="5835" xr:uid="{00000000-0005-0000-0000-0000C8160000}"/>
    <cellStyle name="Cash 2 2 16 2" xfId="5836" xr:uid="{00000000-0005-0000-0000-0000C9160000}"/>
    <cellStyle name="Cash 2 2 16 3" xfId="5837" xr:uid="{00000000-0005-0000-0000-0000CA160000}"/>
    <cellStyle name="Cash 2 2 17" xfId="5838" xr:uid="{00000000-0005-0000-0000-0000CB160000}"/>
    <cellStyle name="Cash 2 2 17 2" xfId="5839" xr:uid="{00000000-0005-0000-0000-0000CC160000}"/>
    <cellStyle name="Cash 2 2 17 3" xfId="5840" xr:uid="{00000000-0005-0000-0000-0000CD160000}"/>
    <cellStyle name="Cash 2 2 18" xfId="5841" xr:uid="{00000000-0005-0000-0000-0000CE160000}"/>
    <cellStyle name="Cash 2 2 18 2" xfId="5842" xr:uid="{00000000-0005-0000-0000-0000CF160000}"/>
    <cellStyle name="Cash 2 2 18 3" xfId="5843" xr:uid="{00000000-0005-0000-0000-0000D0160000}"/>
    <cellStyle name="Cash 2 2 19" xfId="5844" xr:uid="{00000000-0005-0000-0000-0000D1160000}"/>
    <cellStyle name="Cash 2 2 19 2" xfId="5845" xr:uid="{00000000-0005-0000-0000-0000D2160000}"/>
    <cellStyle name="Cash 2 2 19 3" xfId="5846" xr:uid="{00000000-0005-0000-0000-0000D3160000}"/>
    <cellStyle name="Cash 2 2 2" xfId="5847" xr:uid="{00000000-0005-0000-0000-0000D4160000}"/>
    <cellStyle name="Cash 2 2 2 2" xfId="5848" xr:uid="{00000000-0005-0000-0000-0000D5160000}"/>
    <cellStyle name="Cash 2 2 2 3" xfId="5849" xr:uid="{00000000-0005-0000-0000-0000D6160000}"/>
    <cellStyle name="Cash 2 2 20" xfId="5850" xr:uid="{00000000-0005-0000-0000-0000D7160000}"/>
    <cellStyle name="Cash 2 2 20 2" xfId="5851" xr:uid="{00000000-0005-0000-0000-0000D8160000}"/>
    <cellStyle name="Cash 2 2 20 3" xfId="5852" xr:uid="{00000000-0005-0000-0000-0000D9160000}"/>
    <cellStyle name="Cash 2 2 21" xfId="5853" xr:uid="{00000000-0005-0000-0000-0000DA160000}"/>
    <cellStyle name="Cash 2 2 21 2" xfId="5854" xr:uid="{00000000-0005-0000-0000-0000DB160000}"/>
    <cellStyle name="Cash 2 2 21 3" xfId="5855" xr:uid="{00000000-0005-0000-0000-0000DC160000}"/>
    <cellStyle name="Cash 2 2 22" xfId="5856" xr:uid="{00000000-0005-0000-0000-0000DD160000}"/>
    <cellStyle name="Cash 2 2 22 2" xfId="5857" xr:uid="{00000000-0005-0000-0000-0000DE160000}"/>
    <cellStyle name="Cash 2 2 22 3" xfId="5858" xr:uid="{00000000-0005-0000-0000-0000DF160000}"/>
    <cellStyle name="Cash 2 2 23" xfId="5859" xr:uid="{00000000-0005-0000-0000-0000E0160000}"/>
    <cellStyle name="Cash 2 2 23 2" xfId="5860" xr:uid="{00000000-0005-0000-0000-0000E1160000}"/>
    <cellStyle name="Cash 2 2 23 3" xfId="5861" xr:uid="{00000000-0005-0000-0000-0000E2160000}"/>
    <cellStyle name="Cash 2 2 24" xfId="5862" xr:uid="{00000000-0005-0000-0000-0000E3160000}"/>
    <cellStyle name="Cash 2 2 24 2" xfId="5863" xr:uid="{00000000-0005-0000-0000-0000E4160000}"/>
    <cellStyle name="Cash 2 2 24 3" xfId="5864" xr:uid="{00000000-0005-0000-0000-0000E5160000}"/>
    <cellStyle name="Cash 2 2 25" xfId="5865" xr:uid="{00000000-0005-0000-0000-0000E6160000}"/>
    <cellStyle name="Cash 2 2 26" xfId="5866" xr:uid="{00000000-0005-0000-0000-0000E7160000}"/>
    <cellStyle name="Cash 2 2 3" xfId="5867" xr:uid="{00000000-0005-0000-0000-0000E8160000}"/>
    <cellStyle name="Cash 2 2 3 2" xfId="5868" xr:uid="{00000000-0005-0000-0000-0000E9160000}"/>
    <cellStyle name="Cash 2 2 3 3" xfId="5869" xr:uid="{00000000-0005-0000-0000-0000EA160000}"/>
    <cellStyle name="Cash 2 2 4" xfId="5870" xr:uid="{00000000-0005-0000-0000-0000EB160000}"/>
    <cellStyle name="Cash 2 2 4 2" xfId="5871" xr:uid="{00000000-0005-0000-0000-0000EC160000}"/>
    <cellStyle name="Cash 2 2 4 3" xfId="5872" xr:uid="{00000000-0005-0000-0000-0000ED160000}"/>
    <cellStyle name="Cash 2 2 5" xfId="5873" xr:uid="{00000000-0005-0000-0000-0000EE160000}"/>
    <cellStyle name="Cash 2 2 5 2" xfId="5874" xr:uid="{00000000-0005-0000-0000-0000EF160000}"/>
    <cellStyle name="Cash 2 2 5 3" xfId="5875" xr:uid="{00000000-0005-0000-0000-0000F0160000}"/>
    <cellStyle name="Cash 2 2 6" xfId="5876" xr:uid="{00000000-0005-0000-0000-0000F1160000}"/>
    <cellStyle name="Cash 2 2 6 2" xfId="5877" xr:uid="{00000000-0005-0000-0000-0000F2160000}"/>
    <cellStyle name="Cash 2 2 6 3" xfId="5878" xr:uid="{00000000-0005-0000-0000-0000F3160000}"/>
    <cellStyle name="Cash 2 2 7" xfId="5879" xr:uid="{00000000-0005-0000-0000-0000F4160000}"/>
    <cellStyle name="Cash 2 2 7 2" xfId="5880" xr:uid="{00000000-0005-0000-0000-0000F5160000}"/>
    <cellStyle name="Cash 2 2 7 3" xfId="5881" xr:uid="{00000000-0005-0000-0000-0000F6160000}"/>
    <cellStyle name="Cash 2 2 8" xfId="5882" xr:uid="{00000000-0005-0000-0000-0000F7160000}"/>
    <cellStyle name="Cash 2 2 8 2" xfId="5883" xr:uid="{00000000-0005-0000-0000-0000F8160000}"/>
    <cellStyle name="Cash 2 2 8 3" xfId="5884" xr:uid="{00000000-0005-0000-0000-0000F9160000}"/>
    <cellStyle name="Cash 2 2 9" xfId="5885" xr:uid="{00000000-0005-0000-0000-0000FA160000}"/>
    <cellStyle name="Cash 2 2 9 2" xfId="5886" xr:uid="{00000000-0005-0000-0000-0000FB160000}"/>
    <cellStyle name="Cash 2 2 9 3" xfId="5887" xr:uid="{00000000-0005-0000-0000-0000FC160000}"/>
    <cellStyle name="Cash 2 20" xfId="5888" xr:uid="{00000000-0005-0000-0000-0000FD160000}"/>
    <cellStyle name="Cash 2 20 2" xfId="5889" xr:uid="{00000000-0005-0000-0000-0000FE160000}"/>
    <cellStyle name="Cash 2 20 3" xfId="5890" xr:uid="{00000000-0005-0000-0000-0000FF160000}"/>
    <cellStyle name="Cash 2 21" xfId="5891" xr:uid="{00000000-0005-0000-0000-000000170000}"/>
    <cellStyle name="Cash 2 21 2" xfId="5892" xr:uid="{00000000-0005-0000-0000-000001170000}"/>
    <cellStyle name="Cash 2 21 3" xfId="5893" xr:uid="{00000000-0005-0000-0000-000002170000}"/>
    <cellStyle name="Cash 2 22" xfId="5894" xr:uid="{00000000-0005-0000-0000-000003170000}"/>
    <cellStyle name="Cash 2 22 2" xfId="5895" xr:uid="{00000000-0005-0000-0000-000004170000}"/>
    <cellStyle name="Cash 2 22 3" xfId="5896" xr:uid="{00000000-0005-0000-0000-000005170000}"/>
    <cellStyle name="Cash 2 23" xfId="5897" xr:uid="{00000000-0005-0000-0000-000006170000}"/>
    <cellStyle name="Cash 2 23 2" xfId="5898" xr:uid="{00000000-0005-0000-0000-000007170000}"/>
    <cellStyle name="Cash 2 23 3" xfId="5899" xr:uid="{00000000-0005-0000-0000-000008170000}"/>
    <cellStyle name="Cash 2 24" xfId="5900" xr:uid="{00000000-0005-0000-0000-000009170000}"/>
    <cellStyle name="Cash 2 24 2" xfId="5901" xr:uid="{00000000-0005-0000-0000-00000A170000}"/>
    <cellStyle name="Cash 2 24 3" xfId="5902" xr:uid="{00000000-0005-0000-0000-00000B170000}"/>
    <cellStyle name="Cash 2 25" xfId="5903" xr:uid="{00000000-0005-0000-0000-00000C170000}"/>
    <cellStyle name="Cash 2 25 2" xfId="5904" xr:uid="{00000000-0005-0000-0000-00000D170000}"/>
    <cellStyle name="Cash 2 25 3" xfId="5905" xr:uid="{00000000-0005-0000-0000-00000E170000}"/>
    <cellStyle name="Cash 2 26" xfId="5906" xr:uid="{00000000-0005-0000-0000-00000F170000}"/>
    <cellStyle name="Cash 2 26 2" xfId="5907" xr:uid="{00000000-0005-0000-0000-000010170000}"/>
    <cellStyle name="Cash 2 26 3" xfId="5908" xr:uid="{00000000-0005-0000-0000-000011170000}"/>
    <cellStyle name="Cash 2 27" xfId="5909" xr:uid="{00000000-0005-0000-0000-000012170000}"/>
    <cellStyle name="Cash 2 27 2" xfId="5910" xr:uid="{00000000-0005-0000-0000-000013170000}"/>
    <cellStyle name="Cash 2 27 3" xfId="5911" xr:uid="{00000000-0005-0000-0000-000014170000}"/>
    <cellStyle name="Cash 2 28" xfId="5912" xr:uid="{00000000-0005-0000-0000-000015170000}"/>
    <cellStyle name="Cash 2 28 2" xfId="5913" xr:uid="{00000000-0005-0000-0000-000016170000}"/>
    <cellStyle name="Cash 2 28 3" xfId="5914" xr:uid="{00000000-0005-0000-0000-000017170000}"/>
    <cellStyle name="Cash 2 29" xfId="5915" xr:uid="{00000000-0005-0000-0000-000018170000}"/>
    <cellStyle name="Cash 2 29 2" xfId="5916" xr:uid="{00000000-0005-0000-0000-000019170000}"/>
    <cellStyle name="Cash 2 29 3" xfId="5917" xr:uid="{00000000-0005-0000-0000-00001A170000}"/>
    <cellStyle name="Cash 2 3" xfId="5918" xr:uid="{00000000-0005-0000-0000-00001B170000}"/>
    <cellStyle name="Cash 2 3 10" xfId="5919" xr:uid="{00000000-0005-0000-0000-00001C170000}"/>
    <cellStyle name="Cash 2 3 10 2" xfId="5920" xr:uid="{00000000-0005-0000-0000-00001D170000}"/>
    <cellStyle name="Cash 2 3 10 3" xfId="5921" xr:uid="{00000000-0005-0000-0000-00001E170000}"/>
    <cellStyle name="Cash 2 3 11" xfId="5922" xr:uid="{00000000-0005-0000-0000-00001F170000}"/>
    <cellStyle name="Cash 2 3 11 2" xfId="5923" xr:uid="{00000000-0005-0000-0000-000020170000}"/>
    <cellStyle name="Cash 2 3 11 3" xfId="5924" xr:uid="{00000000-0005-0000-0000-000021170000}"/>
    <cellStyle name="Cash 2 3 12" xfId="5925" xr:uid="{00000000-0005-0000-0000-000022170000}"/>
    <cellStyle name="Cash 2 3 12 2" xfId="5926" xr:uid="{00000000-0005-0000-0000-000023170000}"/>
    <cellStyle name="Cash 2 3 12 3" xfId="5927" xr:uid="{00000000-0005-0000-0000-000024170000}"/>
    <cellStyle name="Cash 2 3 13" xfId="5928" xr:uid="{00000000-0005-0000-0000-000025170000}"/>
    <cellStyle name="Cash 2 3 13 2" xfId="5929" xr:uid="{00000000-0005-0000-0000-000026170000}"/>
    <cellStyle name="Cash 2 3 13 3" xfId="5930" xr:uid="{00000000-0005-0000-0000-000027170000}"/>
    <cellStyle name="Cash 2 3 14" xfId="5931" xr:uid="{00000000-0005-0000-0000-000028170000}"/>
    <cellStyle name="Cash 2 3 14 2" xfId="5932" xr:uid="{00000000-0005-0000-0000-000029170000}"/>
    <cellStyle name="Cash 2 3 14 3" xfId="5933" xr:uid="{00000000-0005-0000-0000-00002A170000}"/>
    <cellStyle name="Cash 2 3 15" xfId="5934" xr:uid="{00000000-0005-0000-0000-00002B170000}"/>
    <cellStyle name="Cash 2 3 15 2" xfId="5935" xr:uid="{00000000-0005-0000-0000-00002C170000}"/>
    <cellStyle name="Cash 2 3 15 3" xfId="5936" xr:uid="{00000000-0005-0000-0000-00002D170000}"/>
    <cellStyle name="Cash 2 3 16" xfId="5937" xr:uid="{00000000-0005-0000-0000-00002E170000}"/>
    <cellStyle name="Cash 2 3 16 2" xfId="5938" xr:uid="{00000000-0005-0000-0000-00002F170000}"/>
    <cellStyle name="Cash 2 3 16 3" xfId="5939" xr:uid="{00000000-0005-0000-0000-000030170000}"/>
    <cellStyle name="Cash 2 3 17" xfId="5940" xr:uid="{00000000-0005-0000-0000-000031170000}"/>
    <cellStyle name="Cash 2 3 17 2" xfId="5941" xr:uid="{00000000-0005-0000-0000-000032170000}"/>
    <cellStyle name="Cash 2 3 17 3" xfId="5942" xr:uid="{00000000-0005-0000-0000-000033170000}"/>
    <cellStyle name="Cash 2 3 18" xfId="5943" xr:uid="{00000000-0005-0000-0000-000034170000}"/>
    <cellStyle name="Cash 2 3 18 2" xfId="5944" xr:uid="{00000000-0005-0000-0000-000035170000}"/>
    <cellStyle name="Cash 2 3 18 3" xfId="5945" xr:uid="{00000000-0005-0000-0000-000036170000}"/>
    <cellStyle name="Cash 2 3 19" xfId="5946" xr:uid="{00000000-0005-0000-0000-000037170000}"/>
    <cellStyle name="Cash 2 3 19 2" xfId="5947" xr:uid="{00000000-0005-0000-0000-000038170000}"/>
    <cellStyle name="Cash 2 3 19 3" xfId="5948" xr:uid="{00000000-0005-0000-0000-000039170000}"/>
    <cellStyle name="Cash 2 3 2" xfId="5949" xr:uid="{00000000-0005-0000-0000-00003A170000}"/>
    <cellStyle name="Cash 2 3 2 2" xfId="5950" xr:uid="{00000000-0005-0000-0000-00003B170000}"/>
    <cellStyle name="Cash 2 3 2 3" xfId="5951" xr:uid="{00000000-0005-0000-0000-00003C170000}"/>
    <cellStyle name="Cash 2 3 20" xfId="5952" xr:uid="{00000000-0005-0000-0000-00003D170000}"/>
    <cellStyle name="Cash 2 3 20 2" xfId="5953" xr:uid="{00000000-0005-0000-0000-00003E170000}"/>
    <cellStyle name="Cash 2 3 20 3" xfId="5954" xr:uid="{00000000-0005-0000-0000-00003F170000}"/>
    <cellStyle name="Cash 2 3 21" xfId="5955" xr:uid="{00000000-0005-0000-0000-000040170000}"/>
    <cellStyle name="Cash 2 3 21 2" xfId="5956" xr:uid="{00000000-0005-0000-0000-000041170000}"/>
    <cellStyle name="Cash 2 3 21 3" xfId="5957" xr:uid="{00000000-0005-0000-0000-000042170000}"/>
    <cellStyle name="Cash 2 3 22" xfId="5958" xr:uid="{00000000-0005-0000-0000-000043170000}"/>
    <cellStyle name="Cash 2 3 22 2" xfId="5959" xr:uid="{00000000-0005-0000-0000-000044170000}"/>
    <cellStyle name="Cash 2 3 22 3" xfId="5960" xr:uid="{00000000-0005-0000-0000-000045170000}"/>
    <cellStyle name="Cash 2 3 23" xfId="5961" xr:uid="{00000000-0005-0000-0000-000046170000}"/>
    <cellStyle name="Cash 2 3 23 2" xfId="5962" xr:uid="{00000000-0005-0000-0000-000047170000}"/>
    <cellStyle name="Cash 2 3 23 3" xfId="5963" xr:uid="{00000000-0005-0000-0000-000048170000}"/>
    <cellStyle name="Cash 2 3 24" xfId="5964" xr:uid="{00000000-0005-0000-0000-000049170000}"/>
    <cellStyle name="Cash 2 3 24 2" xfId="5965" xr:uid="{00000000-0005-0000-0000-00004A170000}"/>
    <cellStyle name="Cash 2 3 24 3" xfId="5966" xr:uid="{00000000-0005-0000-0000-00004B170000}"/>
    <cellStyle name="Cash 2 3 25" xfId="5967" xr:uid="{00000000-0005-0000-0000-00004C170000}"/>
    <cellStyle name="Cash 2 3 26" xfId="5968" xr:uid="{00000000-0005-0000-0000-00004D170000}"/>
    <cellStyle name="Cash 2 3 3" xfId="5969" xr:uid="{00000000-0005-0000-0000-00004E170000}"/>
    <cellStyle name="Cash 2 3 3 2" xfId="5970" xr:uid="{00000000-0005-0000-0000-00004F170000}"/>
    <cellStyle name="Cash 2 3 3 3" xfId="5971" xr:uid="{00000000-0005-0000-0000-000050170000}"/>
    <cellStyle name="Cash 2 3 4" xfId="5972" xr:uid="{00000000-0005-0000-0000-000051170000}"/>
    <cellStyle name="Cash 2 3 4 2" xfId="5973" xr:uid="{00000000-0005-0000-0000-000052170000}"/>
    <cellStyle name="Cash 2 3 4 3" xfId="5974" xr:uid="{00000000-0005-0000-0000-000053170000}"/>
    <cellStyle name="Cash 2 3 5" xfId="5975" xr:uid="{00000000-0005-0000-0000-000054170000}"/>
    <cellStyle name="Cash 2 3 5 2" xfId="5976" xr:uid="{00000000-0005-0000-0000-000055170000}"/>
    <cellStyle name="Cash 2 3 5 3" xfId="5977" xr:uid="{00000000-0005-0000-0000-000056170000}"/>
    <cellStyle name="Cash 2 3 6" xfId="5978" xr:uid="{00000000-0005-0000-0000-000057170000}"/>
    <cellStyle name="Cash 2 3 6 2" xfId="5979" xr:uid="{00000000-0005-0000-0000-000058170000}"/>
    <cellStyle name="Cash 2 3 6 3" xfId="5980" xr:uid="{00000000-0005-0000-0000-000059170000}"/>
    <cellStyle name="Cash 2 3 7" xfId="5981" xr:uid="{00000000-0005-0000-0000-00005A170000}"/>
    <cellStyle name="Cash 2 3 7 2" xfId="5982" xr:uid="{00000000-0005-0000-0000-00005B170000}"/>
    <cellStyle name="Cash 2 3 7 3" xfId="5983" xr:uid="{00000000-0005-0000-0000-00005C170000}"/>
    <cellStyle name="Cash 2 3 8" xfId="5984" xr:uid="{00000000-0005-0000-0000-00005D170000}"/>
    <cellStyle name="Cash 2 3 8 2" xfId="5985" xr:uid="{00000000-0005-0000-0000-00005E170000}"/>
    <cellStyle name="Cash 2 3 8 3" xfId="5986" xr:uid="{00000000-0005-0000-0000-00005F170000}"/>
    <cellStyle name="Cash 2 3 9" xfId="5987" xr:uid="{00000000-0005-0000-0000-000060170000}"/>
    <cellStyle name="Cash 2 3 9 2" xfId="5988" xr:uid="{00000000-0005-0000-0000-000061170000}"/>
    <cellStyle name="Cash 2 3 9 3" xfId="5989" xr:uid="{00000000-0005-0000-0000-000062170000}"/>
    <cellStyle name="Cash 2 30" xfId="5990" xr:uid="{00000000-0005-0000-0000-000063170000}"/>
    <cellStyle name="Cash 2 30 2" xfId="5991" xr:uid="{00000000-0005-0000-0000-000064170000}"/>
    <cellStyle name="Cash 2 30 3" xfId="5992" xr:uid="{00000000-0005-0000-0000-000065170000}"/>
    <cellStyle name="Cash 2 31" xfId="5993" xr:uid="{00000000-0005-0000-0000-000066170000}"/>
    <cellStyle name="Cash 2 31 2" xfId="5994" xr:uid="{00000000-0005-0000-0000-000067170000}"/>
    <cellStyle name="Cash 2 31 3" xfId="5995" xr:uid="{00000000-0005-0000-0000-000068170000}"/>
    <cellStyle name="Cash 2 32" xfId="5996" xr:uid="{00000000-0005-0000-0000-000069170000}"/>
    <cellStyle name="Cash 2 32 2" xfId="5997" xr:uid="{00000000-0005-0000-0000-00006A170000}"/>
    <cellStyle name="Cash 2 32 3" xfId="5998" xr:uid="{00000000-0005-0000-0000-00006B170000}"/>
    <cellStyle name="Cash 2 33" xfId="5999" xr:uid="{00000000-0005-0000-0000-00006C170000}"/>
    <cellStyle name="Cash 2 33 2" xfId="6000" xr:uid="{00000000-0005-0000-0000-00006D170000}"/>
    <cellStyle name="Cash 2 33 3" xfId="6001" xr:uid="{00000000-0005-0000-0000-00006E170000}"/>
    <cellStyle name="Cash 2 34" xfId="6002" xr:uid="{00000000-0005-0000-0000-00006F170000}"/>
    <cellStyle name="Cash 2 34 2" xfId="6003" xr:uid="{00000000-0005-0000-0000-000070170000}"/>
    <cellStyle name="Cash 2 34 3" xfId="6004" xr:uid="{00000000-0005-0000-0000-000071170000}"/>
    <cellStyle name="Cash 2 35" xfId="6005" xr:uid="{00000000-0005-0000-0000-000072170000}"/>
    <cellStyle name="Cash 2 36" xfId="6006" xr:uid="{00000000-0005-0000-0000-000073170000}"/>
    <cellStyle name="Cash 2 4" xfId="6007" xr:uid="{00000000-0005-0000-0000-000074170000}"/>
    <cellStyle name="Cash 2 4 10" xfId="6008" xr:uid="{00000000-0005-0000-0000-000075170000}"/>
    <cellStyle name="Cash 2 4 10 2" xfId="6009" xr:uid="{00000000-0005-0000-0000-000076170000}"/>
    <cellStyle name="Cash 2 4 10 3" xfId="6010" xr:uid="{00000000-0005-0000-0000-000077170000}"/>
    <cellStyle name="Cash 2 4 11" xfId="6011" xr:uid="{00000000-0005-0000-0000-000078170000}"/>
    <cellStyle name="Cash 2 4 11 2" xfId="6012" xr:uid="{00000000-0005-0000-0000-000079170000}"/>
    <cellStyle name="Cash 2 4 11 3" xfId="6013" xr:uid="{00000000-0005-0000-0000-00007A170000}"/>
    <cellStyle name="Cash 2 4 12" xfId="6014" xr:uid="{00000000-0005-0000-0000-00007B170000}"/>
    <cellStyle name="Cash 2 4 12 2" xfId="6015" xr:uid="{00000000-0005-0000-0000-00007C170000}"/>
    <cellStyle name="Cash 2 4 12 3" xfId="6016" xr:uid="{00000000-0005-0000-0000-00007D170000}"/>
    <cellStyle name="Cash 2 4 13" xfId="6017" xr:uid="{00000000-0005-0000-0000-00007E170000}"/>
    <cellStyle name="Cash 2 4 13 2" xfId="6018" xr:uid="{00000000-0005-0000-0000-00007F170000}"/>
    <cellStyle name="Cash 2 4 13 3" xfId="6019" xr:uid="{00000000-0005-0000-0000-000080170000}"/>
    <cellStyle name="Cash 2 4 14" xfId="6020" xr:uid="{00000000-0005-0000-0000-000081170000}"/>
    <cellStyle name="Cash 2 4 14 2" xfId="6021" xr:uid="{00000000-0005-0000-0000-000082170000}"/>
    <cellStyle name="Cash 2 4 14 3" xfId="6022" xr:uid="{00000000-0005-0000-0000-000083170000}"/>
    <cellStyle name="Cash 2 4 15" xfId="6023" xr:uid="{00000000-0005-0000-0000-000084170000}"/>
    <cellStyle name="Cash 2 4 15 2" xfId="6024" xr:uid="{00000000-0005-0000-0000-000085170000}"/>
    <cellStyle name="Cash 2 4 15 3" xfId="6025" xr:uid="{00000000-0005-0000-0000-000086170000}"/>
    <cellStyle name="Cash 2 4 16" xfId="6026" xr:uid="{00000000-0005-0000-0000-000087170000}"/>
    <cellStyle name="Cash 2 4 16 2" xfId="6027" xr:uid="{00000000-0005-0000-0000-000088170000}"/>
    <cellStyle name="Cash 2 4 16 3" xfId="6028" xr:uid="{00000000-0005-0000-0000-000089170000}"/>
    <cellStyle name="Cash 2 4 17" xfId="6029" xr:uid="{00000000-0005-0000-0000-00008A170000}"/>
    <cellStyle name="Cash 2 4 17 2" xfId="6030" xr:uid="{00000000-0005-0000-0000-00008B170000}"/>
    <cellStyle name="Cash 2 4 17 3" xfId="6031" xr:uid="{00000000-0005-0000-0000-00008C170000}"/>
    <cellStyle name="Cash 2 4 18" xfId="6032" xr:uid="{00000000-0005-0000-0000-00008D170000}"/>
    <cellStyle name="Cash 2 4 18 2" xfId="6033" xr:uid="{00000000-0005-0000-0000-00008E170000}"/>
    <cellStyle name="Cash 2 4 18 3" xfId="6034" xr:uid="{00000000-0005-0000-0000-00008F170000}"/>
    <cellStyle name="Cash 2 4 19" xfId="6035" xr:uid="{00000000-0005-0000-0000-000090170000}"/>
    <cellStyle name="Cash 2 4 19 2" xfId="6036" xr:uid="{00000000-0005-0000-0000-000091170000}"/>
    <cellStyle name="Cash 2 4 19 3" xfId="6037" xr:uid="{00000000-0005-0000-0000-000092170000}"/>
    <cellStyle name="Cash 2 4 2" xfId="6038" xr:uid="{00000000-0005-0000-0000-000093170000}"/>
    <cellStyle name="Cash 2 4 2 2" xfId="6039" xr:uid="{00000000-0005-0000-0000-000094170000}"/>
    <cellStyle name="Cash 2 4 2 3" xfId="6040" xr:uid="{00000000-0005-0000-0000-000095170000}"/>
    <cellStyle name="Cash 2 4 20" xfId="6041" xr:uid="{00000000-0005-0000-0000-000096170000}"/>
    <cellStyle name="Cash 2 4 20 2" xfId="6042" xr:uid="{00000000-0005-0000-0000-000097170000}"/>
    <cellStyle name="Cash 2 4 20 3" xfId="6043" xr:uid="{00000000-0005-0000-0000-000098170000}"/>
    <cellStyle name="Cash 2 4 21" xfId="6044" xr:uid="{00000000-0005-0000-0000-000099170000}"/>
    <cellStyle name="Cash 2 4 21 2" xfId="6045" xr:uid="{00000000-0005-0000-0000-00009A170000}"/>
    <cellStyle name="Cash 2 4 21 3" xfId="6046" xr:uid="{00000000-0005-0000-0000-00009B170000}"/>
    <cellStyle name="Cash 2 4 22" xfId="6047" xr:uid="{00000000-0005-0000-0000-00009C170000}"/>
    <cellStyle name="Cash 2 4 22 2" xfId="6048" xr:uid="{00000000-0005-0000-0000-00009D170000}"/>
    <cellStyle name="Cash 2 4 22 3" xfId="6049" xr:uid="{00000000-0005-0000-0000-00009E170000}"/>
    <cellStyle name="Cash 2 4 23" xfId="6050" xr:uid="{00000000-0005-0000-0000-00009F170000}"/>
    <cellStyle name="Cash 2 4 23 2" xfId="6051" xr:uid="{00000000-0005-0000-0000-0000A0170000}"/>
    <cellStyle name="Cash 2 4 23 3" xfId="6052" xr:uid="{00000000-0005-0000-0000-0000A1170000}"/>
    <cellStyle name="Cash 2 4 24" xfId="6053" xr:uid="{00000000-0005-0000-0000-0000A2170000}"/>
    <cellStyle name="Cash 2 4 24 2" xfId="6054" xr:uid="{00000000-0005-0000-0000-0000A3170000}"/>
    <cellStyle name="Cash 2 4 24 3" xfId="6055" xr:uid="{00000000-0005-0000-0000-0000A4170000}"/>
    <cellStyle name="Cash 2 4 25" xfId="6056" xr:uid="{00000000-0005-0000-0000-0000A5170000}"/>
    <cellStyle name="Cash 2 4 26" xfId="6057" xr:uid="{00000000-0005-0000-0000-0000A6170000}"/>
    <cellStyle name="Cash 2 4 3" xfId="6058" xr:uid="{00000000-0005-0000-0000-0000A7170000}"/>
    <cellStyle name="Cash 2 4 3 2" xfId="6059" xr:uid="{00000000-0005-0000-0000-0000A8170000}"/>
    <cellStyle name="Cash 2 4 3 3" xfId="6060" xr:uid="{00000000-0005-0000-0000-0000A9170000}"/>
    <cellStyle name="Cash 2 4 4" xfId="6061" xr:uid="{00000000-0005-0000-0000-0000AA170000}"/>
    <cellStyle name="Cash 2 4 4 2" xfId="6062" xr:uid="{00000000-0005-0000-0000-0000AB170000}"/>
    <cellStyle name="Cash 2 4 4 3" xfId="6063" xr:uid="{00000000-0005-0000-0000-0000AC170000}"/>
    <cellStyle name="Cash 2 4 5" xfId="6064" xr:uid="{00000000-0005-0000-0000-0000AD170000}"/>
    <cellStyle name="Cash 2 4 5 2" xfId="6065" xr:uid="{00000000-0005-0000-0000-0000AE170000}"/>
    <cellStyle name="Cash 2 4 5 3" xfId="6066" xr:uid="{00000000-0005-0000-0000-0000AF170000}"/>
    <cellStyle name="Cash 2 4 6" xfId="6067" xr:uid="{00000000-0005-0000-0000-0000B0170000}"/>
    <cellStyle name="Cash 2 4 6 2" xfId="6068" xr:uid="{00000000-0005-0000-0000-0000B1170000}"/>
    <cellStyle name="Cash 2 4 6 3" xfId="6069" xr:uid="{00000000-0005-0000-0000-0000B2170000}"/>
    <cellStyle name="Cash 2 4 7" xfId="6070" xr:uid="{00000000-0005-0000-0000-0000B3170000}"/>
    <cellStyle name="Cash 2 4 7 2" xfId="6071" xr:uid="{00000000-0005-0000-0000-0000B4170000}"/>
    <cellStyle name="Cash 2 4 7 3" xfId="6072" xr:uid="{00000000-0005-0000-0000-0000B5170000}"/>
    <cellStyle name="Cash 2 4 8" xfId="6073" xr:uid="{00000000-0005-0000-0000-0000B6170000}"/>
    <cellStyle name="Cash 2 4 8 2" xfId="6074" xr:uid="{00000000-0005-0000-0000-0000B7170000}"/>
    <cellStyle name="Cash 2 4 8 3" xfId="6075" xr:uid="{00000000-0005-0000-0000-0000B8170000}"/>
    <cellStyle name="Cash 2 4 9" xfId="6076" xr:uid="{00000000-0005-0000-0000-0000B9170000}"/>
    <cellStyle name="Cash 2 4 9 2" xfId="6077" xr:uid="{00000000-0005-0000-0000-0000BA170000}"/>
    <cellStyle name="Cash 2 4 9 3" xfId="6078" xr:uid="{00000000-0005-0000-0000-0000BB170000}"/>
    <cellStyle name="Cash 2 5" xfId="6079" xr:uid="{00000000-0005-0000-0000-0000BC170000}"/>
    <cellStyle name="Cash 2 5 10" xfId="6080" xr:uid="{00000000-0005-0000-0000-0000BD170000}"/>
    <cellStyle name="Cash 2 5 10 2" xfId="6081" xr:uid="{00000000-0005-0000-0000-0000BE170000}"/>
    <cellStyle name="Cash 2 5 10 3" xfId="6082" xr:uid="{00000000-0005-0000-0000-0000BF170000}"/>
    <cellStyle name="Cash 2 5 11" xfId="6083" xr:uid="{00000000-0005-0000-0000-0000C0170000}"/>
    <cellStyle name="Cash 2 5 11 2" xfId="6084" xr:uid="{00000000-0005-0000-0000-0000C1170000}"/>
    <cellStyle name="Cash 2 5 11 3" xfId="6085" xr:uid="{00000000-0005-0000-0000-0000C2170000}"/>
    <cellStyle name="Cash 2 5 12" xfId="6086" xr:uid="{00000000-0005-0000-0000-0000C3170000}"/>
    <cellStyle name="Cash 2 5 12 2" xfId="6087" xr:uid="{00000000-0005-0000-0000-0000C4170000}"/>
    <cellStyle name="Cash 2 5 12 3" xfId="6088" xr:uid="{00000000-0005-0000-0000-0000C5170000}"/>
    <cellStyle name="Cash 2 5 13" xfId="6089" xr:uid="{00000000-0005-0000-0000-0000C6170000}"/>
    <cellStyle name="Cash 2 5 13 2" xfId="6090" xr:uid="{00000000-0005-0000-0000-0000C7170000}"/>
    <cellStyle name="Cash 2 5 13 3" xfId="6091" xr:uid="{00000000-0005-0000-0000-0000C8170000}"/>
    <cellStyle name="Cash 2 5 14" xfId="6092" xr:uid="{00000000-0005-0000-0000-0000C9170000}"/>
    <cellStyle name="Cash 2 5 14 2" xfId="6093" xr:uid="{00000000-0005-0000-0000-0000CA170000}"/>
    <cellStyle name="Cash 2 5 14 3" xfId="6094" xr:uid="{00000000-0005-0000-0000-0000CB170000}"/>
    <cellStyle name="Cash 2 5 15" xfId="6095" xr:uid="{00000000-0005-0000-0000-0000CC170000}"/>
    <cellStyle name="Cash 2 5 15 2" xfId="6096" xr:uid="{00000000-0005-0000-0000-0000CD170000}"/>
    <cellStyle name="Cash 2 5 15 3" xfId="6097" xr:uid="{00000000-0005-0000-0000-0000CE170000}"/>
    <cellStyle name="Cash 2 5 16" xfId="6098" xr:uid="{00000000-0005-0000-0000-0000CF170000}"/>
    <cellStyle name="Cash 2 5 16 2" xfId="6099" xr:uid="{00000000-0005-0000-0000-0000D0170000}"/>
    <cellStyle name="Cash 2 5 16 3" xfId="6100" xr:uid="{00000000-0005-0000-0000-0000D1170000}"/>
    <cellStyle name="Cash 2 5 17" xfId="6101" xr:uid="{00000000-0005-0000-0000-0000D2170000}"/>
    <cellStyle name="Cash 2 5 17 2" xfId="6102" xr:uid="{00000000-0005-0000-0000-0000D3170000}"/>
    <cellStyle name="Cash 2 5 17 3" xfId="6103" xr:uid="{00000000-0005-0000-0000-0000D4170000}"/>
    <cellStyle name="Cash 2 5 18" xfId="6104" xr:uid="{00000000-0005-0000-0000-0000D5170000}"/>
    <cellStyle name="Cash 2 5 18 2" xfId="6105" xr:uid="{00000000-0005-0000-0000-0000D6170000}"/>
    <cellStyle name="Cash 2 5 18 3" xfId="6106" xr:uid="{00000000-0005-0000-0000-0000D7170000}"/>
    <cellStyle name="Cash 2 5 19" xfId="6107" xr:uid="{00000000-0005-0000-0000-0000D8170000}"/>
    <cellStyle name="Cash 2 5 19 2" xfId="6108" xr:uid="{00000000-0005-0000-0000-0000D9170000}"/>
    <cellStyle name="Cash 2 5 19 3" xfId="6109" xr:uid="{00000000-0005-0000-0000-0000DA170000}"/>
    <cellStyle name="Cash 2 5 2" xfId="6110" xr:uid="{00000000-0005-0000-0000-0000DB170000}"/>
    <cellStyle name="Cash 2 5 2 2" xfId="6111" xr:uid="{00000000-0005-0000-0000-0000DC170000}"/>
    <cellStyle name="Cash 2 5 2 3" xfId="6112" xr:uid="{00000000-0005-0000-0000-0000DD170000}"/>
    <cellStyle name="Cash 2 5 20" xfId="6113" xr:uid="{00000000-0005-0000-0000-0000DE170000}"/>
    <cellStyle name="Cash 2 5 20 2" xfId="6114" xr:uid="{00000000-0005-0000-0000-0000DF170000}"/>
    <cellStyle name="Cash 2 5 20 3" xfId="6115" xr:uid="{00000000-0005-0000-0000-0000E0170000}"/>
    <cellStyle name="Cash 2 5 21" xfId="6116" xr:uid="{00000000-0005-0000-0000-0000E1170000}"/>
    <cellStyle name="Cash 2 5 21 2" xfId="6117" xr:uid="{00000000-0005-0000-0000-0000E2170000}"/>
    <cellStyle name="Cash 2 5 21 3" xfId="6118" xr:uid="{00000000-0005-0000-0000-0000E3170000}"/>
    <cellStyle name="Cash 2 5 22" xfId="6119" xr:uid="{00000000-0005-0000-0000-0000E4170000}"/>
    <cellStyle name="Cash 2 5 22 2" xfId="6120" xr:uid="{00000000-0005-0000-0000-0000E5170000}"/>
    <cellStyle name="Cash 2 5 22 3" xfId="6121" xr:uid="{00000000-0005-0000-0000-0000E6170000}"/>
    <cellStyle name="Cash 2 5 23" xfId="6122" xr:uid="{00000000-0005-0000-0000-0000E7170000}"/>
    <cellStyle name="Cash 2 5 23 2" xfId="6123" xr:uid="{00000000-0005-0000-0000-0000E8170000}"/>
    <cellStyle name="Cash 2 5 23 3" xfId="6124" xr:uid="{00000000-0005-0000-0000-0000E9170000}"/>
    <cellStyle name="Cash 2 5 24" xfId="6125" xr:uid="{00000000-0005-0000-0000-0000EA170000}"/>
    <cellStyle name="Cash 2 5 24 2" xfId="6126" xr:uid="{00000000-0005-0000-0000-0000EB170000}"/>
    <cellStyle name="Cash 2 5 24 3" xfId="6127" xr:uid="{00000000-0005-0000-0000-0000EC170000}"/>
    <cellStyle name="Cash 2 5 25" xfId="6128" xr:uid="{00000000-0005-0000-0000-0000ED170000}"/>
    <cellStyle name="Cash 2 5 26" xfId="6129" xr:uid="{00000000-0005-0000-0000-0000EE170000}"/>
    <cellStyle name="Cash 2 5 3" xfId="6130" xr:uid="{00000000-0005-0000-0000-0000EF170000}"/>
    <cellStyle name="Cash 2 5 3 2" xfId="6131" xr:uid="{00000000-0005-0000-0000-0000F0170000}"/>
    <cellStyle name="Cash 2 5 3 3" xfId="6132" xr:uid="{00000000-0005-0000-0000-0000F1170000}"/>
    <cellStyle name="Cash 2 5 4" xfId="6133" xr:uid="{00000000-0005-0000-0000-0000F2170000}"/>
    <cellStyle name="Cash 2 5 4 2" xfId="6134" xr:uid="{00000000-0005-0000-0000-0000F3170000}"/>
    <cellStyle name="Cash 2 5 4 3" xfId="6135" xr:uid="{00000000-0005-0000-0000-0000F4170000}"/>
    <cellStyle name="Cash 2 5 5" xfId="6136" xr:uid="{00000000-0005-0000-0000-0000F5170000}"/>
    <cellStyle name="Cash 2 5 5 2" xfId="6137" xr:uid="{00000000-0005-0000-0000-0000F6170000}"/>
    <cellStyle name="Cash 2 5 5 3" xfId="6138" xr:uid="{00000000-0005-0000-0000-0000F7170000}"/>
    <cellStyle name="Cash 2 5 6" xfId="6139" xr:uid="{00000000-0005-0000-0000-0000F8170000}"/>
    <cellStyle name="Cash 2 5 6 2" xfId="6140" xr:uid="{00000000-0005-0000-0000-0000F9170000}"/>
    <cellStyle name="Cash 2 5 6 3" xfId="6141" xr:uid="{00000000-0005-0000-0000-0000FA170000}"/>
    <cellStyle name="Cash 2 5 7" xfId="6142" xr:uid="{00000000-0005-0000-0000-0000FB170000}"/>
    <cellStyle name="Cash 2 5 7 2" xfId="6143" xr:uid="{00000000-0005-0000-0000-0000FC170000}"/>
    <cellStyle name="Cash 2 5 7 3" xfId="6144" xr:uid="{00000000-0005-0000-0000-0000FD170000}"/>
    <cellStyle name="Cash 2 5 8" xfId="6145" xr:uid="{00000000-0005-0000-0000-0000FE170000}"/>
    <cellStyle name="Cash 2 5 8 2" xfId="6146" xr:uid="{00000000-0005-0000-0000-0000FF170000}"/>
    <cellStyle name="Cash 2 5 8 3" xfId="6147" xr:uid="{00000000-0005-0000-0000-000000180000}"/>
    <cellStyle name="Cash 2 5 9" xfId="6148" xr:uid="{00000000-0005-0000-0000-000001180000}"/>
    <cellStyle name="Cash 2 5 9 2" xfId="6149" xr:uid="{00000000-0005-0000-0000-000002180000}"/>
    <cellStyle name="Cash 2 5 9 3" xfId="6150" xr:uid="{00000000-0005-0000-0000-000003180000}"/>
    <cellStyle name="Cash 2 6" xfId="6151" xr:uid="{00000000-0005-0000-0000-000004180000}"/>
    <cellStyle name="Cash 2 6 10" xfId="6152" xr:uid="{00000000-0005-0000-0000-000005180000}"/>
    <cellStyle name="Cash 2 6 10 2" xfId="6153" xr:uid="{00000000-0005-0000-0000-000006180000}"/>
    <cellStyle name="Cash 2 6 10 3" xfId="6154" xr:uid="{00000000-0005-0000-0000-000007180000}"/>
    <cellStyle name="Cash 2 6 11" xfId="6155" xr:uid="{00000000-0005-0000-0000-000008180000}"/>
    <cellStyle name="Cash 2 6 11 2" xfId="6156" xr:uid="{00000000-0005-0000-0000-000009180000}"/>
    <cellStyle name="Cash 2 6 11 3" xfId="6157" xr:uid="{00000000-0005-0000-0000-00000A180000}"/>
    <cellStyle name="Cash 2 6 12" xfId="6158" xr:uid="{00000000-0005-0000-0000-00000B180000}"/>
    <cellStyle name="Cash 2 6 12 2" xfId="6159" xr:uid="{00000000-0005-0000-0000-00000C180000}"/>
    <cellStyle name="Cash 2 6 12 3" xfId="6160" xr:uid="{00000000-0005-0000-0000-00000D180000}"/>
    <cellStyle name="Cash 2 6 13" xfId="6161" xr:uid="{00000000-0005-0000-0000-00000E180000}"/>
    <cellStyle name="Cash 2 6 13 2" xfId="6162" xr:uid="{00000000-0005-0000-0000-00000F180000}"/>
    <cellStyle name="Cash 2 6 13 3" xfId="6163" xr:uid="{00000000-0005-0000-0000-000010180000}"/>
    <cellStyle name="Cash 2 6 14" xfId="6164" xr:uid="{00000000-0005-0000-0000-000011180000}"/>
    <cellStyle name="Cash 2 6 14 2" xfId="6165" xr:uid="{00000000-0005-0000-0000-000012180000}"/>
    <cellStyle name="Cash 2 6 14 3" xfId="6166" xr:uid="{00000000-0005-0000-0000-000013180000}"/>
    <cellStyle name="Cash 2 6 15" xfId="6167" xr:uid="{00000000-0005-0000-0000-000014180000}"/>
    <cellStyle name="Cash 2 6 15 2" xfId="6168" xr:uid="{00000000-0005-0000-0000-000015180000}"/>
    <cellStyle name="Cash 2 6 15 3" xfId="6169" xr:uid="{00000000-0005-0000-0000-000016180000}"/>
    <cellStyle name="Cash 2 6 16" xfId="6170" xr:uid="{00000000-0005-0000-0000-000017180000}"/>
    <cellStyle name="Cash 2 6 16 2" xfId="6171" xr:uid="{00000000-0005-0000-0000-000018180000}"/>
    <cellStyle name="Cash 2 6 16 3" xfId="6172" xr:uid="{00000000-0005-0000-0000-000019180000}"/>
    <cellStyle name="Cash 2 6 17" xfId="6173" xr:uid="{00000000-0005-0000-0000-00001A180000}"/>
    <cellStyle name="Cash 2 6 17 2" xfId="6174" xr:uid="{00000000-0005-0000-0000-00001B180000}"/>
    <cellStyle name="Cash 2 6 17 3" xfId="6175" xr:uid="{00000000-0005-0000-0000-00001C180000}"/>
    <cellStyle name="Cash 2 6 18" xfId="6176" xr:uid="{00000000-0005-0000-0000-00001D180000}"/>
    <cellStyle name="Cash 2 6 18 2" xfId="6177" xr:uid="{00000000-0005-0000-0000-00001E180000}"/>
    <cellStyle name="Cash 2 6 18 3" xfId="6178" xr:uid="{00000000-0005-0000-0000-00001F180000}"/>
    <cellStyle name="Cash 2 6 19" xfId="6179" xr:uid="{00000000-0005-0000-0000-000020180000}"/>
    <cellStyle name="Cash 2 6 19 2" xfId="6180" xr:uid="{00000000-0005-0000-0000-000021180000}"/>
    <cellStyle name="Cash 2 6 19 3" xfId="6181" xr:uid="{00000000-0005-0000-0000-000022180000}"/>
    <cellStyle name="Cash 2 6 2" xfId="6182" xr:uid="{00000000-0005-0000-0000-000023180000}"/>
    <cellStyle name="Cash 2 6 2 2" xfId="6183" xr:uid="{00000000-0005-0000-0000-000024180000}"/>
    <cellStyle name="Cash 2 6 2 3" xfId="6184" xr:uid="{00000000-0005-0000-0000-000025180000}"/>
    <cellStyle name="Cash 2 6 20" xfId="6185" xr:uid="{00000000-0005-0000-0000-000026180000}"/>
    <cellStyle name="Cash 2 6 20 2" xfId="6186" xr:uid="{00000000-0005-0000-0000-000027180000}"/>
    <cellStyle name="Cash 2 6 20 3" xfId="6187" xr:uid="{00000000-0005-0000-0000-000028180000}"/>
    <cellStyle name="Cash 2 6 21" xfId="6188" xr:uid="{00000000-0005-0000-0000-000029180000}"/>
    <cellStyle name="Cash 2 6 21 2" xfId="6189" xr:uid="{00000000-0005-0000-0000-00002A180000}"/>
    <cellStyle name="Cash 2 6 21 3" xfId="6190" xr:uid="{00000000-0005-0000-0000-00002B180000}"/>
    <cellStyle name="Cash 2 6 22" xfId="6191" xr:uid="{00000000-0005-0000-0000-00002C180000}"/>
    <cellStyle name="Cash 2 6 22 2" xfId="6192" xr:uid="{00000000-0005-0000-0000-00002D180000}"/>
    <cellStyle name="Cash 2 6 22 3" xfId="6193" xr:uid="{00000000-0005-0000-0000-00002E180000}"/>
    <cellStyle name="Cash 2 6 23" xfId="6194" xr:uid="{00000000-0005-0000-0000-00002F180000}"/>
    <cellStyle name="Cash 2 6 23 2" xfId="6195" xr:uid="{00000000-0005-0000-0000-000030180000}"/>
    <cellStyle name="Cash 2 6 23 3" xfId="6196" xr:uid="{00000000-0005-0000-0000-000031180000}"/>
    <cellStyle name="Cash 2 6 24" xfId="6197" xr:uid="{00000000-0005-0000-0000-000032180000}"/>
    <cellStyle name="Cash 2 6 24 2" xfId="6198" xr:uid="{00000000-0005-0000-0000-000033180000}"/>
    <cellStyle name="Cash 2 6 24 3" xfId="6199" xr:uid="{00000000-0005-0000-0000-000034180000}"/>
    <cellStyle name="Cash 2 6 25" xfId="6200" xr:uid="{00000000-0005-0000-0000-000035180000}"/>
    <cellStyle name="Cash 2 6 26" xfId="6201" xr:uid="{00000000-0005-0000-0000-000036180000}"/>
    <cellStyle name="Cash 2 6 3" xfId="6202" xr:uid="{00000000-0005-0000-0000-000037180000}"/>
    <cellStyle name="Cash 2 6 3 2" xfId="6203" xr:uid="{00000000-0005-0000-0000-000038180000}"/>
    <cellStyle name="Cash 2 6 3 3" xfId="6204" xr:uid="{00000000-0005-0000-0000-000039180000}"/>
    <cellStyle name="Cash 2 6 4" xfId="6205" xr:uid="{00000000-0005-0000-0000-00003A180000}"/>
    <cellStyle name="Cash 2 6 4 2" xfId="6206" xr:uid="{00000000-0005-0000-0000-00003B180000}"/>
    <cellStyle name="Cash 2 6 4 3" xfId="6207" xr:uid="{00000000-0005-0000-0000-00003C180000}"/>
    <cellStyle name="Cash 2 6 5" xfId="6208" xr:uid="{00000000-0005-0000-0000-00003D180000}"/>
    <cellStyle name="Cash 2 6 5 2" xfId="6209" xr:uid="{00000000-0005-0000-0000-00003E180000}"/>
    <cellStyle name="Cash 2 6 5 3" xfId="6210" xr:uid="{00000000-0005-0000-0000-00003F180000}"/>
    <cellStyle name="Cash 2 6 6" xfId="6211" xr:uid="{00000000-0005-0000-0000-000040180000}"/>
    <cellStyle name="Cash 2 6 6 2" xfId="6212" xr:uid="{00000000-0005-0000-0000-000041180000}"/>
    <cellStyle name="Cash 2 6 6 3" xfId="6213" xr:uid="{00000000-0005-0000-0000-000042180000}"/>
    <cellStyle name="Cash 2 6 7" xfId="6214" xr:uid="{00000000-0005-0000-0000-000043180000}"/>
    <cellStyle name="Cash 2 6 7 2" xfId="6215" xr:uid="{00000000-0005-0000-0000-000044180000}"/>
    <cellStyle name="Cash 2 6 7 3" xfId="6216" xr:uid="{00000000-0005-0000-0000-000045180000}"/>
    <cellStyle name="Cash 2 6 8" xfId="6217" xr:uid="{00000000-0005-0000-0000-000046180000}"/>
    <cellStyle name="Cash 2 6 8 2" xfId="6218" xr:uid="{00000000-0005-0000-0000-000047180000}"/>
    <cellStyle name="Cash 2 6 8 3" xfId="6219" xr:uid="{00000000-0005-0000-0000-000048180000}"/>
    <cellStyle name="Cash 2 6 9" xfId="6220" xr:uid="{00000000-0005-0000-0000-000049180000}"/>
    <cellStyle name="Cash 2 6 9 2" xfId="6221" xr:uid="{00000000-0005-0000-0000-00004A180000}"/>
    <cellStyle name="Cash 2 6 9 3" xfId="6222" xr:uid="{00000000-0005-0000-0000-00004B180000}"/>
    <cellStyle name="Cash 2 7" xfId="6223" xr:uid="{00000000-0005-0000-0000-00004C180000}"/>
    <cellStyle name="Cash 2 7 10" xfId="6224" xr:uid="{00000000-0005-0000-0000-00004D180000}"/>
    <cellStyle name="Cash 2 7 10 2" xfId="6225" xr:uid="{00000000-0005-0000-0000-00004E180000}"/>
    <cellStyle name="Cash 2 7 10 3" xfId="6226" xr:uid="{00000000-0005-0000-0000-00004F180000}"/>
    <cellStyle name="Cash 2 7 11" xfId="6227" xr:uid="{00000000-0005-0000-0000-000050180000}"/>
    <cellStyle name="Cash 2 7 11 2" xfId="6228" xr:uid="{00000000-0005-0000-0000-000051180000}"/>
    <cellStyle name="Cash 2 7 11 3" xfId="6229" xr:uid="{00000000-0005-0000-0000-000052180000}"/>
    <cellStyle name="Cash 2 7 12" xfId="6230" xr:uid="{00000000-0005-0000-0000-000053180000}"/>
    <cellStyle name="Cash 2 7 12 2" xfId="6231" xr:uid="{00000000-0005-0000-0000-000054180000}"/>
    <cellStyle name="Cash 2 7 12 3" xfId="6232" xr:uid="{00000000-0005-0000-0000-000055180000}"/>
    <cellStyle name="Cash 2 7 13" xfId="6233" xr:uid="{00000000-0005-0000-0000-000056180000}"/>
    <cellStyle name="Cash 2 7 13 2" xfId="6234" xr:uid="{00000000-0005-0000-0000-000057180000}"/>
    <cellStyle name="Cash 2 7 13 3" xfId="6235" xr:uid="{00000000-0005-0000-0000-000058180000}"/>
    <cellStyle name="Cash 2 7 14" xfId="6236" xr:uid="{00000000-0005-0000-0000-000059180000}"/>
    <cellStyle name="Cash 2 7 14 2" xfId="6237" xr:uid="{00000000-0005-0000-0000-00005A180000}"/>
    <cellStyle name="Cash 2 7 14 3" xfId="6238" xr:uid="{00000000-0005-0000-0000-00005B180000}"/>
    <cellStyle name="Cash 2 7 15" xfId="6239" xr:uid="{00000000-0005-0000-0000-00005C180000}"/>
    <cellStyle name="Cash 2 7 15 2" xfId="6240" xr:uid="{00000000-0005-0000-0000-00005D180000}"/>
    <cellStyle name="Cash 2 7 15 3" xfId="6241" xr:uid="{00000000-0005-0000-0000-00005E180000}"/>
    <cellStyle name="Cash 2 7 16" xfId="6242" xr:uid="{00000000-0005-0000-0000-00005F180000}"/>
    <cellStyle name="Cash 2 7 16 2" xfId="6243" xr:uid="{00000000-0005-0000-0000-000060180000}"/>
    <cellStyle name="Cash 2 7 16 3" xfId="6244" xr:uid="{00000000-0005-0000-0000-000061180000}"/>
    <cellStyle name="Cash 2 7 17" xfId="6245" xr:uid="{00000000-0005-0000-0000-000062180000}"/>
    <cellStyle name="Cash 2 7 17 2" xfId="6246" xr:uid="{00000000-0005-0000-0000-000063180000}"/>
    <cellStyle name="Cash 2 7 17 3" xfId="6247" xr:uid="{00000000-0005-0000-0000-000064180000}"/>
    <cellStyle name="Cash 2 7 18" xfId="6248" xr:uid="{00000000-0005-0000-0000-000065180000}"/>
    <cellStyle name="Cash 2 7 18 2" xfId="6249" xr:uid="{00000000-0005-0000-0000-000066180000}"/>
    <cellStyle name="Cash 2 7 18 3" xfId="6250" xr:uid="{00000000-0005-0000-0000-000067180000}"/>
    <cellStyle name="Cash 2 7 19" xfId="6251" xr:uid="{00000000-0005-0000-0000-000068180000}"/>
    <cellStyle name="Cash 2 7 19 2" xfId="6252" xr:uid="{00000000-0005-0000-0000-000069180000}"/>
    <cellStyle name="Cash 2 7 19 3" xfId="6253" xr:uid="{00000000-0005-0000-0000-00006A180000}"/>
    <cellStyle name="Cash 2 7 2" xfId="6254" xr:uid="{00000000-0005-0000-0000-00006B180000}"/>
    <cellStyle name="Cash 2 7 2 2" xfId="6255" xr:uid="{00000000-0005-0000-0000-00006C180000}"/>
    <cellStyle name="Cash 2 7 2 3" xfId="6256" xr:uid="{00000000-0005-0000-0000-00006D180000}"/>
    <cellStyle name="Cash 2 7 20" xfId="6257" xr:uid="{00000000-0005-0000-0000-00006E180000}"/>
    <cellStyle name="Cash 2 7 20 2" xfId="6258" xr:uid="{00000000-0005-0000-0000-00006F180000}"/>
    <cellStyle name="Cash 2 7 20 3" xfId="6259" xr:uid="{00000000-0005-0000-0000-000070180000}"/>
    <cellStyle name="Cash 2 7 21" xfId="6260" xr:uid="{00000000-0005-0000-0000-000071180000}"/>
    <cellStyle name="Cash 2 7 21 2" xfId="6261" xr:uid="{00000000-0005-0000-0000-000072180000}"/>
    <cellStyle name="Cash 2 7 21 3" xfId="6262" xr:uid="{00000000-0005-0000-0000-000073180000}"/>
    <cellStyle name="Cash 2 7 22" xfId="6263" xr:uid="{00000000-0005-0000-0000-000074180000}"/>
    <cellStyle name="Cash 2 7 22 2" xfId="6264" xr:uid="{00000000-0005-0000-0000-000075180000}"/>
    <cellStyle name="Cash 2 7 22 3" xfId="6265" xr:uid="{00000000-0005-0000-0000-000076180000}"/>
    <cellStyle name="Cash 2 7 23" xfId="6266" xr:uid="{00000000-0005-0000-0000-000077180000}"/>
    <cellStyle name="Cash 2 7 23 2" xfId="6267" xr:uid="{00000000-0005-0000-0000-000078180000}"/>
    <cellStyle name="Cash 2 7 23 3" xfId="6268" xr:uid="{00000000-0005-0000-0000-000079180000}"/>
    <cellStyle name="Cash 2 7 24" xfId="6269" xr:uid="{00000000-0005-0000-0000-00007A180000}"/>
    <cellStyle name="Cash 2 7 24 2" xfId="6270" xr:uid="{00000000-0005-0000-0000-00007B180000}"/>
    <cellStyle name="Cash 2 7 24 3" xfId="6271" xr:uid="{00000000-0005-0000-0000-00007C180000}"/>
    <cellStyle name="Cash 2 7 25" xfId="6272" xr:uid="{00000000-0005-0000-0000-00007D180000}"/>
    <cellStyle name="Cash 2 7 26" xfId="6273" xr:uid="{00000000-0005-0000-0000-00007E180000}"/>
    <cellStyle name="Cash 2 7 3" xfId="6274" xr:uid="{00000000-0005-0000-0000-00007F180000}"/>
    <cellStyle name="Cash 2 7 3 2" xfId="6275" xr:uid="{00000000-0005-0000-0000-000080180000}"/>
    <cellStyle name="Cash 2 7 3 3" xfId="6276" xr:uid="{00000000-0005-0000-0000-000081180000}"/>
    <cellStyle name="Cash 2 7 4" xfId="6277" xr:uid="{00000000-0005-0000-0000-000082180000}"/>
    <cellStyle name="Cash 2 7 4 2" xfId="6278" xr:uid="{00000000-0005-0000-0000-000083180000}"/>
    <cellStyle name="Cash 2 7 4 3" xfId="6279" xr:uid="{00000000-0005-0000-0000-000084180000}"/>
    <cellStyle name="Cash 2 7 5" xfId="6280" xr:uid="{00000000-0005-0000-0000-000085180000}"/>
    <cellStyle name="Cash 2 7 5 2" xfId="6281" xr:uid="{00000000-0005-0000-0000-000086180000}"/>
    <cellStyle name="Cash 2 7 5 3" xfId="6282" xr:uid="{00000000-0005-0000-0000-000087180000}"/>
    <cellStyle name="Cash 2 7 6" xfId="6283" xr:uid="{00000000-0005-0000-0000-000088180000}"/>
    <cellStyle name="Cash 2 7 6 2" xfId="6284" xr:uid="{00000000-0005-0000-0000-000089180000}"/>
    <cellStyle name="Cash 2 7 6 3" xfId="6285" xr:uid="{00000000-0005-0000-0000-00008A180000}"/>
    <cellStyle name="Cash 2 7 7" xfId="6286" xr:uid="{00000000-0005-0000-0000-00008B180000}"/>
    <cellStyle name="Cash 2 7 7 2" xfId="6287" xr:uid="{00000000-0005-0000-0000-00008C180000}"/>
    <cellStyle name="Cash 2 7 7 3" xfId="6288" xr:uid="{00000000-0005-0000-0000-00008D180000}"/>
    <cellStyle name="Cash 2 7 8" xfId="6289" xr:uid="{00000000-0005-0000-0000-00008E180000}"/>
    <cellStyle name="Cash 2 7 8 2" xfId="6290" xr:uid="{00000000-0005-0000-0000-00008F180000}"/>
    <cellStyle name="Cash 2 7 8 3" xfId="6291" xr:uid="{00000000-0005-0000-0000-000090180000}"/>
    <cellStyle name="Cash 2 7 9" xfId="6292" xr:uid="{00000000-0005-0000-0000-000091180000}"/>
    <cellStyle name="Cash 2 7 9 2" xfId="6293" xr:uid="{00000000-0005-0000-0000-000092180000}"/>
    <cellStyle name="Cash 2 7 9 3" xfId="6294" xr:uid="{00000000-0005-0000-0000-000093180000}"/>
    <cellStyle name="Cash 2 8" xfId="6295" xr:uid="{00000000-0005-0000-0000-000094180000}"/>
    <cellStyle name="Cash 2 8 10" xfId="6296" xr:uid="{00000000-0005-0000-0000-000095180000}"/>
    <cellStyle name="Cash 2 8 10 2" xfId="6297" xr:uid="{00000000-0005-0000-0000-000096180000}"/>
    <cellStyle name="Cash 2 8 10 3" xfId="6298" xr:uid="{00000000-0005-0000-0000-000097180000}"/>
    <cellStyle name="Cash 2 8 11" xfId="6299" xr:uid="{00000000-0005-0000-0000-000098180000}"/>
    <cellStyle name="Cash 2 8 11 2" xfId="6300" xr:uid="{00000000-0005-0000-0000-000099180000}"/>
    <cellStyle name="Cash 2 8 11 3" xfId="6301" xr:uid="{00000000-0005-0000-0000-00009A180000}"/>
    <cellStyle name="Cash 2 8 12" xfId="6302" xr:uid="{00000000-0005-0000-0000-00009B180000}"/>
    <cellStyle name="Cash 2 8 12 2" xfId="6303" xr:uid="{00000000-0005-0000-0000-00009C180000}"/>
    <cellStyle name="Cash 2 8 12 3" xfId="6304" xr:uid="{00000000-0005-0000-0000-00009D180000}"/>
    <cellStyle name="Cash 2 8 13" xfId="6305" xr:uid="{00000000-0005-0000-0000-00009E180000}"/>
    <cellStyle name="Cash 2 8 13 2" xfId="6306" xr:uid="{00000000-0005-0000-0000-00009F180000}"/>
    <cellStyle name="Cash 2 8 13 3" xfId="6307" xr:uid="{00000000-0005-0000-0000-0000A0180000}"/>
    <cellStyle name="Cash 2 8 14" xfId="6308" xr:uid="{00000000-0005-0000-0000-0000A1180000}"/>
    <cellStyle name="Cash 2 8 14 2" xfId="6309" xr:uid="{00000000-0005-0000-0000-0000A2180000}"/>
    <cellStyle name="Cash 2 8 14 3" xfId="6310" xr:uid="{00000000-0005-0000-0000-0000A3180000}"/>
    <cellStyle name="Cash 2 8 15" xfId="6311" xr:uid="{00000000-0005-0000-0000-0000A4180000}"/>
    <cellStyle name="Cash 2 8 15 2" xfId="6312" xr:uid="{00000000-0005-0000-0000-0000A5180000}"/>
    <cellStyle name="Cash 2 8 15 3" xfId="6313" xr:uid="{00000000-0005-0000-0000-0000A6180000}"/>
    <cellStyle name="Cash 2 8 16" xfId="6314" xr:uid="{00000000-0005-0000-0000-0000A7180000}"/>
    <cellStyle name="Cash 2 8 16 2" xfId="6315" xr:uid="{00000000-0005-0000-0000-0000A8180000}"/>
    <cellStyle name="Cash 2 8 16 3" xfId="6316" xr:uid="{00000000-0005-0000-0000-0000A9180000}"/>
    <cellStyle name="Cash 2 8 17" xfId="6317" xr:uid="{00000000-0005-0000-0000-0000AA180000}"/>
    <cellStyle name="Cash 2 8 17 2" xfId="6318" xr:uid="{00000000-0005-0000-0000-0000AB180000}"/>
    <cellStyle name="Cash 2 8 17 3" xfId="6319" xr:uid="{00000000-0005-0000-0000-0000AC180000}"/>
    <cellStyle name="Cash 2 8 18" xfId="6320" xr:uid="{00000000-0005-0000-0000-0000AD180000}"/>
    <cellStyle name="Cash 2 8 18 2" xfId="6321" xr:uid="{00000000-0005-0000-0000-0000AE180000}"/>
    <cellStyle name="Cash 2 8 18 3" xfId="6322" xr:uid="{00000000-0005-0000-0000-0000AF180000}"/>
    <cellStyle name="Cash 2 8 19" xfId="6323" xr:uid="{00000000-0005-0000-0000-0000B0180000}"/>
    <cellStyle name="Cash 2 8 19 2" xfId="6324" xr:uid="{00000000-0005-0000-0000-0000B1180000}"/>
    <cellStyle name="Cash 2 8 19 3" xfId="6325" xr:uid="{00000000-0005-0000-0000-0000B2180000}"/>
    <cellStyle name="Cash 2 8 2" xfId="6326" xr:uid="{00000000-0005-0000-0000-0000B3180000}"/>
    <cellStyle name="Cash 2 8 2 2" xfId="6327" xr:uid="{00000000-0005-0000-0000-0000B4180000}"/>
    <cellStyle name="Cash 2 8 2 3" xfId="6328" xr:uid="{00000000-0005-0000-0000-0000B5180000}"/>
    <cellStyle name="Cash 2 8 20" xfId="6329" xr:uid="{00000000-0005-0000-0000-0000B6180000}"/>
    <cellStyle name="Cash 2 8 20 2" xfId="6330" xr:uid="{00000000-0005-0000-0000-0000B7180000}"/>
    <cellStyle name="Cash 2 8 20 3" xfId="6331" xr:uid="{00000000-0005-0000-0000-0000B8180000}"/>
    <cellStyle name="Cash 2 8 21" xfId="6332" xr:uid="{00000000-0005-0000-0000-0000B9180000}"/>
    <cellStyle name="Cash 2 8 21 2" xfId="6333" xr:uid="{00000000-0005-0000-0000-0000BA180000}"/>
    <cellStyle name="Cash 2 8 21 3" xfId="6334" xr:uid="{00000000-0005-0000-0000-0000BB180000}"/>
    <cellStyle name="Cash 2 8 22" xfId="6335" xr:uid="{00000000-0005-0000-0000-0000BC180000}"/>
    <cellStyle name="Cash 2 8 22 2" xfId="6336" xr:uid="{00000000-0005-0000-0000-0000BD180000}"/>
    <cellStyle name="Cash 2 8 22 3" xfId="6337" xr:uid="{00000000-0005-0000-0000-0000BE180000}"/>
    <cellStyle name="Cash 2 8 23" xfId="6338" xr:uid="{00000000-0005-0000-0000-0000BF180000}"/>
    <cellStyle name="Cash 2 8 23 2" xfId="6339" xr:uid="{00000000-0005-0000-0000-0000C0180000}"/>
    <cellStyle name="Cash 2 8 23 3" xfId="6340" xr:uid="{00000000-0005-0000-0000-0000C1180000}"/>
    <cellStyle name="Cash 2 8 24" xfId="6341" xr:uid="{00000000-0005-0000-0000-0000C2180000}"/>
    <cellStyle name="Cash 2 8 24 2" xfId="6342" xr:uid="{00000000-0005-0000-0000-0000C3180000}"/>
    <cellStyle name="Cash 2 8 24 3" xfId="6343" xr:uid="{00000000-0005-0000-0000-0000C4180000}"/>
    <cellStyle name="Cash 2 8 25" xfId="6344" xr:uid="{00000000-0005-0000-0000-0000C5180000}"/>
    <cellStyle name="Cash 2 8 26" xfId="6345" xr:uid="{00000000-0005-0000-0000-0000C6180000}"/>
    <cellStyle name="Cash 2 8 3" xfId="6346" xr:uid="{00000000-0005-0000-0000-0000C7180000}"/>
    <cellStyle name="Cash 2 8 3 2" xfId="6347" xr:uid="{00000000-0005-0000-0000-0000C8180000}"/>
    <cellStyle name="Cash 2 8 3 3" xfId="6348" xr:uid="{00000000-0005-0000-0000-0000C9180000}"/>
    <cellStyle name="Cash 2 8 4" xfId="6349" xr:uid="{00000000-0005-0000-0000-0000CA180000}"/>
    <cellStyle name="Cash 2 8 4 2" xfId="6350" xr:uid="{00000000-0005-0000-0000-0000CB180000}"/>
    <cellStyle name="Cash 2 8 4 3" xfId="6351" xr:uid="{00000000-0005-0000-0000-0000CC180000}"/>
    <cellStyle name="Cash 2 8 5" xfId="6352" xr:uid="{00000000-0005-0000-0000-0000CD180000}"/>
    <cellStyle name="Cash 2 8 5 2" xfId="6353" xr:uid="{00000000-0005-0000-0000-0000CE180000}"/>
    <cellStyle name="Cash 2 8 5 3" xfId="6354" xr:uid="{00000000-0005-0000-0000-0000CF180000}"/>
    <cellStyle name="Cash 2 8 6" xfId="6355" xr:uid="{00000000-0005-0000-0000-0000D0180000}"/>
    <cellStyle name="Cash 2 8 6 2" xfId="6356" xr:uid="{00000000-0005-0000-0000-0000D1180000}"/>
    <cellStyle name="Cash 2 8 6 3" xfId="6357" xr:uid="{00000000-0005-0000-0000-0000D2180000}"/>
    <cellStyle name="Cash 2 8 7" xfId="6358" xr:uid="{00000000-0005-0000-0000-0000D3180000}"/>
    <cellStyle name="Cash 2 8 7 2" xfId="6359" xr:uid="{00000000-0005-0000-0000-0000D4180000}"/>
    <cellStyle name="Cash 2 8 7 3" xfId="6360" xr:uid="{00000000-0005-0000-0000-0000D5180000}"/>
    <cellStyle name="Cash 2 8 8" xfId="6361" xr:uid="{00000000-0005-0000-0000-0000D6180000}"/>
    <cellStyle name="Cash 2 8 8 2" xfId="6362" xr:uid="{00000000-0005-0000-0000-0000D7180000}"/>
    <cellStyle name="Cash 2 8 8 3" xfId="6363" xr:uid="{00000000-0005-0000-0000-0000D8180000}"/>
    <cellStyle name="Cash 2 8 9" xfId="6364" xr:uid="{00000000-0005-0000-0000-0000D9180000}"/>
    <cellStyle name="Cash 2 8 9 2" xfId="6365" xr:uid="{00000000-0005-0000-0000-0000DA180000}"/>
    <cellStyle name="Cash 2 8 9 3" xfId="6366" xr:uid="{00000000-0005-0000-0000-0000DB180000}"/>
    <cellStyle name="Cash 2 9" xfId="6367" xr:uid="{00000000-0005-0000-0000-0000DC180000}"/>
    <cellStyle name="Cash 2 9 10" xfId="6368" xr:uid="{00000000-0005-0000-0000-0000DD180000}"/>
    <cellStyle name="Cash 2 9 10 2" xfId="6369" xr:uid="{00000000-0005-0000-0000-0000DE180000}"/>
    <cellStyle name="Cash 2 9 10 3" xfId="6370" xr:uid="{00000000-0005-0000-0000-0000DF180000}"/>
    <cellStyle name="Cash 2 9 11" xfId="6371" xr:uid="{00000000-0005-0000-0000-0000E0180000}"/>
    <cellStyle name="Cash 2 9 11 2" xfId="6372" xr:uid="{00000000-0005-0000-0000-0000E1180000}"/>
    <cellStyle name="Cash 2 9 11 3" xfId="6373" xr:uid="{00000000-0005-0000-0000-0000E2180000}"/>
    <cellStyle name="Cash 2 9 12" xfId="6374" xr:uid="{00000000-0005-0000-0000-0000E3180000}"/>
    <cellStyle name="Cash 2 9 12 2" xfId="6375" xr:uid="{00000000-0005-0000-0000-0000E4180000}"/>
    <cellStyle name="Cash 2 9 12 3" xfId="6376" xr:uid="{00000000-0005-0000-0000-0000E5180000}"/>
    <cellStyle name="Cash 2 9 13" xfId="6377" xr:uid="{00000000-0005-0000-0000-0000E6180000}"/>
    <cellStyle name="Cash 2 9 13 2" xfId="6378" xr:uid="{00000000-0005-0000-0000-0000E7180000}"/>
    <cellStyle name="Cash 2 9 13 3" xfId="6379" xr:uid="{00000000-0005-0000-0000-0000E8180000}"/>
    <cellStyle name="Cash 2 9 14" xfId="6380" xr:uid="{00000000-0005-0000-0000-0000E9180000}"/>
    <cellStyle name="Cash 2 9 14 2" xfId="6381" xr:uid="{00000000-0005-0000-0000-0000EA180000}"/>
    <cellStyle name="Cash 2 9 14 3" xfId="6382" xr:uid="{00000000-0005-0000-0000-0000EB180000}"/>
    <cellStyle name="Cash 2 9 15" xfId="6383" xr:uid="{00000000-0005-0000-0000-0000EC180000}"/>
    <cellStyle name="Cash 2 9 15 2" xfId="6384" xr:uid="{00000000-0005-0000-0000-0000ED180000}"/>
    <cellStyle name="Cash 2 9 15 3" xfId="6385" xr:uid="{00000000-0005-0000-0000-0000EE180000}"/>
    <cellStyle name="Cash 2 9 16" xfId="6386" xr:uid="{00000000-0005-0000-0000-0000EF180000}"/>
    <cellStyle name="Cash 2 9 16 2" xfId="6387" xr:uid="{00000000-0005-0000-0000-0000F0180000}"/>
    <cellStyle name="Cash 2 9 16 3" xfId="6388" xr:uid="{00000000-0005-0000-0000-0000F1180000}"/>
    <cellStyle name="Cash 2 9 17" xfId="6389" xr:uid="{00000000-0005-0000-0000-0000F2180000}"/>
    <cellStyle name="Cash 2 9 17 2" xfId="6390" xr:uid="{00000000-0005-0000-0000-0000F3180000}"/>
    <cellStyle name="Cash 2 9 17 3" xfId="6391" xr:uid="{00000000-0005-0000-0000-0000F4180000}"/>
    <cellStyle name="Cash 2 9 18" xfId="6392" xr:uid="{00000000-0005-0000-0000-0000F5180000}"/>
    <cellStyle name="Cash 2 9 18 2" xfId="6393" xr:uid="{00000000-0005-0000-0000-0000F6180000}"/>
    <cellStyle name="Cash 2 9 18 3" xfId="6394" xr:uid="{00000000-0005-0000-0000-0000F7180000}"/>
    <cellStyle name="Cash 2 9 19" xfId="6395" xr:uid="{00000000-0005-0000-0000-0000F8180000}"/>
    <cellStyle name="Cash 2 9 19 2" xfId="6396" xr:uid="{00000000-0005-0000-0000-0000F9180000}"/>
    <cellStyle name="Cash 2 9 19 3" xfId="6397" xr:uid="{00000000-0005-0000-0000-0000FA180000}"/>
    <cellStyle name="Cash 2 9 2" xfId="6398" xr:uid="{00000000-0005-0000-0000-0000FB180000}"/>
    <cellStyle name="Cash 2 9 2 2" xfId="6399" xr:uid="{00000000-0005-0000-0000-0000FC180000}"/>
    <cellStyle name="Cash 2 9 2 3" xfId="6400" xr:uid="{00000000-0005-0000-0000-0000FD180000}"/>
    <cellStyle name="Cash 2 9 20" xfId="6401" xr:uid="{00000000-0005-0000-0000-0000FE180000}"/>
    <cellStyle name="Cash 2 9 20 2" xfId="6402" xr:uid="{00000000-0005-0000-0000-0000FF180000}"/>
    <cellStyle name="Cash 2 9 20 3" xfId="6403" xr:uid="{00000000-0005-0000-0000-000000190000}"/>
    <cellStyle name="Cash 2 9 21" xfId="6404" xr:uid="{00000000-0005-0000-0000-000001190000}"/>
    <cellStyle name="Cash 2 9 21 2" xfId="6405" xr:uid="{00000000-0005-0000-0000-000002190000}"/>
    <cellStyle name="Cash 2 9 21 3" xfId="6406" xr:uid="{00000000-0005-0000-0000-000003190000}"/>
    <cellStyle name="Cash 2 9 22" xfId="6407" xr:uid="{00000000-0005-0000-0000-000004190000}"/>
    <cellStyle name="Cash 2 9 22 2" xfId="6408" xr:uid="{00000000-0005-0000-0000-000005190000}"/>
    <cellStyle name="Cash 2 9 22 3" xfId="6409" xr:uid="{00000000-0005-0000-0000-000006190000}"/>
    <cellStyle name="Cash 2 9 23" xfId="6410" xr:uid="{00000000-0005-0000-0000-000007190000}"/>
    <cellStyle name="Cash 2 9 23 2" xfId="6411" xr:uid="{00000000-0005-0000-0000-000008190000}"/>
    <cellStyle name="Cash 2 9 23 3" xfId="6412" xr:uid="{00000000-0005-0000-0000-000009190000}"/>
    <cellStyle name="Cash 2 9 24" xfId="6413" xr:uid="{00000000-0005-0000-0000-00000A190000}"/>
    <cellStyle name="Cash 2 9 24 2" xfId="6414" xr:uid="{00000000-0005-0000-0000-00000B190000}"/>
    <cellStyle name="Cash 2 9 24 3" xfId="6415" xr:uid="{00000000-0005-0000-0000-00000C190000}"/>
    <cellStyle name="Cash 2 9 25" xfId="6416" xr:uid="{00000000-0005-0000-0000-00000D190000}"/>
    <cellStyle name="Cash 2 9 26" xfId="6417" xr:uid="{00000000-0005-0000-0000-00000E190000}"/>
    <cellStyle name="Cash 2 9 3" xfId="6418" xr:uid="{00000000-0005-0000-0000-00000F190000}"/>
    <cellStyle name="Cash 2 9 3 2" xfId="6419" xr:uid="{00000000-0005-0000-0000-000010190000}"/>
    <cellStyle name="Cash 2 9 3 3" xfId="6420" xr:uid="{00000000-0005-0000-0000-000011190000}"/>
    <cellStyle name="Cash 2 9 4" xfId="6421" xr:uid="{00000000-0005-0000-0000-000012190000}"/>
    <cellStyle name="Cash 2 9 4 2" xfId="6422" xr:uid="{00000000-0005-0000-0000-000013190000}"/>
    <cellStyle name="Cash 2 9 4 3" xfId="6423" xr:uid="{00000000-0005-0000-0000-000014190000}"/>
    <cellStyle name="Cash 2 9 5" xfId="6424" xr:uid="{00000000-0005-0000-0000-000015190000}"/>
    <cellStyle name="Cash 2 9 5 2" xfId="6425" xr:uid="{00000000-0005-0000-0000-000016190000}"/>
    <cellStyle name="Cash 2 9 5 3" xfId="6426" xr:uid="{00000000-0005-0000-0000-000017190000}"/>
    <cellStyle name="Cash 2 9 6" xfId="6427" xr:uid="{00000000-0005-0000-0000-000018190000}"/>
    <cellStyle name="Cash 2 9 6 2" xfId="6428" xr:uid="{00000000-0005-0000-0000-000019190000}"/>
    <cellStyle name="Cash 2 9 6 3" xfId="6429" xr:uid="{00000000-0005-0000-0000-00001A190000}"/>
    <cellStyle name="Cash 2 9 7" xfId="6430" xr:uid="{00000000-0005-0000-0000-00001B190000}"/>
    <cellStyle name="Cash 2 9 7 2" xfId="6431" xr:uid="{00000000-0005-0000-0000-00001C190000}"/>
    <cellStyle name="Cash 2 9 7 3" xfId="6432" xr:uid="{00000000-0005-0000-0000-00001D190000}"/>
    <cellStyle name="Cash 2 9 8" xfId="6433" xr:uid="{00000000-0005-0000-0000-00001E190000}"/>
    <cellStyle name="Cash 2 9 8 2" xfId="6434" xr:uid="{00000000-0005-0000-0000-00001F190000}"/>
    <cellStyle name="Cash 2 9 8 3" xfId="6435" xr:uid="{00000000-0005-0000-0000-000020190000}"/>
    <cellStyle name="Cash 2 9 9" xfId="6436" xr:uid="{00000000-0005-0000-0000-000021190000}"/>
    <cellStyle name="Cash 2 9 9 2" xfId="6437" xr:uid="{00000000-0005-0000-0000-000022190000}"/>
    <cellStyle name="Cash 2 9 9 3" xfId="6438" xr:uid="{00000000-0005-0000-0000-000023190000}"/>
    <cellStyle name="Cash 3" xfId="6439" xr:uid="{00000000-0005-0000-0000-000024190000}"/>
    <cellStyle name="Cash 3 10" xfId="6440" xr:uid="{00000000-0005-0000-0000-000025190000}"/>
    <cellStyle name="Cash 3 10 2" xfId="6441" xr:uid="{00000000-0005-0000-0000-000026190000}"/>
    <cellStyle name="Cash 3 10 3" xfId="6442" xr:uid="{00000000-0005-0000-0000-000027190000}"/>
    <cellStyle name="Cash 3 11" xfId="6443" xr:uid="{00000000-0005-0000-0000-000028190000}"/>
    <cellStyle name="Cash 3 11 2" xfId="6444" xr:uid="{00000000-0005-0000-0000-000029190000}"/>
    <cellStyle name="Cash 3 11 3" xfId="6445" xr:uid="{00000000-0005-0000-0000-00002A190000}"/>
    <cellStyle name="Cash 3 12" xfId="6446" xr:uid="{00000000-0005-0000-0000-00002B190000}"/>
    <cellStyle name="Cash 3 12 2" xfId="6447" xr:uid="{00000000-0005-0000-0000-00002C190000}"/>
    <cellStyle name="Cash 3 12 3" xfId="6448" xr:uid="{00000000-0005-0000-0000-00002D190000}"/>
    <cellStyle name="Cash 3 13" xfId="6449" xr:uid="{00000000-0005-0000-0000-00002E190000}"/>
    <cellStyle name="Cash 3 13 2" xfId="6450" xr:uid="{00000000-0005-0000-0000-00002F190000}"/>
    <cellStyle name="Cash 3 13 3" xfId="6451" xr:uid="{00000000-0005-0000-0000-000030190000}"/>
    <cellStyle name="Cash 3 14" xfId="6452" xr:uid="{00000000-0005-0000-0000-000031190000}"/>
    <cellStyle name="Cash 3 14 2" xfId="6453" xr:uid="{00000000-0005-0000-0000-000032190000}"/>
    <cellStyle name="Cash 3 14 3" xfId="6454" xr:uid="{00000000-0005-0000-0000-000033190000}"/>
    <cellStyle name="Cash 3 15" xfId="6455" xr:uid="{00000000-0005-0000-0000-000034190000}"/>
    <cellStyle name="Cash 3 15 2" xfId="6456" xr:uid="{00000000-0005-0000-0000-000035190000}"/>
    <cellStyle name="Cash 3 15 3" xfId="6457" xr:uid="{00000000-0005-0000-0000-000036190000}"/>
    <cellStyle name="Cash 3 16" xfId="6458" xr:uid="{00000000-0005-0000-0000-000037190000}"/>
    <cellStyle name="Cash 3 16 2" xfId="6459" xr:uid="{00000000-0005-0000-0000-000038190000}"/>
    <cellStyle name="Cash 3 16 3" xfId="6460" xr:uid="{00000000-0005-0000-0000-000039190000}"/>
    <cellStyle name="Cash 3 17" xfId="6461" xr:uid="{00000000-0005-0000-0000-00003A190000}"/>
    <cellStyle name="Cash 3 17 2" xfId="6462" xr:uid="{00000000-0005-0000-0000-00003B190000}"/>
    <cellStyle name="Cash 3 17 3" xfId="6463" xr:uid="{00000000-0005-0000-0000-00003C190000}"/>
    <cellStyle name="Cash 3 18" xfId="6464" xr:uid="{00000000-0005-0000-0000-00003D190000}"/>
    <cellStyle name="Cash 3 18 2" xfId="6465" xr:uid="{00000000-0005-0000-0000-00003E190000}"/>
    <cellStyle name="Cash 3 18 3" xfId="6466" xr:uid="{00000000-0005-0000-0000-00003F190000}"/>
    <cellStyle name="Cash 3 19" xfId="6467" xr:uid="{00000000-0005-0000-0000-000040190000}"/>
    <cellStyle name="Cash 3 19 2" xfId="6468" xr:uid="{00000000-0005-0000-0000-000041190000}"/>
    <cellStyle name="Cash 3 19 3" xfId="6469" xr:uid="{00000000-0005-0000-0000-000042190000}"/>
    <cellStyle name="Cash 3 2" xfId="6470" xr:uid="{00000000-0005-0000-0000-000043190000}"/>
    <cellStyle name="Cash 3 2 10" xfId="6471" xr:uid="{00000000-0005-0000-0000-000044190000}"/>
    <cellStyle name="Cash 3 2 10 2" xfId="6472" xr:uid="{00000000-0005-0000-0000-000045190000}"/>
    <cellStyle name="Cash 3 2 10 3" xfId="6473" xr:uid="{00000000-0005-0000-0000-000046190000}"/>
    <cellStyle name="Cash 3 2 11" xfId="6474" xr:uid="{00000000-0005-0000-0000-000047190000}"/>
    <cellStyle name="Cash 3 2 11 2" xfId="6475" xr:uid="{00000000-0005-0000-0000-000048190000}"/>
    <cellStyle name="Cash 3 2 11 3" xfId="6476" xr:uid="{00000000-0005-0000-0000-000049190000}"/>
    <cellStyle name="Cash 3 2 12" xfId="6477" xr:uid="{00000000-0005-0000-0000-00004A190000}"/>
    <cellStyle name="Cash 3 2 12 2" xfId="6478" xr:uid="{00000000-0005-0000-0000-00004B190000}"/>
    <cellStyle name="Cash 3 2 12 3" xfId="6479" xr:uid="{00000000-0005-0000-0000-00004C190000}"/>
    <cellStyle name="Cash 3 2 13" xfId="6480" xr:uid="{00000000-0005-0000-0000-00004D190000}"/>
    <cellStyle name="Cash 3 2 13 2" xfId="6481" xr:uid="{00000000-0005-0000-0000-00004E190000}"/>
    <cellStyle name="Cash 3 2 13 3" xfId="6482" xr:uid="{00000000-0005-0000-0000-00004F190000}"/>
    <cellStyle name="Cash 3 2 14" xfId="6483" xr:uid="{00000000-0005-0000-0000-000050190000}"/>
    <cellStyle name="Cash 3 2 14 2" xfId="6484" xr:uid="{00000000-0005-0000-0000-000051190000}"/>
    <cellStyle name="Cash 3 2 14 3" xfId="6485" xr:uid="{00000000-0005-0000-0000-000052190000}"/>
    <cellStyle name="Cash 3 2 15" xfId="6486" xr:uid="{00000000-0005-0000-0000-000053190000}"/>
    <cellStyle name="Cash 3 2 15 2" xfId="6487" xr:uid="{00000000-0005-0000-0000-000054190000}"/>
    <cellStyle name="Cash 3 2 15 3" xfId="6488" xr:uid="{00000000-0005-0000-0000-000055190000}"/>
    <cellStyle name="Cash 3 2 16" xfId="6489" xr:uid="{00000000-0005-0000-0000-000056190000}"/>
    <cellStyle name="Cash 3 2 16 2" xfId="6490" xr:uid="{00000000-0005-0000-0000-000057190000}"/>
    <cellStyle name="Cash 3 2 16 3" xfId="6491" xr:uid="{00000000-0005-0000-0000-000058190000}"/>
    <cellStyle name="Cash 3 2 17" xfId="6492" xr:uid="{00000000-0005-0000-0000-000059190000}"/>
    <cellStyle name="Cash 3 2 17 2" xfId="6493" xr:uid="{00000000-0005-0000-0000-00005A190000}"/>
    <cellStyle name="Cash 3 2 17 3" xfId="6494" xr:uid="{00000000-0005-0000-0000-00005B190000}"/>
    <cellStyle name="Cash 3 2 18" xfId="6495" xr:uid="{00000000-0005-0000-0000-00005C190000}"/>
    <cellStyle name="Cash 3 2 18 2" xfId="6496" xr:uid="{00000000-0005-0000-0000-00005D190000}"/>
    <cellStyle name="Cash 3 2 18 3" xfId="6497" xr:uid="{00000000-0005-0000-0000-00005E190000}"/>
    <cellStyle name="Cash 3 2 19" xfId="6498" xr:uid="{00000000-0005-0000-0000-00005F190000}"/>
    <cellStyle name="Cash 3 2 19 2" xfId="6499" xr:uid="{00000000-0005-0000-0000-000060190000}"/>
    <cellStyle name="Cash 3 2 19 3" xfId="6500" xr:uid="{00000000-0005-0000-0000-000061190000}"/>
    <cellStyle name="Cash 3 2 2" xfId="6501" xr:uid="{00000000-0005-0000-0000-000062190000}"/>
    <cellStyle name="Cash 3 2 2 2" xfId="6502" xr:uid="{00000000-0005-0000-0000-000063190000}"/>
    <cellStyle name="Cash 3 2 2 3" xfId="6503" xr:uid="{00000000-0005-0000-0000-000064190000}"/>
    <cellStyle name="Cash 3 2 20" xfId="6504" xr:uid="{00000000-0005-0000-0000-000065190000}"/>
    <cellStyle name="Cash 3 2 20 2" xfId="6505" xr:uid="{00000000-0005-0000-0000-000066190000}"/>
    <cellStyle name="Cash 3 2 20 3" xfId="6506" xr:uid="{00000000-0005-0000-0000-000067190000}"/>
    <cellStyle name="Cash 3 2 21" xfId="6507" xr:uid="{00000000-0005-0000-0000-000068190000}"/>
    <cellStyle name="Cash 3 2 21 2" xfId="6508" xr:uid="{00000000-0005-0000-0000-000069190000}"/>
    <cellStyle name="Cash 3 2 21 3" xfId="6509" xr:uid="{00000000-0005-0000-0000-00006A190000}"/>
    <cellStyle name="Cash 3 2 22" xfId="6510" xr:uid="{00000000-0005-0000-0000-00006B190000}"/>
    <cellStyle name="Cash 3 2 22 2" xfId="6511" xr:uid="{00000000-0005-0000-0000-00006C190000}"/>
    <cellStyle name="Cash 3 2 22 3" xfId="6512" xr:uid="{00000000-0005-0000-0000-00006D190000}"/>
    <cellStyle name="Cash 3 2 23" xfId="6513" xr:uid="{00000000-0005-0000-0000-00006E190000}"/>
    <cellStyle name="Cash 3 2 23 2" xfId="6514" xr:uid="{00000000-0005-0000-0000-00006F190000}"/>
    <cellStyle name="Cash 3 2 23 3" xfId="6515" xr:uid="{00000000-0005-0000-0000-000070190000}"/>
    <cellStyle name="Cash 3 2 24" xfId="6516" xr:uid="{00000000-0005-0000-0000-000071190000}"/>
    <cellStyle name="Cash 3 2 24 2" xfId="6517" xr:uid="{00000000-0005-0000-0000-000072190000}"/>
    <cellStyle name="Cash 3 2 24 3" xfId="6518" xr:uid="{00000000-0005-0000-0000-000073190000}"/>
    <cellStyle name="Cash 3 2 25" xfId="6519" xr:uid="{00000000-0005-0000-0000-000074190000}"/>
    <cellStyle name="Cash 3 2 26" xfId="6520" xr:uid="{00000000-0005-0000-0000-000075190000}"/>
    <cellStyle name="Cash 3 2 3" xfId="6521" xr:uid="{00000000-0005-0000-0000-000076190000}"/>
    <cellStyle name="Cash 3 2 3 2" xfId="6522" xr:uid="{00000000-0005-0000-0000-000077190000}"/>
    <cellStyle name="Cash 3 2 3 3" xfId="6523" xr:uid="{00000000-0005-0000-0000-000078190000}"/>
    <cellStyle name="Cash 3 2 4" xfId="6524" xr:uid="{00000000-0005-0000-0000-000079190000}"/>
    <cellStyle name="Cash 3 2 4 2" xfId="6525" xr:uid="{00000000-0005-0000-0000-00007A190000}"/>
    <cellStyle name="Cash 3 2 4 3" xfId="6526" xr:uid="{00000000-0005-0000-0000-00007B190000}"/>
    <cellStyle name="Cash 3 2 5" xfId="6527" xr:uid="{00000000-0005-0000-0000-00007C190000}"/>
    <cellStyle name="Cash 3 2 5 2" xfId="6528" xr:uid="{00000000-0005-0000-0000-00007D190000}"/>
    <cellStyle name="Cash 3 2 5 3" xfId="6529" xr:uid="{00000000-0005-0000-0000-00007E190000}"/>
    <cellStyle name="Cash 3 2 6" xfId="6530" xr:uid="{00000000-0005-0000-0000-00007F190000}"/>
    <cellStyle name="Cash 3 2 6 2" xfId="6531" xr:uid="{00000000-0005-0000-0000-000080190000}"/>
    <cellStyle name="Cash 3 2 6 3" xfId="6532" xr:uid="{00000000-0005-0000-0000-000081190000}"/>
    <cellStyle name="Cash 3 2 7" xfId="6533" xr:uid="{00000000-0005-0000-0000-000082190000}"/>
    <cellStyle name="Cash 3 2 7 2" xfId="6534" xr:uid="{00000000-0005-0000-0000-000083190000}"/>
    <cellStyle name="Cash 3 2 7 3" xfId="6535" xr:uid="{00000000-0005-0000-0000-000084190000}"/>
    <cellStyle name="Cash 3 2 8" xfId="6536" xr:uid="{00000000-0005-0000-0000-000085190000}"/>
    <cellStyle name="Cash 3 2 8 2" xfId="6537" xr:uid="{00000000-0005-0000-0000-000086190000}"/>
    <cellStyle name="Cash 3 2 8 3" xfId="6538" xr:uid="{00000000-0005-0000-0000-000087190000}"/>
    <cellStyle name="Cash 3 2 9" xfId="6539" xr:uid="{00000000-0005-0000-0000-000088190000}"/>
    <cellStyle name="Cash 3 2 9 2" xfId="6540" xr:uid="{00000000-0005-0000-0000-000089190000}"/>
    <cellStyle name="Cash 3 2 9 3" xfId="6541" xr:uid="{00000000-0005-0000-0000-00008A190000}"/>
    <cellStyle name="Cash 3 20" xfId="6542" xr:uid="{00000000-0005-0000-0000-00008B190000}"/>
    <cellStyle name="Cash 3 20 2" xfId="6543" xr:uid="{00000000-0005-0000-0000-00008C190000}"/>
    <cellStyle name="Cash 3 20 3" xfId="6544" xr:uid="{00000000-0005-0000-0000-00008D190000}"/>
    <cellStyle name="Cash 3 21" xfId="6545" xr:uid="{00000000-0005-0000-0000-00008E190000}"/>
    <cellStyle name="Cash 3 21 2" xfId="6546" xr:uid="{00000000-0005-0000-0000-00008F190000}"/>
    <cellStyle name="Cash 3 21 3" xfId="6547" xr:uid="{00000000-0005-0000-0000-000090190000}"/>
    <cellStyle name="Cash 3 22" xfId="6548" xr:uid="{00000000-0005-0000-0000-000091190000}"/>
    <cellStyle name="Cash 3 22 2" xfId="6549" xr:uid="{00000000-0005-0000-0000-000092190000}"/>
    <cellStyle name="Cash 3 22 3" xfId="6550" xr:uid="{00000000-0005-0000-0000-000093190000}"/>
    <cellStyle name="Cash 3 23" xfId="6551" xr:uid="{00000000-0005-0000-0000-000094190000}"/>
    <cellStyle name="Cash 3 23 2" xfId="6552" xr:uid="{00000000-0005-0000-0000-000095190000}"/>
    <cellStyle name="Cash 3 23 3" xfId="6553" xr:uid="{00000000-0005-0000-0000-000096190000}"/>
    <cellStyle name="Cash 3 24" xfId="6554" xr:uid="{00000000-0005-0000-0000-000097190000}"/>
    <cellStyle name="Cash 3 24 2" xfId="6555" xr:uid="{00000000-0005-0000-0000-000098190000}"/>
    <cellStyle name="Cash 3 24 3" xfId="6556" xr:uid="{00000000-0005-0000-0000-000099190000}"/>
    <cellStyle name="Cash 3 25" xfId="6557" xr:uid="{00000000-0005-0000-0000-00009A190000}"/>
    <cellStyle name="Cash 3 25 2" xfId="6558" xr:uid="{00000000-0005-0000-0000-00009B190000}"/>
    <cellStyle name="Cash 3 25 3" xfId="6559" xr:uid="{00000000-0005-0000-0000-00009C190000}"/>
    <cellStyle name="Cash 3 26" xfId="6560" xr:uid="{00000000-0005-0000-0000-00009D190000}"/>
    <cellStyle name="Cash 3 26 2" xfId="6561" xr:uid="{00000000-0005-0000-0000-00009E190000}"/>
    <cellStyle name="Cash 3 26 3" xfId="6562" xr:uid="{00000000-0005-0000-0000-00009F190000}"/>
    <cellStyle name="Cash 3 27" xfId="6563" xr:uid="{00000000-0005-0000-0000-0000A0190000}"/>
    <cellStyle name="Cash 3 27 2" xfId="6564" xr:uid="{00000000-0005-0000-0000-0000A1190000}"/>
    <cellStyle name="Cash 3 27 3" xfId="6565" xr:uid="{00000000-0005-0000-0000-0000A2190000}"/>
    <cellStyle name="Cash 3 28" xfId="6566" xr:uid="{00000000-0005-0000-0000-0000A3190000}"/>
    <cellStyle name="Cash 3 28 2" xfId="6567" xr:uid="{00000000-0005-0000-0000-0000A4190000}"/>
    <cellStyle name="Cash 3 28 3" xfId="6568" xr:uid="{00000000-0005-0000-0000-0000A5190000}"/>
    <cellStyle name="Cash 3 29" xfId="6569" xr:uid="{00000000-0005-0000-0000-0000A6190000}"/>
    <cellStyle name="Cash 3 29 2" xfId="6570" xr:uid="{00000000-0005-0000-0000-0000A7190000}"/>
    <cellStyle name="Cash 3 29 3" xfId="6571" xr:uid="{00000000-0005-0000-0000-0000A8190000}"/>
    <cellStyle name="Cash 3 3" xfId="6572" xr:uid="{00000000-0005-0000-0000-0000A9190000}"/>
    <cellStyle name="Cash 3 3 10" xfId="6573" xr:uid="{00000000-0005-0000-0000-0000AA190000}"/>
    <cellStyle name="Cash 3 3 10 2" xfId="6574" xr:uid="{00000000-0005-0000-0000-0000AB190000}"/>
    <cellStyle name="Cash 3 3 10 3" xfId="6575" xr:uid="{00000000-0005-0000-0000-0000AC190000}"/>
    <cellStyle name="Cash 3 3 11" xfId="6576" xr:uid="{00000000-0005-0000-0000-0000AD190000}"/>
    <cellStyle name="Cash 3 3 11 2" xfId="6577" xr:uid="{00000000-0005-0000-0000-0000AE190000}"/>
    <cellStyle name="Cash 3 3 11 3" xfId="6578" xr:uid="{00000000-0005-0000-0000-0000AF190000}"/>
    <cellStyle name="Cash 3 3 12" xfId="6579" xr:uid="{00000000-0005-0000-0000-0000B0190000}"/>
    <cellStyle name="Cash 3 3 12 2" xfId="6580" xr:uid="{00000000-0005-0000-0000-0000B1190000}"/>
    <cellStyle name="Cash 3 3 12 3" xfId="6581" xr:uid="{00000000-0005-0000-0000-0000B2190000}"/>
    <cellStyle name="Cash 3 3 13" xfId="6582" xr:uid="{00000000-0005-0000-0000-0000B3190000}"/>
    <cellStyle name="Cash 3 3 13 2" xfId="6583" xr:uid="{00000000-0005-0000-0000-0000B4190000}"/>
    <cellStyle name="Cash 3 3 13 3" xfId="6584" xr:uid="{00000000-0005-0000-0000-0000B5190000}"/>
    <cellStyle name="Cash 3 3 14" xfId="6585" xr:uid="{00000000-0005-0000-0000-0000B6190000}"/>
    <cellStyle name="Cash 3 3 14 2" xfId="6586" xr:uid="{00000000-0005-0000-0000-0000B7190000}"/>
    <cellStyle name="Cash 3 3 14 3" xfId="6587" xr:uid="{00000000-0005-0000-0000-0000B8190000}"/>
    <cellStyle name="Cash 3 3 15" xfId="6588" xr:uid="{00000000-0005-0000-0000-0000B9190000}"/>
    <cellStyle name="Cash 3 3 15 2" xfId="6589" xr:uid="{00000000-0005-0000-0000-0000BA190000}"/>
    <cellStyle name="Cash 3 3 15 3" xfId="6590" xr:uid="{00000000-0005-0000-0000-0000BB190000}"/>
    <cellStyle name="Cash 3 3 16" xfId="6591" xr:uid="{00000000-0005-0000-0000-0000BC190000}"/>
    <cellStyle name="Cash 3 3 16 2" xfId="6592" xr:uid="{00000000-0005-0000-0000-0000BD190000}"/>
    <cellStyle name="Cash 3 3 16 3" xfId="6593" xr:uid="{00000000-0005-0000-0000-0000BE190000}"/>
    <cellStyle name="Cash 3 3 17" xfId="6594" xr:uid="{00000000-0005-0000-0000-0000BF190000}"/>
    <cellStyle name="Cash 3 3 17 2" xfId="6595" xr:uid="{00000000-0005-0000-0000-0000C0190000}"/>
    <cellStyle name="Cash 3 3 17 3" xfId="6596" xr:uid="{00000000-0005-0000-0000-0000C1190000}"/>
    <cellStyle name="Cash 3 3 18" xfId="6597" xr:uid="{00000000-0005-0000-0000-0000C2190000}"/>
    <cellStyle name="Cash 3 3 18 2" xfId="6598" xr:uid="{00000000-0005-0000-0000-0000C3190000}"/>
    <cellStyle name="Cash 3 3 18 3" xfId="6599" xr:uid="{00000000-0005-0000-0000-0000C4190000}"/>
    <cellStyle name="Cash 3 3 19" xfId="6600" xr:uid="{00000000-0005-0000-0000-0000C5190000}"/>
    <cellStyle name="Cash 3 3 19 2" xfId="6601" xr:uid="{00000000-0005-0000-0000-0000C6190000}"/>
    <cellStyle name="Cash 3 3 19 3" xfId="6602" xr:uid="{00000000-0005-0000-0000-0000C7190000}"/>
    <cellStyle name="Cash 3 3 2" xfId="6603" xr:uid="{00000000-0005-0000-0000-0000C8190000}"/>
    <cellStyle name="Cash 3 3 2 2" xfId="6604" xr:uid="{00000000-0005-0000-0000-0000C9190000}"/>
    <cellStyle name="Cash 3 3 2 3" xfId="6605" xr:uid="{00000000-0005-0000-0000-0000CA190000}"/>
    <cellStyle name="Cash 3 3 20" xfId="6606" xr:uid="{00000000-0005-0000-0000-0000CB190000}"/>
    <cellStyle name="Cash 3 3 20 2" xfId="6607" xr:uid="{00000000-0005-0000-0000-0000CC190000}"/>
    <cellStyle name="Cash 3 3 20 3" xfId="6608" xr:uid="{00000000-0005-0000-0000-0000CD190000}"/>
    <cellStyle name="Cash 3 3 21" xfId="6609" xr:uid="{00000000-0005-0000-0000-0000CE190000}"/>
    <cellStyle name="Cash 3 3 21 2" xfId="6610" xr:uid="{00000000-0005-0000-0000-0000CF190000}"/>
    <cellStyle name="Cash 3 3 21 3" xfId="6611" xr:uid="{00000000-0005-0000-0000-0000D0190000}"/>
    <cellStyle name="Cash 3 3 22" xfId="6612" xr:uid="{00000000-0005-0000-0000-0000D1190000}"/>
    <cellStyle name="Cash 3 3 22 2" xfId="6613" xr:uid="{00000000-0005-0000-0000-0000D2190000}"/>
    <cellStyle name="Cash 3 3 22 3" xfId="6614" xr:uid="{00000000-0005-0000-0000-0000D3190000}"/>
    <cellStyle name="Cash 3 3 23" xfId="6615" xr:uid="{00000000-0005-0000-0000-0000D4190000}"/>
    <cellStyle name="Cash 3 3 23 2" xfId="6616" xr:uid="{00000000-0005-0000-0000-0000D5190000}"/>
    <cellStyle name="Cash 3 3 23 3" xfId="6617" xr:uid="{00000000-0005-0000-0000-0000D6190000}"/>
    <cellStyle name="Cash 3 3 24" xfId="6618" xr:uid="{00000000-0005-0000-0000-0000D7190000}"/>
    <cellStyle name="Cash 3 3 24 2" xfId="6619" xr:uid="{00000000-0005-0000-0000-0000D8190000}"/>
    <cellStyle name="Cash 3 3 24 3" xfId="6620" xr:uid="{00000000-0005-0000-0000-0000D9190000}"/>
    <cellStyle name="Cash 3 3 25" xfId="6621" xr:uid="{00000000-0005-0000-0000-0000DA190000}"/>
    <cellStyle name="Cash 3 3 26" xfId="6622" xr:uid="{00000000-0005-0000-0000-0000DB190000}"/>
    <cellStyle name="Cash 3 3 3" xfId="6623" xr:uid="{00000000-0005-0000-0000-0000DC190000}"/>
    <cellStyle name="Cash 3 3 3 2" xfId="6624" xr:uid="{00000000-0005-0000-0000-0000DD190000}"/>
    <cellStyle name="Cash 3 3 3 3" xfId="6625" xr:uid="{00000000-0005-0000-0000-0000DE190000}"/>
    <cellStyle name="Cash 3 3 4" xfId="6626" xr:uid="{00000000-0005-0000-0000-0000DF190000}"/>
    <cellStyle name="Cash 3 3 4 2" xfId="6627" xr:uid="{00000000-0005-0000-0000-0000E0190000}"/>
    <cellStyle name="Cash 3 3 4 3" xfId="6628" xr:uid="{00000000-0005-0000-0000-0000E1190000}"/>
    <cellStyle name="Cash 3 3 5" xfId="6629" xr:uid="{00000000-0005-0000-0000-0000E2190000}"/>
    <cellStyle name="Cash 3 3 5 2" xfId="6630" xr:uid="{00000000-0005-0000-0000-0000E3190000}"/>
    <cellStyle name="Cash 3 3 5 3" xfId="6631" xr:uid="{00000000-0005-0000-0000-0000E4190000}"/>
    <cellStyle name="Cash 3 3 6" xfId="6632" xr:uid="{00000000-0005-0000-0000-0000E5190000}"/>
    <cellStyle name="Cash 3 3 6 2" xfId="6633" xr:uid="{00000000-0005-0000-0000-0000E6190000}"/>
    <cellStyle name="Cash 3 3 6 3" xfId="6634" xr:uid="{00000000-0005-0000-0000-0000E7190000}"/>
    <cellStyle name="Cash 3 3 7" xfId="6635" xr:uid="{00000000-0005-0000-0000-0000E8190000}"/>
    <cellStyle name="Cash 3 3 7 2" xfId="6636" xr:uid="{00000000-0005-0000-0000-0000E9190000}"/>
    <cellStyle name="Cash 3 3 7 3" xfId="6637" xr:uid="{00000000-0005-0000-0000-0000EA190000}"/>
    <cellStyle name="Cash 3 3 8" xfId="6638" xr:uid="{00000000-0005-0000-0000-0000EB190000}"/>
    <cellStyle name="Cash 3 3 8 2" xfId="6639" xr:uid="{00000000-0005-0000-0000-0000EC190000}"/>
    <cellStyle name="Cash 3 3 8 3" xfId="6640" xr:uid="{00000000-0005-0000-0000-0000ED190000}"/>
    <cellStyle name="Cash 3 3 9" xfId="6641" xr:uid="{00000000-0005-0000-0000-0000EE190000}"/>
    <cellStyle name="Cash 3 3 9 2" xfId="6642" xr:uid="{00000000-0005-0000-0000-0000EF190000}"/>
    <cellStyle name="Cash 3 3 9 3" xfId="6643" xr:uid="{00000000-0005-0000-0000-0000F0190000}"/>
    <cellStyle name="Cash 3 30" xfId="6644" xr:uid="{00000000-0005-0000-0000-0000F1190000}"/>
    <cellStyle name="Cash 3 30 2" xfId="6645" xr:uid="{00000000-0005-0000-0000-0000F2190000}"/>
    <cellStyle name="Cash 3 30 3" xfId="6646" xr:uid="{00000000-0005-0000-0000-0000F3190000}"/>
    <cellStyle name="Cash 3 31" xfId="6647" xr:uid="{00000000-0005-0000-0000-0000F4190000}"/>
    <cellStyle name="Cash 3 31 2" xfId="6648" xr:uid="{00000000-0005-0000-0000-0000F5190000}"/>
    <cellStyle name="Cash 3 31 3" xfId="6649" xr:uid="{00000000-0005-0000-0000-0000F6190000}"/>
    <cellStyle name="Cash 3 32" xfId="6650" xr:uid="{00000000-0005-0000-0000-0000F7190000}"/>
    <cellStyle name="Cash 3 32 2" xfId="6651" xr:uid="{00000000-0005-0000-0000-0000F8190000}"/>
    <cellStyle name="Cash 3 32 3" xfId="6652" xr:uid="{00000000-0005-0000-0000-0000F9190000}"/>
    <cellStyle name="Cash 3 33" xfId="6653" xr:uid="{00000000-0005-0000-0000-0000FA190000}"/>
    <cellStyle name="Cash 3 33 2" xfId="6654" xr:uid="{00000000-0005-0000-0000-0000FB190000}"/>
    <cellStyle name="Cash 3 33 3" xfId="6655" xr:uid="{00000000-0005-0000-0000-0000FC190000}"/>
    <cellStyle name="Cash 3 34" xfId="6656" xr:uid="{00000000-0005-0000-0000-0000FD190000}"/>
    <cellStyle name="Cash 3 34 2" xfId="6657" xr:uid="{00000000-0005-0000-0000-0000FE190000}"/>
    <cellStyle name="Cash 3 34 3" xfId="6658" xr:uid="{00000000-0005-0000-0000-0000FF190000}"/>
    <cellStyle name="Cash 3 35" xfId="6659" xr:uid="{00000000-0005-0000-0000-0000001A0000}"/>
    <cellStyle name="Cash 3 36" xfId="6660" xr:uid="{00000000-0005-0000-0000-0000011A0000}"/>
    <cellStyle name="Cash 3 4" xfId="6661" xr:uid="{00000000-0005-0000-0000-0000021A0000}"/>
    <cellStyle name="Cash 3 4 10" xfId="6662" xr:uid="{00000000-0005-0000-0000-0000031A0000}"/>
    <cellStyle name="Cash 3 4 10 2" xfId="6663" xr:uid="{00000000-0005-0000-0000-0000041A0000}"/>
    <cellStyle name="Cash 3 4 10 3" xfId="6664" xr:uid="{00000000-0005-0000-0000-0000051A0000}"/>
    <cellStyle name="Cash 3 4 11" xfId="6665" xr:uid="{00000000-0005-0000-0000-0000061A0000}"/>
    <cellStyle name="Cash 3 4 11 2" xfId="6666" xr:uid="{00000000-0005-0000-0000-0000071A0000}"/>
    <cellStyle name="Cash 3 4 11 3" xfId="6667" xr:uid="{00000000-0005-0000-0000-0000081A0000}"/>
    <cellStyle name="Cash 3 4 12" xfId="6668" xr:uid="{00000000-0005-0000-0000-0000091A0000}"/>
    <cellStyle name="Cash 3 4 12 2" xfId="6669" xr:uid="{00000000-0005-0000-0000-00000A1A0000}"/>
    <cellStyle name="Cash 3 4 12 3" xfId="6670" xr:uid="{00000000-0005-0000-0000-00000B1A0000}"/>
    <cellStyle name="Cash 3 4 13" xfId="6671" xr:uid="{00000000-0005-0000-0000-00000C1A0000}"/>
    <cellStyle name="Cash 3 4 13 2" xfId="6672" xr:uid="{00000000-0005-0000-0000-00000D1A0000}"/>
    <cellStyle name="Cash 3 4 13 3" xfId="6673" xr:uid="{00000000-0005-0000-0000-00000E1A0000}"/>
    <cellStyle name="Cash 3 4 14" xfId="6674" xr:uid="{00000000-0005-0000-0000-00000F1A0000}"/>
    <cellStyle name="Cash 3 4 14 2" xfId="6675" xr:uid="{00000000-0005-0000-0000-0000101A0000}"/>
    <cellStyle name="Cash 3 4 14 3" xfId="6676" xr:uid="{00000000-0005-0000-0000-0000111A0000}"/>
    <cellStyle name="Cash 3 4 15" xfId="6677" xr:uid="{00000000-0005-0000-0000-0000121A0000}"/>
    <cellStyle name="Cash 3 4 15 2" xfId="6678" xr:uid="{00000000-0005-0000-0000-0000131A0000}"/>
    <cellStyle name="Cash 3 4 15 3" xfId="6679" xr:uid="{00000000-0005-0000-0000-0000141A0000}"/>
    <cellStyle name="Cash 3 4 16" xfId="6680" xr:uid="{00000000-0005-0000-0000-0000151A0000}"/>
    <cellStyle name="Cash 3 4 16 2" xfId="6681" xr:uid="{00000000-0005-0000-0000-0000161A0000}"/>
    <cellStyle name="Cash 3 4 16 3" xfId="6682" xr:uid="{00000000-0005-0000-0000-0000171A0000}"/>
    <cellStyle name="Cash 3 4 17" xfId="6683" xr:uid="{00000000-0005-0000-0000-0000181A0000}"/>
    <cellStyle name="Cash 3 4 17 2" xfId="6684" xr:uid="{00000000-0005-0000-0000-0000191A0000}"/>
    <cellStyle name="Cash 3 4 17 3" xfId="6685" xr:uid="{00000000-0005-0000-0000-00001A1A0000}"/>
    <cellStyle name="Cash 3 4 18" xfId="6686" xr:uid="{00000000-0005-0000-0000-00001B1A0000}"/>
    <cellStyle name="Cash 3 4 18 2" xfId="6687" xr:uid="{00000000-0005-0000-0000-00001C1A0000}"/>
    <cellStyle name="Cash 3 4 18 3" xfId="6688" xr:uid="{00000000-0005-0000-0000-00001D1A0000}"/>
    <cellStyle name="Cash 3 4 19" xfId="6689" xr:uid="{00000000-0005-0000-0000-00001E1A0000}"/>
    <cellStyle name="Cash 3 4 19 2" xfId="6690" xr:uid="{00000000-0005-0000-0000-00001F1A0000}"/>
    <cellStyle name="Cash 3 4 19 3" xfId="6691" xr:uid="{00000000-0005-0000-0000-0000201A0000}"/>
    <cellStyle name="Cash 3 4 2" xfId="6692" xr:uid="{00000000-0005-0000-0000-0000211A0000}"/>
    <cellStyle name="Cash 3 4 2 2" xfId="6693" xr:uid="{00000000-0005-0000-0000-0000221A0000}"/>
    <cellStyle name="Cash 3 4 2 3" xfId="6694" xr:uid="{00000000-0005-0000-0000-0000231A0000}"/>
    <cellStyle name="Cash 3 4 20" xfId="6695" xr:uid="{00000000-0005-0000-0000-0000241A0000}"/>
    <cellStyle name="Cash 3 4 20 2" xfId="6696" xr:uid="{00000000-0005-0000-0000-0000251A0000}"/>
    <cellStyle name="Cash 3 4 20 3" xfId="6697" xr:uid="{00000000-0005-0000-0000-0000261A0000}"/>
    <cellStyle name="Cash 3 4 21" xfId="6698" xr:uid="{00000000-0005-0000-0000-0000271A0000}"/>
    <cellStyle name="Cash 3 4 21 2" xfId="6699" xr:uid="{00000000-0005-0000-0000-0000281A0000}"/>
    <cellStyle name="Cash 3 4 21 3" xfId="6700" xr:uid="{00000000-0005-0000-0000-0000291A0000}"/>
    <cellStyle name="Cash 3 4 22" xfId="6701" xr:uid="{00000000-0005-0000-0000-00002A1A0000}"/>
    <cellStyle name="Cash 3 4 22 2" xfId="6702" xr:uid="{00000000-0005-0000-0000-00002B1A0000}"/>
    <cellStyle name="Cash 3 4 22 3" xfId="6703" xr:uid="{00000000-0005-0000-0000-00002C1A0000}"/>
    <cellStyle name="Cash 3 4 23" xfId="6704" xr:uid="{00000000-0005-0000-0000-00002D1A0000}"/>
    <cellStyle name="Cash 3 4 23 2" xfId="6705" xr:uid="{00000000-0005-0000-0000-00002E1A0000}"/>
    <cellStyle name="Cash 3 4 23 3" xfId="6706" xr:uid="{00000000-0005-0000-0000-00002F1A0000}"/>
    <cellStyle name="Cash 3 4 24" xfId="6707" xr:uid="{00000000-0005-0000-0000-0000301A0000}"/>
    <cellStyle name="Cash 3 4 24 2" xfId="6708" xr:uid="{00000000-0005-0000-0000-0000311A0000}"/>
    <cellStyle name="Cash 3 4 24 3" xfId="6709" xr:uid="{00000000-0005-0000-0000-0000321A0000}"/>
    <cellStyle name="Cash 3 4 25" xfId="6710" xr:uid="{00000000-0005-0000-0000-0000331A0000}"/>
    <cellStyle name="Cash 3 4 26" xfId="6711" xr:uid="{00000000-0005-0000-0000-0000341A0000}"/>
    <cellStyle name="Cash 3 4 3" xfId="6712" xr:uid="{00000000-0005-0000-0000-0000351A0000}"/>
    <cellStyle name="Cash 3 4 3 2" xfId="6713" xr:uid="{00000000-0005-0000-0000-0000361A0000}"/>
    <cellStyle name="Cash 3 4 3 3" xfId="6714" xr:uid="{00000000-0005-0000-0000-0000371A0000}"/>
    <cellStyle name="Cash 3 4 4" xfId="6715" xr:uid="{00000000-0005-0000-0000-0000381A0000}"/>
    <cellStyle name="Cash 3 4 4 2" xfId="6716" xr:uid="{00000000-0005-0000-0000-0000391A0000}"/>
    <cellStyle name="Cash 3 4 4 3" xfId="6717" xr:uid="{00000000-0005-0000-0000-00003A1A0000}"/>
    <cellStyle name="Cash 3 4 5" xfId="6718" xr:uid="{00000000-0005-0000-0000-00003B1A0000}"/>
    <cellStyle name="Cash 3 4 5 2" xfId="6719" xr:uid="{00000000-0005-0000-0000-00003C1A0000}"/>
    <cellStyle name="Cash 3 4 5 3" xfId="6720" xr:uid="{00000000-0005-0000-0000-00003D1A0000}"/>
    <cellStyle name="Cash 3 4 6" xfId="6721" xr:uid="{00000000-0005-0000-0000-00003E1A0000}"/>
    <cellStyle name="Cash 3 4 6 2" xfId="6722" xr:uid="{00000000-0005-0000-0000-00003F1A0000}"/>
    <cellStyle name="Cash 3 4 6 3" xfId="6723" xr:uid="{00000000-0005-0000-0000-0000401A0000}"/>
    <cellStyle name="Cash 3 4 7" xfId="6724" xr:uid="{00000000-0005-0000-0000-0000411A0000}"/>
    <cellStyle name="Cash 3 4 7 2" xfId="6725" xr:uid="{00000000-0005-0000-0000-0000421A0000}"/>
    <cellStyle name="Cash 3 4 7 3" xfId="6726" xr:uid="{00000000-0005-0000-0000-0000431A0000}"/>
    <cellStyle name="Cash 3 4 8" xfId="6727" xr:uid="{00000000-0005-0000-0000-0000441A0000}"/>
    <cellStyle name="Cash 3 4 8 2" xfId="6728" xr:uid="{00000000-0005-0000-0000-0000451A0000}"/>
    <cellStyle name="Cash 3 4 8 3" xfId="6729" xr:uid="{00000000-0005-0000-0000-0000461A0000}"/>
    <cellStyle name="Cash 3 4 9" xfId="6730" xr:uid="{00000000-0005-0000-0000-0000471A0000}"/>
    <cellStyle name="Cash 3 4 9 2" xfId="6731" xr:uid="{00000000-0005-0000-0000-0000481A0000}"/>
    <cellStyle name="Cash 3 4 9 3" xfId="6732" xr:uid="{00000000-0005-0000-0000-0000491A0000}"/>
    <cellStyle name="Cash 3 5" xfId="6733" xr:uid="{00000000-0005-0000-0000-00004A1A0000}"/>
    <cellStyle name="Cash 3 5 10" xfId="6734" xr:uid="{00000000-0005-0000-0000-00004B1A0000}"/>
    <cellStyle name="Cash 3 5 10 2" xfId="6735" xr:uid="{00000000-0005-0000-0000-00004C1A0000}"/>
    <cellStyle name="Cash 3 5 10 3" xfId="6736" xr:uid="{00000000-0005-0000-0000-00004D1A0000}"/>
    <cellStyle name="Cash 3 5 11" xfId="6737" xr:uid="{00000000-0005-0000-0000-00004E1A0000}"/>
    <cellStyle name="Cash 3 5 11 2" xfId="6738" xr:uid="{00000000-0005-0000-0000-00004F1A0000}"/>
    <cellStyle name="Cash 3 5 11 3" xfId="6739" xr:uid="{00000000-0005-0000-0000-0000501A0000}"/>
    <cellStyle name="Cash 3 5 12" xfId="6740" xr:uid="{00000000-0005-0000-0000-0000511A0000}"/>
    <cellStyle name="Cash 3 5 12 2" xfId="6741" xr:uid="{00000000-0005-0000-0000-0000521A0000}"/>
    <cellStyle name="Cash 3 5 12 3" xfId="6742" xr:uid="{00000000-0005-0000-0000-0000531A0000}"/>
    <cellStyle name="Cash 3 5 13" xfId="6743" xr:uid="{00000000-0005-0000-0000-0000541A0000}"/>
    <cellStyle name="Cash 3 5 13 2" xfId="6744" xr:uid="{00000000-0005-0000-0000-0000551A0000}"/>
    <cellStyle name="Cash 3 5 13 3" xfId="6745" xr:uid="{00000000-0005-0000-0000-0000561A0000}"/>
    <cellStyle name="Cash 3 5 14" xfId="6746" xr:uid="{00000000-0005-0000-0000-0000571A0000}"/>
    <cellStyle name="Cash 3 5 14 2" xfId="6747" xr:uid="{00000000-0005-0000-0000-0000581A0000}"/>
    <cellStyle name="Cash 3 5 14 3" xfId="6748" xr:uid="{00000000-0005-0000-0000-0000591A0000}"/>
    <cellStyle name="Cash 3 5 15" xfId="6749" xr:uid="{00000000-0005-0000-0000-00005A1A0000}"/>
    <cellStyle name="Cash 3 5 15 2" xfId="6750" xr:uid="{00000000-0005-0000-0000-00005B1A0000}"/>
    <cellStyle name="Cash 3 5 15 3" xfId="6751" xr:uid="{00000000-0005-0000-0000-00005C1A0000}"/>
    <cellStyle name="Cash 3 5 16" xfId="6752" xr:uid="{00000000-0005-0000-0000-00005D1A0000}"/>
    <cellStyle name="Cash 3 5 16 2" xfId="6753" xr:uid="{00000000-0005-0000-0000-00005E1A0000}"/>
    <cellStyle name="Cash 3 5 16 3" xfId="6754" xr:uid="{00000000-0005-0000-0000-00005F1A0000}"/>
    <cellStyle name="Cash 3 5 17" xfId="6755" xr:uid="{00000000-0005-0000-0000-0000601A0000}"/>
    <cellStyle name="Cash 3 5 17 2" xfId="6756" xr:uid="{00000000-0005-0000-0000-0000611A0000}"/>
    <cellStyle name="Cash 3 5 17 3" xfId="6757" xr:uid="{00000000-0005-0000-0000-0000621A0000}"/>
    <cellStyle name="Cash 3 5 18" xfId="6758" xr:uid="{00000000-0005-0000-0000-0000631A0000}"/>
    <cellStyle name="Cash 3 5 18 2" xfId="6759" xr:uid="{00000000-0005-0000-0000-0000641A0000}"/>
    <cellStyle name="Cash 3 5 18 3" xfId="6760" xr:uid="{00000000-0005-0000-0000-0000651A0000}"/>
    <cellStyle name="Cash 3 5 19" xfId="6761" xr:uid="{00000000-0005-0000-0000-0000661A0000}"/>
    <cellStyle name="Cash 3 5 19 2" xfId="6762" xr:uid="{00000000-0005-0000-0000-0000671A0000}"/>
    <cellStyle name="Cash 3 5 19 3" xfId="6763" xr:uid="{00000000-0005-0000-0000-0000681A0000}"/>
    <cellStyle name="Cash 3 5 2" xfId="6764" xr:uid="{00000000-0005-0000-0000-0000691A0000}"/>
    <cellStyle name="Cash 3 5 2 2" xfId="6765" xr:uid="{00000000-0005-0000-0000-00006A1A0000}"/>
    <cellStyle name="Cash 3 5 2 3" xfId="6766" xr:uid="{00000000-0005-0000-0000-00006B1A0000}"/>
    <cellStyle name="Cash 3 5 20" xfId="6767" xr:uid="{00000000-0005-0000-0000-00006C1A0000}"/>
    <cellStyle name="Cash 3 5 20 2" xfId="6768" xr:uid="{00000000-0005-0000-0000-00006D1A0000}"/>
    <cellStyle name="Cash 3 5 20 3" xfId="6769" xr:uid="{00000000-0005-0000-0000-00006E1A0000}"/>
    <cellStyle name="Cash 3 5 21" xfId="6770" xr:uid="{00000000-0005-0000-0000-00006F1A0000}"/>
    <cellStyle name="Cash 3 5 21 2" xfId="6771" xr:uid="{00000000-0005-0000-0000-0000701A0000}"/>
    <cellStyle name="Cash 3 5 21 3" xfId="6772" xr:uid="{00000000-0005-0000-0000-0000711A0000}"/>
    <cellStyle name="Cash 3 5 22" xfId="6773" xr:uid="{00000000-0005-0000-0000-0000721A0000}"/>
    <cellStyle name="Cash 3 5 22 2" xfId="6774" xr:uid="{00000000-0005-0000-0000-0000731A0000}"/>
    <cellStyle name="Cash 3 5 22 3" xfId="6775" xr:uid="{00000000-0005-0000-0000-0000741A0000}"/>
    <cellStyle name="Cash 3 5 23" xfId="6776" xr:uid="{00000000-0005-0000-0000-0000751A0000}"/>
    <cellStyle name="Cash 3 5 23 2" xfId="6777" xr:uid="{00000000-0005-0000-0000-0000761A0000}"/>
    <cellStyle name="Cash 3 5 23 3" xfId="6778" xr:uid="{00000000-0005-0000-0000-0000771A0000}"/>
    <cellStyle name="Cash 3 5 24" xfId="6779" xr:uid="{00000000-0005-0000-0000-0000781A0000}"/>
    <cellStyle name="Cash 3 5 24 2" xfId="6780" xr:uid="{00000000-0005-0000-0000-0000791A0000}"/>
    <cellStyle name="Cash 3 5 24 3" xfId="6781" xr:uid="{00000000-0005-0000-0000-00007A1A0000}"/>
    <cellStyle name="Cash 3 5 25" xfId="6782" xr:uid="{00000000-0005-0000-0000-00007B1A0000}"/>
    <cellStyle name="Cash 3 5 26" xfId="6783" xr:uid="{00000000-0005-0000-0000-00007C1A0000}"/>
    <cellStyle name="Cash 3 5 3" xfId="6784" xr:uid="{00000000-0005-0000-0000-00007D1A0000}"/>
    <cellStyle name="Cash 3 5 3 2" xfId="6785" xr:uid="{00000000-0005-0000-0000-00007E1A0000}"/>
    <cellStyle name="Cash 3 5 3 3" xfId="6786" xr:uid="{00000000-0005-0000-0000-00007F1A0000}"/>
    <cellStyle name="Cash 3 5 4" xfId="6787" xr:uid="{00000000-0005-0000-0000-0000801A0000}"/>
    <cellStyle name="Cash 3 5 4 2" xfId="6788" xr:uid="{00000000-0005-0000-0000-0000811A0000}"/>
    <cellStyle name="Cash 3 5 4 3" xfId="6789" xr:uid="{00000000-0005-0000-0000-0000821A0000}"/>
    <cellStyle name="Cash 3 5 5" xfId="6790" xr:uid="{00000000-0005-0000-0000-0000831A0000}"/>
    <cellStyle name="Cash 3 5 5 2" xfId="6791" xr:uid="{00000000-0005-0000-0000-0000841A0000}"/>
    <cellStyle name="Cash 3 5 5 3" xfId="6792" xr:uid="{00000000-0005-0000-0000-0000851A0000}"/>
    <cellStyle name="Cash 3 5 6" xfId="6793" xr:uid="{00000000-0005-0000-0000-0000861A0000}"/>
    <cellStyle name="Cash 3 5 6 2" xfId="6794" xr:uid="{00000000-0005-0000-0000-0000871A0000}"/>
    <cellStyle name="Cash 3 5 6 3" xfId="6795" xr:uid="{00000000-0005-0000-0000-0000881A0000}"/>
    <cellStyle name="Cash 3 5 7" xfId="6796" xr:uid="{00000000-0005-0000-0000-0000891A0000}"/>
    <cellStyle name="Cash 3 5 7 2" xfId="6797" xr:uid="{00000000-0005-0000-0000-00008A1A0000}"/>
    <cellStyle name="Cash 3 5 7 3" xfId="6798" xr:uid="{00000000-0005-0000-0000-00008B1A0000}"/>
    <cellStyle name="Cash 3 5 8" xfId="6799" xr:uid="{00000000-0005-0000-0000-00008C1A0000}"/>
    <cellStyle name="Cash 3 5 8 2" xfId="6800" xr:uid="{00000000-0005-0000-0000-00008D1A0000}"/>
    <cellStyle name="Cash 3 5 8 3" xfId="6801" xr:uid="{00000000-0005-0000-0000-00008E1A0000}"/>
    <cellStyle name="Cash 3 5 9" xfId="6802" xr:uid="{00000000-0005-0000-0000-00008F1A0000}"/>
    <cellStyle name="Cash 3 5 9 2" xfId="6803" xr:uid="{00000000-0005-0000-0000-0000901A0000}"/>
    <cellStyle name="Cash 3 5 9 3" xfId="6804" xr:uid="{00000000-0005-0000-0000-0000911A0000}"/>
    <cellStyle name="Cash 3 6" xfId="6805" xr:uid="{00000000-0005-0000-0000-0000921A0000}"/>
    <cellStyle name="Cash 3 6 10" xfId="6806" xr:uid="{00000000-0005-0000-0000-0000931A0000}"/>
    <cellStyle name="Cash 3 6 10 2" xfId="6807" xr:uid="{00000000-0005-0000-0000-0000941A0000}"/>
    <cellStyle name="Cash 3 6 10 3" xfId="6808" xr:uid="{00000000-0005-0000-0000-0000951A0000}"/>
    <cellStyle name="Cash 3 6 11" xfId="6809" xr:uid="{00000000-0005-0000-0000-0000961A0000}"/>
    <cellStyle name="Cash 3 6 11 2" xfId="6810" xr:uid="{00000000-0005-0000-0000-0000971A0000}"/>
    <cellStyle name="Cash 3 6 11 3" xfId="6811" xr:uid="{00000000-0005-0000-0000-0000981A0000}"/>
    <cellStyle name="Cash 3 6 12" xfId="6812" xr:uid="{00000000-0005-0000-0000-0000991A0000}"/>
    <cellStyle name="Cash 3 6 12 2" xfId="6813" xr:uid="{00000000-0005-0000-0000-00009A1A0000}"/>
    <cellStyle name="Cash 3 6 12 3" xfId="6814" xr:uid="{00000000-0005-0000-0000-00009B1A0000}"/>
    <cellStyle name="Cash 3 6 13" xfId="6815" xr:uid="{00000000-0005-0000-0000-00009C1A0000}"/>
    <cellStyle name="Cash 3 6 13 2" xfId="6816" xr:uid="{00000000-0005-0000-0000-00009D1A0000}"/>
    <cellStyle name="Cash 3 6 13 3" xfId="6817" xr:uid="{00000000-0005-0000-0000-00009E1A0000}"/>
    <cellStyle name="Cash 3 6 14" xfId="6818" xr:uid="{00000000-0005-0000-0000-00009F1A0000}"/>
    <cellStyle name="Cash 3 6 14 2" xfId="6819" xr:uid="{00000000-0005-0000-0000-0000A01A0000}"/>
    <cellStyle name="Cash 3 6 14 3" xfId="6820" xr:uid="{00000000-0005-0000-0000-0000A11A0000}"/>
    <cellStyle name="Cash 3 6 15" xfId="6821" xr:uid="{00000000-0005-0000-0000-0000A21A0000}"/>
    <cellStyle name="Cash 3 6 15 2" xfId="6822" xr:uid="{00000000-0005-0000-0000-0000A31A0000}"/>
    <cellStyle name="Cash 3 6 15 3" xfId="6823" xr:uid="{00000000-0005-0000-0000-0000A41A0000}"/>
    <cellStyle name="Cash 3 6 16" xfId="6824" xr:uid="{00000000-0005-0000-0000-0000A51A0000}"/>
    <cellStyle name="Cash 3 6 16 2" xfId="6825" xr:uid="{00000000-0005-0000-0000-0000A61A0000}"/>
    <cellStyle name="Cash 3 6 16 3" xfId="6826" xr:uid="{00000000-0005-0000-0000-0000A71A0000}"/>
    <cellStyle name="Cash 3 6 17" xfId="6827" xr:uid="{00000000-0005-0000-0000-0000A81A0000}"/>
    <cellStyle name="Cash 3 6 17 2" xfId="6828" xr:uid="{00000000-0005-0000-0000-0000A91A0000}"/>
    <cellStyle name="Cash 3 6 17 3" xfId="6829" xr:uid="{00000000-0005-0000-0000-0000AA1A0000}"/>
    <cellStyle name="Cash 3 6 18" xfId="6830" xr:uid="{00000000-0005-0000-0000-0000AB1A0000}"/>
    <cellStyle name="Cash 3 6 18 2" xfId="6831" xr:uid="{00000000-0005-0000-0000-0000AC1A0000}"/>
    <cellStyle name="Cash 3 6 18 3" xfId="6832" xr:uid="{00000000-0005-0000-0000-0000AD1A0000}"/>
    <cellStyle name="Cash 3 6 19" xfId="6833" xr:uid="{00000000-0005-0000-0000-0000AE1A0000}"/>
    <cellStyle name="Cash 3 6 19 2" xfId="6834" xr:uid="{00000000-0005-0000-0000-0000AF1A0000}"/>
    <cellStyle name="Cash 3 6 19 3" xfId="6835" xr:uid="{00000000-0005-0000-0000-0000B01A0000}"/>
    <cellStyle name="Cash 3 6 2" xfId="6836" xr:uid="{00000000-0005-0000-0000-0000B11A0000}"/>
    <cellStyle name="Cash 3 6 2 2" xfId="6837" xr:uid="{00000000-0005-0000-0000-0000B21A0000}"/>
    <cellStyle name="Cash 3 6 2 3" xfId="6838" xr:uid="{00000000-0005-0000-0000-0000B31A0000}"/>
    <cellStyle name="Cash 3 6 20" xfId="6839" xr:uid="{00000000-0005-0000-0000-0000B41A0000}"/>
    <cellStyle name="Cash 3 6 20 2" xfId="6840" xr:uid="{00000000-0005-0000-0000-0000B51A0000}"/>
    <cellStyle name="Cash 3 6 20 3" xfId="6841" xr:uid="{00000000-0005-0000-0000-0000B61A0000}"/>
    <cellStyle name="Cash 3 6 21" xfId="6842" xr:uid="{00000000-0005-0000-0000-0000B71A0000}"/>
    <cellStyle name="Cash 3 6 21 2" xfId="6843" xr:uid="{00000000-0005-0000-0000-0000B81A0000}"/>
    <cellStyle name="Cash 3 6 21 3" xfId="6844" xr:uid="{00000000-0005-0000-0000-0000B91A0000}"/>
    <cellStyle name="Cash 3 6 22" xfId="6845" xr:uid="{00000000-0005-0000-0000-0000BA1A0000}"/>
    <cellStyle name="Cash 3 6 22 2" xfId="6846" xr:uid="{00000000-0005-0000-0000-0000BB1A0000}"/>
    <cellStyle name="Cash 3 6 22 3" xfId="6847" xr:uid="{00000000-0005-0000-0000-0000BC1A0000}"/>
    <cellStyle name="Cash 3 6 23" xfId="6848" xr:uid="{00000000-0005-0000-0000-0000BD1A0000}"/>
    <cellStyle name="Cash 3 6 23 2" xfId="6849" xr:uid="{00000000-0005-0000-0000-0000BE1A0000}"/>
    <cellStyle name="Cash 3 6 23 3" xfId="6850" xr:uid="{00000000-0005-0000-0000-0000BF1A0000}"/>
    <cellStyle name="Cash 3 6 24" xfId="6851" xr:uid="{00000000-0005-0000-0000-0000C01A0000}"/>
    <cellStyle name="Cash 3 6 24 2" xfId="6852" xr:uid="{00000000-0005-0000-0000-0000C11A0000}"/>
    <cellStyle name="Cash 3 6 24 3" xfId="6853" xr:uid="{00000000-0005-0000-0000-0000C21A0000}"/>
    <cellStyle name="Cash 3 6 25" xfId="6854" xr:uid="{00000000-0005-0000-0000-0000C31A0000}"/>
    <cellStyle name="Cash 3 6 26" xfId="6855" xr:uid="{00000000-0005-0000-0000-0000C41A0000}"/>
    <cellStyle name="Cash 3 6 3" xfId="6856" xr:uid="{00000000-0005-0000-0000-0000C51A0000}"/>
    <cellStyle name="Cash 3 6 3 2" xfId="6857" xr:uid="{00000000-0005-0000-0000-0000C61A0000}"/>
    <cellStyle name="Cash 3 6 3 3" xfId="6858" xr:uid="{00000000-0005-0000-0000-0000C71A0000}"/>
    <cellStyle name="Cash 3 6 4" xfId="6859" xr:uid="{00000000-0005-0000-0000-0000C81A0000}"/>
    <cellStyle name="Cash 3 6 4 2" xfId="6860" xr:uid="{00000000-0005-0000-0000-0000C91A0000}"/>
    <cellStyle name="Cash 3 6 4 3" xfId="6861" xr:uid="{00000000-0005-0000-0000-0000CA1A0000}"/>
    <cellStyle name="Cash 3 6 5" xfId="6862" xr:uid="{00000000-0005-0000-0000-0000CB1A0000}"/>
    <cellStyle name="Cash 3 6 5 2" xfId="6863" xr:uid="{00000000-0005-0000-0000-0000CC1A0000}"/>
    <cellStyle name="Cash 3 6 5 3" xfId="6864" xr:uid="{00000000-0005-0000-0000-0000CD1A0000}"/>
    <cellStyle name="Cash 3 6 6" xfId="6865" xr:uid="{00000000-0005-0000-0000-0000CE1A0000}"/>
    <cellStyle name="Cash 3 6 6 2" xfId="6866" xr:uid="{00000000-0005-0000-0000-0000CF1A0000}"/>
    <cellStyle name="Cash 3 6 6 3" xfId="6867" xr:uid="{00000000-0005-0000-0000-0000D01A0000}"/>
    <cellStyle name="Cash 3 6 7" xfId="6868" xr:uid="{00000000-0005-0000-0000-0000D11A0000}"/>
    <cellStyle name="Cash 3 6 7 2" xfId="6869" xr:uid="{00000000-0005-0000-0000-0000D21A0000}"/>
    <cellStyle name="Cash 3 6 7 3" xfId="6870" xr:uid="{00000000-0005-0000-0000-0000D31A0000}"/>
    <cellStyle name="Cash 3 6 8" xfId="6871" xr:uid="{00000000-0005-0000-0000-0000D41A0000}"/>
    <cellStyle name="Cash 3 6 8 2" xfId="6872" xr:uid="{00000000-0005-0000-0000-0000D51A0000}"/>
    <cellStyle name="Cash 3 6 8 3" xfId="6873" xr:uid="{00000000-0005-0000-0000-0000D61A0000}"/>
    <cellStyle name="Cash 3 6 9" xfId="6874" xr:uid="{00000000-0005-0000-0000-0000D71A0000}"/>
    <cellStyle name="Cash 3 6 9 2" xfId="6875" xr:uid="{00000000-0005-0000-0000-0000D81A0000}"/>
    <cellStyle name="Cash 3 6 9 3" xfId="6876" xr:uid="{00000000-0005-0000-0000-0000D91A0000}"/>
    <cellStyle name="Cash 3 7" xfId="6877" xr:uid="{00000000-0005-0000-0000-0000DA1A0000}"/>
    <cellStyle name="Cash 3 7 10" xfId="6878" xr:uid="{00000000-0005-0000-0000-0000DB1A0000}"/>
    <cellStyle name="Cash 3 7 10 2" xfId="6879" xr:uid="{00000000-0005-0000-0000-0000DC1A0000}"/>
    <cellStyle name="Cash 3 7 10 3" xfId="6880" xr:uid="{00000000-0005-0000-0000-0000DD1A0000}"/>
    <cellStyle name="Cash 3 7 11" xfId="6881" xr:uid="{00000000-0005-0000-0000-0000DE1A0000}"/>
    <cellStyle name="Cash 3 7 11 2" xfId="6882" xr:uid="{00000000-0005-0000-0000-0000DF1A0000}"/>
    <cellStyle name="Cash 3 7 11 3" xfId="6883" xr:uid="{00000000-0005-0000-0000-0000E01A0000}"/>
    <cellStyle name="Cash 3 7 12" xfId="6884" xr:uid="{00000000-0005-0000-0000-0000E11A0000}"/>
    <cellStyle name="Cash 3 7 12 2" xfId="6885" xr:uid="{00000000-0005-0000-0000-0000E21A0000}"/>
    <cellStyle name="Cash 3 7 12 3" xfId="6886" xr:uid="{00000000-0005-0000-0000-0000E31A0000}"/>
    <cellStyle name="Cash 3 7 13" xfId="6887" xr:uid="{00000000-0005-0000-0000-0000E41A0000}"/>
    <cellStyle name="Cash 3 7 13 2" xfId="6888" xr:uid="{00000000-0005-0000-0000-0000E51A0000}"/>
    <cellStyle name="Cash 3 7 13 3" xfId="6889" xr:uid="{00000000-0005-0000-0000-0000E61A0000}"/>
    <cellStyle name="Cash 3 7 14" xfId="6890" xr:uid="{00000000-0005-0000-0000-0000E71A0000}"/>
    <cellStyle name="Cash 3 7 14 2" xfId="6891" xr:uid="{00000000-0005-0000-0000-0000E81A0000}"/>
    <cellStyle name="Cash 3 7 14 3" xfId="6892" xr:uid="{00000000-0005-0000-0000-0000E91A0000}"/>
    <cellStyle name="Cash 3 7 15" xfId="6893" xr:uid="{00000000-0005-0000-0000-0000EA1A0000}"/>
    <cellStyle name="Cash 3 7 15 2" xfId="6894" xr:uid="{00000000-0005-0000-0000-0000EB1A0000}"/>
    <cellStyle name="Cash 3 7 15 3" xfId="6895" xr:uid="{00000000-0005-0000-0000-0000EC1A0000}"/>
    <cellStyle name="Cash 3 7 16" xfId="6896" xr:uid="{00000000-0005-0000-0000-0000ED1A0000}"/>
    <cellStyle name="Cash 3 7 16 2" xfId="6897" xr:uid="{00000000-0005-0000-0000-0000EE1A0000}"/>
    <cellStyle name="Cash 3 7 16 3" xfId="6898" xr:uid="{00000000-0005-0000-0000-0000EF1A0000}"/>
    <cellStyle name="Cash 3 7 17" xfId="6899" xr:uid="{00000000-0005-0000-0000-0000F01A0000}"/>
    <cellStyle name="Cash 3 7 17 2" xfId="6900" xr:uid="{00000000-0005-0000-0000-0000F11A0000}"/>
    <cellStyle name="Cash 3 7 17 3" xfId="6901" xr:uid="{00000000-0005-0000-0000-0000F21A0000}"/>
    <cellStyle name="Cash 3 7 18" xfId="6902" xr:uid="{00000000-0005-0000-0000-0000F31A0000}"/>
    <cellStyle name="Cash 3 7 18 2" xfId="6903" xr:uid="{00000000-0005-0000-0000-0000F41A0000}"/>
    <cellStyle name="Cash 3 7 18 3" xfId="6904" xr:uid="{00000000-0005-0000-0000-0000F51A0000}"/>
    <cellStyle name="Cash 3 7 19" xfId="6905" xr:uid="{00000000-0005-0000-0000-0000F61A0000}"/>
    <cellStyle name="Cash 3 7 19 2" xfId="6906" xr:uid="{00000000-0005-0000-0000-0000F71A0000}"/>
    <cellStyle name="Cash 3 7 19 3" xfId="6907" xr:uid="{00000000-0005-0000-0000-0000F81A0000}"/>
    <cellStyle name="Cash 3 7 2" xfId="6908" xr:uid="{00000000-0005-0000-0000-0000F91A0000}"/>
    <cellStyle name="Cash 3 7 2 2" xfId="6909" xr:uid="{00000000-0005-0000-0000-0000FA1A0000}"/>
    <cellStyle name="Cash 3 7 2 3" xfId="6910" xr:uid="{00000000-0005-0000-0000-0000FB1A0000}"/>
    <cellStyle name="Cash 3 7 20" xfId="6911" xr:uid="{00000000-0005-0000-0000-0000FC1A0000}"/>
    <cellStyle name="Cash 3 7 20 2" xfId="6912" xr:uid="{00000000-0005-0000-0000-0000FD1A0000}"/>
    <cellStyle name="Cash 3 7 20 3" xfId="6913" xr:uid="{00000000-0005-0000-0000-0000FE1A0000}"/>
    <cellStyle name="Cash 3 7 21" xfId="6914" xr:uid="{00000000-0005-0000-0000-0000FF1A0000}"/>
    <cellStyle name="Cash 3 7 21 2" xfId="6915" xr:uid="{00000000-0005-0000-0000-0000001B0000}"/>
    <cellStyle name="Cash 3 7 21 3" xfId="6916" xr:uid="{00000000-0005-0000-0000-0000011B0000}"/>
    <cellStyle name="Cash 3 7 22" xfId="6917" xr:uid="{00000000-0005-0000-0000-0000021B0000}"/>
    <cellStyle name="Cash 3 7 22 2" xfId="6918" xr:uid="{00000000-0005-0000-0000-0000031B0000}"/>
    <cellStyle name="Cash 3 7 22 3" xfId="6919" xr:uid="{00000000-0005-0000-0000-0000041B0000}"/>
    <cellStyle name="Cash 3 7 23" xfId="6920" xr:uid="{00000000-0005-0000-0000-0000051B0000}"/>
    <cellStyle name="Cash 3 7 23 2" xfId="6921" xr:uid="{00000000-0005-0000-0000-0000061B0000}"/>
    <cellStyle name="Cash 3 7 23 3" xfId="6922" xr:uid="{00000000-0005-0000-0000-0000071B0000}"/>
    <cellStyle name="Cash 3 7 24" xfId="6923" xr:uid="{00000000-0005-0000-0000-0000081B0000}"/>
    <cellStyle name="Cash 3 7 24 2" xfId="6924" xr:uid="{00000000-0005-0000-0000-0000091B0000}"/>
    <cellStyle name="Cash 3 7 24 3" xfId="6925" xr:uid="{00000000-0005-0000-0000-00000A1B0000}"/>
    <cellStyle name="Cash 3 7 25" xfId="6926" xr:uid="{00000000-0005-0000-0000-00000B1B0000}"/>
    <cellStyle name="Cash 3 7 26" xfId="6927" xr:uid="{00000000-0005-0000-0000-00000C1B0000}"/>
    <cellStyle name="Cash 3 7 3" xfId="6928" xr:uid="{00000000-0005-0000-0000-00000D1B0000}"/>
    <cellStyle name="Cash 3 7 3 2" xfId="6929" xr:uid="{00000000-0005-0000-0000-00000E1B0000}"/>
    <cellStyle name="Cash 3 7 3 3" xfId="6930" xr:uid="{00000000-0005-0000-0000-00000F1B0000}"/>
    <cellStyle name="Cash 3 7 4" xfId="6931" xr:uid="{00000000-0005-0000-0000-0000101B0000}"/>
    <cellStyle name="Cash 3 7 4 2" xfId="6932" xr:uid="{00000000-0005-0000-0000-0000111B0000}"/>
    <cellStyle name="Cash 3 7 4 3" xfId="6933" xr:uid="{00000000-0005-0000-0000-0000121B0000}"/>
    <cellStyle name="Cash 3 7 5" xfId="6934" xr:uid="{00000000-0005-0000-0000-0000131B0000}"/>
    <cellStyle name="Cash 3 7 5 2" xfId="6935" xr:uid="{00000000-0005-0000-0000-0000141B0000}"/>
    <cellStyle name="Cash 3 7 5 3" xfId="6936" xr:uid="{00000000-0005-0000-0000-0000151B0000}"/>
    <cellStyle name="Cash 3 7 6" xfId="6937" xr:uid="{00000000-0005-0000-0000-0000161B0000}"/>
    <cellStyle name="Cash 3 7 6 2" xfId="6938" xr:uid="{00000000-0005-0000-0000-0000171B0000}"/>
    <cellStyle name="Cash 3 7 6 3" xfId="6939" xr:uid="{00000000-0005-0000-0000-0000181B0000}"/>
    <cellStyle name="Cash 3 7 7" xfId="6940" xr:uid="{00000000-0005-0000-0000-0000191B0000}"/>
    <cellStyle name="Cash 3 7 7 2" xfId="6941" xr:uid="{00000000-0005-0000-0000-00001A1B0000}"/>
    <cellStyle name="Cash 3 7 7 3" xfId="6942" xr:uid="{00000000-0005-0000-0000-00001B1B0000}"/>
    <cellStyle name="Cash 3 7 8" xfId="6943" xr:uid="{00000000-0005-0000-0000-00001C1B0000}"/>
    <cellStyle name="Cash 3 7 8 2" xfId="6944" xr:uid="{00000000-0005-0000-0000-00001D1B0000}"/>
    <cellStyle name="Cash 3 7 8 3" xfId="6945" xr:uid="{00000000-0005-0000-0000-00001E1B0000}"/>
    <cellStyle name="Cash 3 7 9" xfId="6946" xr:uid="{00000000-0005-0000-0000-00001F1B0000}"/>
    <cellStyle name="Cash 3 7 9 2" xfId="6947" xr:uid="{00000000-0005-0000-0000-0000201B0000}"/>
    <cellStyle name="Cash 3 7 9 3" xfId="6948" xr:uid="{00000000-0005-0000-0000-0000211B0000}"/>
    <cellStyle name="Cash 3 8" xfId="6949" xr:uid="{00000000-0005-0000-0000-0000221B0000}"/>
    <cellStyle name="Cash 3 8 10" xfId="6950" xr:uid="{00000000-0005-0000-0000-0000231B0000}"/>
    <cellStyle name="Cash 3 8 10 2" xfId="6951" xr:uid="{00000000-0005-0000-0000-0000241B0000}"/>
    <cellStyle name="Cash 3 8 10 3" xfId="6952" xr:uid="{00000000-0005-0000-0000-0000251B0000}"/>
    <cellStyle name="Cash 3 8 11" xfId="6953" xr:uid="{00000000-0005-0000-0000-0000261B0000}"/>
    <cellStyle name="Cash 3 8 11 2" xfId="6954" xr:uid="{00000000-0005-0000-0000-0000271B0000}"/>
    <cellStyle name="Cash 3 8 11 3" xfId="6955" xr:uid="{00000000-0005-0000-0000-0000281B0000}"/>
    <cellStyle name="Cash 3 8 12" xfId="6956" xr:uid="{00000000-0005-0000-0000-0000291B0000}"/>
    <cellStyle name="Cash 3 8 12 2" xfId="6957" xr:uid="{00000000-0005-0000-0000-00002A1B0000}"/>
    <cellStyle name="Cash 3 8 12 3" xfId="6958" xr:uid="{00000000-0005-0000-0000-00002B1B0000}"/>
    <cellStyle name="Cash 3 8 13" xfId="6959" xr:uid="{00000000-0005-0000-0000-00002C1B0000}"/>
    <cellStyle name="Cash 3 8 13 2" xfId="6960" xr:uid="{00000000-0005-0000-0000-00002D1B0000}"/>
    <cellStyle name="Cash 3 8 13 3" xfId="6961" xr:uid="{00000000-0005-0000-0000-00002E1B0000}"/>
    <cellStyle name="Cash 3 8 14" xfId="6962" xr:uid="{00000000-0005-0000-0000-00002F1B0000}"/>
    <cellStyle name="Cash 3 8 14 2" xfId="6963" xr:uid="{00000000-0005-0000-0000-0000301B0000}"/>
    <cellStyle name="Cash 3 8 14 3" xfId="6964" xr:uid="{00000000-0005-0000-0000-0000311B0000}"/>
    <cellStyle name="Cash 3 8 15" xfId="6965" xr:uid="{00000000-0005-0000-0000-0000321B0000}"/>
    <cellStyle name="Cash 3 8 15 2" xfId="6966" xr:uid="{00000000-0005-0000-0000-0000331B0000}"/>
    <cellStyle name="Cash 3 8 15 3" xfId="6967" xr:uid="{00000000-0005-0000-0000-0000341B0000}"/>
    <cellStyle name="Cash 3 8 16" xfId="6968" xr:uid="{00000000-0005-0000-0000-0000351B0000}"/>
    <cellStyle name="Cash 3 8 16 2" xfId="6969" xr:uid="{00000000-0005-0000-0000-0000361B0000}"/>
    <cellStyle name="Cash 3 8 16 3" xfId="6970" xr:uid="{00000000-0005-0000-0000-0000371B0000}"/>
    <cellStyle name="Cash 3 8 17" xfId="6971" xr:uid="{00000000-0005-0000-0000-0000381B0000}"/>
    <cellStyle name="Cash 3 8 17 2" xfId="6972" xr:uid="{00000000-0005-0000-0000-0000391B0000}"/>
    <cellStyle name="Cash 3 8 17 3" xfId="6973" xr:uid="{00000000-0005-0000-0000-00003A1B0000}"/>
    <cellStyle name="Cash 3 8 18" xfId="6974" xr:uid="{00000000-0005-0000-0000-00003B1B0000}"/>
    <cellStyle name="Cash 3 8 18 2" xfId="6975" xr:uid="{00000000-0005-0000-0000-00003C1B0000}"/>
    <cellStyle name="Cash 3 8 18 3" xfId="6976" xr:uid="{00000000-0005-0000-0000-00003D1B0000}"/>
    <cellStyle name="Cash 3 8 19" xfId="6977" xr:uid="{00000000-0005-0000-0000-00003E1B0000}"/>
    <cellStyle name="Cash 3 8 19 2" xfId="6978" xr:uid="{00000000-0005-0000-0000-00003F1B0000}"/>
    <cellStyle name="Cash 3 8 19 3" xfId="6979" xr:uid="{00000000-0005-0000-0000-0000401B0000}"/>
    <cellStyle name="Cash 3 8 2" xfId="6980" xr:uid="{00000000-0005-0000-0000-0000411B0000}"/>
    <cellStyle name="Cash 3 8 2 2" xfId="6981" xr:uid="{00000000-0005-0000-0000-0000421B0000}"/>
    <cellStyle name="Cash 3 8 2 3" xfId="6982" xr:uid="{00000000-0005-0000-0000-0000431B0000}"/>
    <cellStyle name="Cash 3 8 20" xfId="6983" xr:uid="{00000000-0005-0000-0000-0000441B0000}"/>
    <cellStyle name="Cash 3 8 20 2" xfId="6984" xr:uid="{00000000-0005-0000-0000-0000451B0000}"/>
    <cellStyle name="Cash 3 8 20 3" xfId="6985" xr:uid="{00000000-0005-0000-0000-0000461B0000}"/>
    <cellStyle name="Cash 3 8 21" xfId="6986" xr:uid="{00000000-0005-0000-0000-0000471B0000}"/>
    <cellStyle name="Cash 3 8 21 2" xfId="6987" xr:uid="{00000000-0005-0000-0000-0000481B0000}"/>
    <cellStyle name="Cash 3 8 21 3" xfId="6988" xr:uid="{00000000-0005-0000-0000-0000491B0000}"/>
    <cellStyle name="Cash 3 8 22" xfId="6989" xr:uid="{00000000-0005-0000-0000-00004A1B0000}"/>
    <cellStyle name="Cash 3 8 22 2" xfId="6990" xr:uid="{00000000-0005-0000-0000-00004B1B0000}"/>
    <cellStyle name="Cash 3 8 22 3" xfId="6991" xr:uid="{00000000-0005-0000-0000-00004C1B0000}"/>
    <cellStyle name="Cash 3 8 23" xfId="6992" xr:uid="{00000000-0005-0000-0000-00004D1B0000}"/>
    <cellStyle name="Cash 3 8 23 2" xfId="6993" xr:uid="{00000000-0005-0000-0000-00004E1B0000}"/>
    <cellStyle name="Cash 3 8 23 3" xfId="6994" xr:uid="{00000000-0005-0000-0000-00004F1B0000}"/>
    <cellStyle name="Cash 3 8 24" xfId="6995" xr:uid="{00000000-0005-0000-0000-0000501B0000}"/>
    <cellStyle name="Cash 3 8 24 2" xfId="6996" xr:uid="{00000000-0005-0000-0000-0000511B0000}"/>
    <cellStyle name="Cash 3 8 24 3" xfId="6997" xr:uid="{00000000-0005-0000-0000-0000521B0000}"/>
    <cellStyle name="Cash 3 8 25" xfId="6998" xr:uid="{00000000-0005-0000-0000-0000531B0000}"/>
    <cellStyle name="Cash 3 8 26" xfId="6999" xr:uid="{00000000-0005-0000-0000-0000541B0000}"/>
    <cellStyle name="Cash 3 8 3" xfId="7000" xr:uid="{00000000-0005-0000-0000-0000551B0000}"/>
    <cellStyle name="Cash 3 8 3 2" xfId="7001" xr:uid="{00000000-0005-0000-0000-0000561B0000}"/>
    <cellStyle name="Cash 3 8 3 3" xfId="7002" xr:uid="{00000000-0005-0000-0000-0000571B0000}"/>
    <cellStyle name="Cash 3 8 4" xfId="7003" xr:uid="{00000000-0005-0000-0000-0000581B0000}"/>
    <cellStyle name="Cash 3 8 4 2" xfId="7004" xr:uid="{00000000-0005-0000-0000-0000591B0000}"/>
    <cellStyle name="Cash 3 8 4 3" xfId="7005" xr:uid="{00000000-0005-0000-0000-00005A1B0000}"/>
    <cellStyle name="Cash 3 8 5" xfId="7006" xr:uid="{00000000-0005-0000-0000-00005B1B0000}"/>
    <cellStyle name="Cash 3 8 5 2" xfId="7007" xr:uid="{00000000-0005-0000-0000-00005C1B0000}"/>
    <cellStyle name="Cash 3 8 5 3" xfId="7008" xr:uid="{00000000-0005-0000-0000-00005D1B0000}"/>
    <cellStyle name="Cash 3 8 6" xfId="7009" xr:uid="{00000000-0005-0000-0000-00005E1B0000}"/>
    <cellStyle name="Cash 3 8 6 2" xfId="7010" xr:uid="{00000000-0005-0000-0000-00005F1B0000}"/>
    <cellStyle name="Cash 3 8 6 3" xfId="7011" xr:uid="{00000000-0005-0000-0000-0000601B0000}"/>
    <cellStyle name="Cash 3 8 7" xfId="7012" xr:uid="{00000000-0005-0000-0000-0000611B0000}"/>
    <cellStyle name="Cash 3 8 7 2" xfId="7013" xr:uid="{00000000-0005-0000-0000-0000621B0000}"/>
    <cellStyle name="Cash 3 8 7 3" xfId="7014" xr:uid="{00000000-0005-0000-0000-0000631B0000}"/>
    <cellStyle name="Cash 3 8 8" xfId="7015" xr:uid="{00000000-0005-0000-0000-0000641B0000}"/>
    <cellStyle name="Cash 3 8 8 2" xfId="7016" xr:uid="{00000000-0005-0000-0000-0000651B0000}"/>
    <cellStyle name="Cash 3 8 8 3" xfId="7017" xr:uid="{00000000-0005-0000-0000-0000661B0000}"/>
    <cellStyle name="Cash 3 8 9" xfId="7018" xr:uid="{00000000-0005-0000-0000-0000671B0000}"/>
    <cellStyle name="Cash 3 8 9 2" xfId="7019" xr:uid="{00000000-0005-0000-0000-0000681B0000}"/>
    <cellStyle name="Cash 3 8 9 3" xfId="7020" xr:uid="{00000000-0005-0000-0000-0000691B0000}"/>
    <cellStyle name="Cash 3 9" xfId="7021" xr:uid="{00000000-0005-0000-0000-00006A1B0000}"/>
    <cellStyle name="Cash 3 9 10" xfId="7022" xr:uid="{00000000-0005-0000-0000-00006B1B0000}"/>
    <cellStyle name="Cash 3 9 10 2" xfId="7023" xr:uid="{00000000-0005-0000-0000-00006C1B0000}"/>
    <cellStyle name="Cash 3 9 10 3" xfId="7024" xr:uid="{00000000-0005-0000-0000-00006D1B0000}"/>
    <cellStyle name="Cash 3 9 11" xfId="7025" xr:uid="{00000000-0005-0000-0000-00006E1B0000}"/>
    <cellStyle name="Cash 3 9 11 2" xfId="7026" xr:uid="{00000000-0005-0000-0000-00006F1B0000}"/>
    <cellStyle name="Cash 3 9 11 3" xfId="7027" xr:uid="{00000000-0005-0000-0000-0000701B0000}"/>
    <cellStyle name="Cash 3 9 12" xfId="7028" xr:uid="{00000000-0005-0000-0000-0000711B0000}"/>
    <cellStyle name="Cash 3 9 12 2" xfId="7029" xr:uid="{00000000-0005-0000-0000-0000721B0000}"/>
    <cellStyle name="Cash 3 9 12 3" xfId="7030" xr:uid="{00000000-0005-0000-0000-0000731B0000}"/>
    <cellStyle name="Cash 3 9 13" xfId="7031" xr:uid="{00000000-0005-0000-0000-0000741B0000}"/>
    <cellStyle name="Cash 3 9 13 2" xfId="7032" xr:uid="{00000000-0005-0000-0000-0000751B0000}"/>
    <cellStyle name="Cash 3 9 13 3" xfId="7033" xr:uid="{00000000-0005-0000-0000-0000761B0000}"/>
    <cellStyle name="Cash 3 9 14" xfId="7034" xr:uid="{00000000-0005-0000-0000-0000771B0000}"/>
    <cellStyle name="Cash 3 9 14 2" xfId="7035" xr:uid="{00000000-0005-0000-0000-0000781B0000}"/>
    <cellStyle name="Cash 3 9 14 3" xfId="7036" xr:uid="{00000000-0005-0000-0000-0000791B0000}"/>
    <cellStyle name="Cash 3 9 15" xfId="7037" xr:uid="{00000000-0005-0000-0000-00007A1B0000}"/>
    <cellStyle name="Cash 3 9 15 2" xfId="7038" xr:uid="{00000000-0005-0000-0000-00007B1B0000}"/>
    <cellStyle name="Cash 3 9 15 3" xfId="7039" xr:uid="{00000000-0005-0000-0000-00007C1B0000}"/>
    <cellStyle name="Cash 3 9 16" xfId="7040" xr:uid="{00000000-0005-0000-0000-00007D1B0000}"/>
    <cellStyle name="Cash 3 9 16 2" xfId="7041" xr:uid="{00000000-0005-0000-0000-00007E1B0000}"/>
    <cellStyle name="Cash 3 9 16 3" xfId="7042" xr:uid="{00000000-0005-0000-0000-00007F1B0000}"/>
    <cellStyle name="Cash 3 9 17" xfId="7043" xr:uid="{00000000-0005-0000-0000-0000801B0000}"/>
    <cellStyle name="Cash 3 9 17 2" xfId="7044" xr:uid="{00000000-0005-0000-0000-0000811B0000}"/>
    <cellStyle name="Cash 3 9 17 3" xfId="7045" xr:uid="{00000000-0005-0000-0000-0000821B0000}"/>
    <cellStyle name="Cash 3 9 18" xfId="7046" xr:uid="{00000000-0005-0000-0000-0000831B0000}"/>
    <cellStyle name="Cash 3 9 18 2" xfId="7047" xr:uid="{00000000-0005-0000-0000-0000841B0000}"/>
    <cellStyle name="Cash 3 9 18 3" xfId="7048" xr:uid="{00000000-0005-0000-0000-0000851B0000}"/>
    <cellStyle name="Cash 3 9 19" xfId="7049" xr:uid="{00000000-0005-0000-0000-0000861B0000}"/>
    <cellStyle name="Cash 3 9 19 2" xfId="7050" xr:uid="{00000000-0005-0000-0000-0000871B0000}"/>
    <cellStyle name="Cash 3 9 19 3" xfId="7051" xr:uid="{00000000-0005-0000-0000-0000881B0000}"/>
    <cellStyle name="Cash 3 9 2" xfId="7052" xr:uid="{00000000-0005-0000-0000-0000891B0000}"/>
    <cellStyle name="Cash 3 9 2 2" xfId="7053" xr:uid="{00000000-0005-0000-0000-00008A1B0000}"/>
    <cellStyle name="Cash 3 9 2 3" xfId="7054" xr:uid="{00000000-0005-0000-0000-00008B1B0000}"/>
    <cellStyle name="Cash 3 9 20" xfId="7055" xr:uid="{00000000-0005-0000-0000-00008C1B0000}"/>
    <cellStyle name="Cash 3 9 20 2" xfId="7056" xr:uid="{00000000-0005-0000-0000-00008D1B0000}"/>
    <cellStyle name="Cash 3 9 20 3" xfId="7057" xr:uid="{00000000-0005-0000-0000-00008E1B0000}"/>
    <cellStyle name="Cash 3 9 21" xfId="7058" xr:uid="{00000000-0005-0000-0000-00008F1B0000}"/>
    <cellStyle name="Cash 3 9 21 2" xfId="7059" xr:uid="{00000000-0005-0000-0000-0000901B0000}"/>
    <cellStyle name="Cash 3 9 21 3" xfId="7060" xr:uid="{00000000-0005-0000-0000-0000911B0000}"/>
    <cellStyle name="Cash 3 9 22" xfId="7061" xr:uid="{00000000-0005-0000-0000-0000921B0000}"/>
    <cellStyle name="Cash 3 9 22 2" xfId="7062" xr:uid="{00000000-0005-0000-0000-0000931B0000}"/>
    <cellStyle name="Cash 3 9 22 3" xfId="7063" xr:uid="{00000000-0005-0000-0000-0000941B0000}"/>
    <cellStyle name="Cash 3 9 23" xfId="7064" xr:uid="{00000000-0005-0000-0000-0000951B0000}"/>
    <cellStyle name="Cash 3 9 23 2" xfId="7065" xr:uid="{00000000-0005-0000-0000-0000961B0000}"/>
    <cellStyle name="Cash 3 9 23 3" xfId="7066" xr:uid="{00000000-0005-0000-0000-0000971B0000}"/>
    <cellStyle name="Cash 3 9 24" xfId="7067" xr:uid="{00000000-0005-0000-0000-0000981B0000}"/>
    <cellStyle name="Cash 3 9 24 2" xfId="7068" xr:uid="{00000000-0005-0000-0000-0000991B0000}"/>
    <cellStyle name="Cash 3 9 24 3" xfId="7069" xr:uid="{00000000-0005-0000-0000-00009A1B0000}"/>
    <cellStyle name="Cash 3 9 25" xfId="7070" xr:uid="{00000000-0005-0000-0000-00009B1B0000}"/>
    <cellStyle name="Cash 3 9 26" xfId="7071" xr:uid="{00000000-0005-0000-0000-00009C1B0000}"/>
    <cellStyle name="Cash 3 9 3" xfId="7072" xr:uid="{00000000-0005-0000-0000-00009D1B0000}"/>
    <cellStyle name="Cash 3 9 3 2" xfId="7073" xr:uid="{00000000-0005-0000-0000-00009E1B0000}"/>
    <cellStyle name="Cash 3 9 3 3" xfId="7074" xr:uid="{00000000-0005-0000-0000-00009F1B0000}"/>
    <cellStyle name="Cash 3 9 4" xfId="7075" xr:uid="{00000000-0005-0000-0000-0000A01B0000}"/>
    <cellStyle name="Cash 3 9 4 2" xfId="7076" xr:uid="{00000000-0005-0000-0000-0000A11B0000}"/>
    <cellStyle name="Cash 3 9 4 3" xfId="7077" xr:uid="{00000000-0005-0000-0000-0000A21B0000}"/>
    <cellStyle name="Cash 3 9 5" xfId="7078" xr:uid="{00000000-0005-0000-0000-0000A31B0000}"/>
    <cellStyle name="Cash 3 9 5 2" xfId="7079" xr:uid="{00000000-0005-0000-0000-0000A41B0000}"/>
    <cellStyle name="Cash 3 9 5 3" xfId="7080" xr:uid="{00000000-0005-0000-0000-0000A51B0000}"/>
    <cellStyle name="Cash 3 9 6" xfId="7081" xr:uid="{00000000-0005-0000-0000-0000A61B0000}"/>
    <cellStyle name="Cash 3 9 6 2" xfId="7082" xr:uid="{00000000-0005-0000-0000-0000A71B0000}"/>
    <cellStyle name="Cash 3 9 6 3" xfId="7083" xr:uid="{00000000-0005-0000-0000-0000A81B0000}"/>
    <cellStyle name="Cash 3 9 7" xfId="7084" xr:uid="{00000000-0005-0000-0000-0000A91B0000}"/>
    <cellStyle name="Cash 3 9 7 2" xfId="7085" xr:uid="{00000000-0005-0000-0000-0000AA1B0000}"/>
    <cellStyle name="Cash 3 9 7 3" xfId="7086" xr:uid="{00000000-0005-0000-0000-0000AB1B0000}"/>
    <cellStyle name="Cash 3 9 8" xfId="7087" xr:uid="{00000000-0005-0000-0000-0000AC1B0000}"/>
    <cellStyle name="Cash 3 9 8 2" xfId="7088" xr:uid="{00000000-0005-0000-0000-0000AD1B0000}"/>
    <cellStyle name="Cash 3 9 8 3" xfId="7089" xr:uid="{00000000-0005-0000-0000-0000AE1B0000}"/>
    <cellStyle name="Cash 3 9 9" xfId="7090" xr:uid="{00000000-0005-0000-0000-0000AF1B0000}"/>
    <cellStyle name="Cash 3 9 9 2" xfId="7091" xr:uid="{00000000-0005-0000-0000-0000B01B0000}"/>
    <cellStyle name="Cash 3 9 9 3" xfId="7092" xr:uid="{00000000-0005-0000-0000-0000B11B0000}"/>
    <cellStyle name="ccc" xfId="7093" xr:uid="{00000000-0005-0000-0000-0000B21B0000}"/>
    <cellStyle name="ccc 2" xfId="7094" xr:uid="{00000000-0005-0000-0000-0000B31B0000}"/>
    <cellStyle name="ccc 2 2" xfId="7095" xr:uid="{00000000-0005-0000-0000-0000B41B0000}"/>
    <cellStyle name="ccc 2 2 2" xfId="7096" xr:uid="{00000000-0005-0000-0000-0000B51B0000}"/>
    <cellStyle name="ccc 2 2 3" xfId="7097" xr:uid="{00000000-0005-0000-0000-0000B61B0000}"/>
    <cellStyle name="ccc 2 2 4" xfId="7098" xr:uid="{00000000-0005-0000-0000-0000B71B0000}"/>
    <cellStyle name="ccc 2 3" xfId="7099" xr:uid="{00000000-0005-0000-0000-0000B81B0000}"/>
    <cellStyle name="ccc 2 3 2" xfId="7100" xr:uid="{00000000-0005-0000-0000-0000B91B0000}"/>
    <cellStyle name="ccc 2 3 3" xfId="7101" xr:uid="{00000000-0005-0000-0000-0000BA1B0000}"/>
    <cellStyle name="ccc 2 3 4" xfId="7102" xr:uid="{00000000-0005-0000-0000-0000BB1B0000}"/>
    <cellStyle name="ccc 2 4" xfId="7103" xr:uid="{00000000-0005-0000-0000-0000BC1B0000}"/>
    <cellStyle name="ccc 2 4 2" xfId="7104" xr:uid="{00000000-0005-0000-0000-0000BD1B0000}"/>
    <cellStyle name="ccc 2 4 3" xfId="7105" xr:uid="{00000000-0005-0000-0000-0000BE1B0000}"/>
    <cellStyle name="ccc 2 4 4" xfId="7106" xr:uid="{00000000-0005-0000-0000-0000BF1B0000}"/>
    <cellStyle name="ccc 2 4 5" xfId="7107" xr:uid="{00000000-0005-0000-0000-0000C01B0000}"/>
    <cellStyle name="ccc 2 5" xfId="7108" xr:uid="{00000000-0005-0000-0000-0000C11B0000}"/>
    <cellStyle name="ccc 2 5 2" xfId="7109" xr:uid="{00000000-0005-0000-0000-0000C21B0000}"/>
    <cellStyle name="ccc 2 5 3" xfId="7110" xr:uid="{00000000-0005-0000-0000-0000C31B0000}"/>
    <cellStyle name="ccc 2 6" xfId="7111" xr:uid="{00000000-0005-0000-0000-0000C41B0000}"/>
    <cellStyle name="ccc 2 6 2" xfId="7112" xr:uid="{00000000-0005-0000-0000-0000C51B0000}"/>
    <cellStyle name="ccc 3" xfId="7113" xr:uid="{00000000-0005-0000-0000-0000C61B0000}"/>
    <cellStyle name="ccc 3 2" xfId="7114" xr:uid="{00000000-0005-0000-0000-0000C71B0000}"/>
    <cellStyle name="ccc 3 3" xfId="7115" xr:uid="{00000000-0005-0000-0000-0000C81B0000}"/>
    <cellStyle name="ccc 3 4" xfId="7116" xr:uid="{00000000-0005-0000-0000-0000C91B0000}"/>
    <cellStyle name="ccc 4" xfId="7117" xr:uid="{00000000-0005-0000-0000-0000CA1B0000}"/>
    <cellStyle name="ccc 4 2" xfId="7118" xr:uid="{00000000-0005-0000-0000-0000CB1B0000}"/>
    <cellStyle name="ccc 4 3" xfId="7119" xr:uid="{00000000-0005-0000-0000-0000CC1B0000}"/>
    <cellStyle name="ccc 4 4" xfId="7120" xr:uid="{00000000-0005-0000-0000-0000CD1B0000}"/>
    <cellStyle name="ccc 5" xfId="7121" xr:uid="{00000000-0005-0000-0000-0000CE1B0000}"/>
    <cellStyle name="ccc 5 2" xfId="7122" xr:uid="{00000000-0005-0000-0000-0000CF1B0000}"/>
    <cellStyle name="ccc 5 3" xfId="7123" xr:uid="{00000000-0005-0000-0000-0000D01B0000}"/>
    <cellStyle name="ccc 5 4" xfId="7124" xr:uid="{00000000-0005-0000-0000-0000D11B0000}"/>
    <cellStyle name="ccc 5 5" xfId="7125" xr:uid="{00000000-0005-0000-0000-0000D21B0000}"/>
    <cellStyle name="ccc 6" xfId="7126" xr:uid="{00000000-0005-0000-0000-0000D31B0000}"/>
    <cellStyle name="ccc 6 2" xfId="7127" xr:uid="{00000000-0005-0000-0000-0000D41B0000}"/>
    <cellStyle name="ccc 6 3" xfId="7128" xr:uid="{00000000-0005-0000-0000-0000D51B0000}"/>
    <cellStyle name="ccc 7" xfId="7129" xr:uid="{00000000-0005-0000-0000-0000D61B0000}"/>
    <cellStyle name="ccc 7 2" xfId="7130" xr:uid="{00000000-0005-0000-0000-0000D71B0000}"/>
    <cellStyle name="Check" xfId="7131" xr:uid="{00000000-0005-0000-0000-0000D81B0000}"/>
    <cellStyle name="Check Cell 2" xfId="7132" xr:uid="{00000000-0005-0000-0000-0000D91B0000}"/>
    <cellStyle name="Check Cell 2 2" xfId="7133" xr:uid="{00000000-0005-0000-0000-0000DA1B0000}"/>
    <cellStyle name="Check Cell 2 2 2" xfId="7134" xr:uid="{00000000-0005-0000-0000-0000DB1B0000}"/>
    <cellStyle name="Check Cell 2 2 3" xfId="7135" xr:uid="{00000000-0005-0000-0000-0000DC1B0000}"/>
    <cellStyle name="Check Cell 2 2 4" xfId="7136" xr:uid="{00000000-0005-0000-0000-0000DD1B0000}"/>
    <cellStyle name="Check Cell 2 3" xfId="7137" xr:uid="{00000000-0005-0000-0000-0000DE1B0000}"/>
    <cellStyle name="Check Cell 2 4" xfId="7138" xr:uid="{00000000-0005-0000-0000-0000DF1B0000}"/>
    <cellStyle name="Check Cell 2 5" xfId="7139" xr:uid="{00000000-0005-0000-0000-0000E01B0000}"/>
    <cellStyle name="Check Cell 2 6" xfId="7140" xr:uid="{00000000-0005-0000-0000-0000E11B0000}"/>
    <cellStyle name="Check Cell 2 7" xfId="7141" xr:uid="{00000000-0005-0000-0000-0000E21B0000}"/>
    <cellStyle name="Check Cell 2_Specific Changes NWAU15" xfId="7142" xr:uid="{00000000-0005-0000-0000-0000E31B0000}"/>
    <cellStyle name="Check Cell 3" xfId="7143" xr:uid="{00000000-0005-0000-0000-0000E41B0000}"/>
    <cellStyle name="Check Cell 3 2" xfId="7144" xr:uid="{00000000-0005-0000-0000-0000E51B0000}"/>
    <cellStyle name="Check Cell 3 3" xfId="7145" xr:uid="{00000000-0005-0000-0000-0000E61B0000}"/>
    <cellStyle name="Check Cell 3 4" xfId="7146" xr:uid="{00000000-0005-0000-0000-0000E71B0000}"/>
    <cellStyle name="Check Cell 3 5" xfId="7147" xr:uid="{00000000-0005-0000-0000-0000E81B0000}"/>
    <cellStyle name="Check Cell 4" xfId="7148" xr:uid="{00000000-0005-0000-0000-0000E91B0000}"/>
    <cellStyle name="Check Cell 4 2" xfId="7149" xr:uid="{00000000-0005-0000-0000-0000EA1B0000}"/>
    <cellStyle name="Check Cell 4 3" xfId="7150" xr:uid="{00000000-0005-0000-0000-0000EB1B0000}"/>
    <cellStyle name="Check Cell 4 4" xfId="7151" xr:uid="{00000000-0005-0000-0000-0000EC1B0000}"/>
    <cellStyle name="Check Cell 5" xfId="7152" xr:uid="{00000000-0005-0000-0000-0000ED1B0000}"/>
    <cellStyle name="Check Cell 5 2" xfId="7153" xr:uid="{00000000-0005-0000-0000-0000EE1B0000}"/>
    <cellStyle name="Check Cell 6" xfId="7154" xr:uid="{00000000-0005-0000-0000-0000EF1B0000}"/>
    <cellStyle name="Check Cell 6 2" xfId="7155" xr:uid="{00000000-0005-0000-0000-0000F01B0000}"/>
    <cellStyle name="Check Cell 7 2" xfId="7156" xr:uid="{00000000-0005-0000-0000-0000F11B0000}"/>
    <cellStyle name="Check Cell 8 2" xfId="7157" xr:uid="{00000000-0005-0000-0000-0000F21B0000}"/>
    <cellStyle name="Click Here" xfId="7158" xr:uid="{00000000-0005-0000-0000-0000F31B0000}"/>
    <cellStyle name="Comma" xfId="1" builtinId="3"/>
    <cellStyle name="Comma 10" xfId="7159" xr:uid="{00000000-0005-0000-0000-0000F51B0000}"/>
    <cellStyle name="Comma 11" xfId="7160" xr:uid="{00000000-0005-0000-0000-0000F61B0000}"/>
    <cellStyle name="Comma 11 2" xfId="7161" xr:uid="{00000000-0005-0000-0000-0000F71B0000}"/>
    <cellStyle name="Comma 11 3" xfId="7162" xr:uid="{00000000-0005-0000-0000-0000F81B0000}"/>
    <cellStyle name="Comma 11 3 2" xfId="7163" xr:uid="{00000000-0005-0000-0000-0000F91B0000}"/>
    <cellStyle name="Comma 11 3 2 2" xfId="7164" xr:uid="{00000000-0005-0000-0000-0000FA1B0000}"/>
    <cellStyle name="Comma 11 3 2 2 2" xfId="7165" xr:uid="{00000000-0005-0000-0000-0000FB1B0000}"/>
    <cellStyle name="Comma 11 3 2 3" xfId="7166" xr:uid="{00000000-0005-0000-0000-0000FC1B0000}"/>
    <cellStyle name="Comma 11 3 3" xfId="7167" xr:uid="{00000000-0005-0000-0000-0000FD1B0000}"/>
    <cellStyle name="Comma 11 3 3 2" xfId="7168" xr:uid="{00000000-0005-0000-0000-0000FE1B0000}"/>
    <cellStyle name="Comma 11 3 3 2 2" xfId="7169" xr:uid="{00000000-0005-0000-0000-0000FF1B0000}"/>
    <cellStyle name="Comma 11 3 3 3" xfId="7170" xr:uid="{00000000-0005-0000-0000-0000001C0000}"/>
    <cellStyle name="Comma 11 3 4" xfId="7171" xr:uid="{00000000-0005-0000-0000-0000011C0000}"/>
    <cellStyle name="Comma 12" xfId="7172" xr:uid="{00000000-0005-0000-0000-0000021C0000}"/>
    <cellStyle name="Comma 13" xfId="7173" xr:uid="{00000000-0005-0000-0000-0000031C0000}"/>
    <cellStyle name="Comma 14" xfId="7174" xr:uid="{00000000-0005-0000-0000-0000041C0000}"/>
    <cellStyle name="Comma 15" xfId="7175" xr:uid="{00000000-0005-0000-0000-0000051C0000}"/>
    <cellStyle name="Comma 15 2" xfId="7176" xr:uid="{00000000-0005-0000-0000-0000061C0000}"/>
    <cellStyle name="Comma 15 2 2" xfId="7177" xr:uid="{00000000-0005-0000-0000-0000071C0000}"/>
    <cellStyle name="Comma 15 2 2 2" xfId="7178" xr:uid="{00000000-0005-0000-0000-0000081C0000}"/>
    <cellStyle name="Comma 15 2 3" xfId="7179" xr:uid="{00000000-0005-0000-0000-0000091C0000}"/>
    <cellStyle name="Comma 15 3" xfId="7180" xr:uid="{00000000-0005-0000-0000-00000A1C0000}"/>
    <cellStyle name="Comma 15 3 2" xfId="7181" xr:uid="{00000000-0005-0000-0000-00000B1C0000}"/>
    <cellStyle name="Comma 15 4" xfId="7182" xr:uid="{00000000-0005-0000-0000-00000C1C0000}"/>
    <cellStyle name="Comma 15 5" xfId="7183" xr:uid="{00000000-0005-0000-0000-00000D1C0000}"/>
    <cellStyle name="Comma 16" xfId="7184" xr:uid="{00000000-0005-0000-0000-00000E1C0000}"/>
    <cellStyle name="Comma 16 2" xfId="7185" xr:uid="{00000000-0005-0000-0000-00000F1C0000}"/>
    <cellStyle name="Comma 16 2 2" xfId="7186" xr:uid="{00000000-0005-0000-0000-0000101C0000}"/>
    <cellStyle name="Comma 16 2 2 2" xfId="7187" xr:uid="{00000000-0005-0000-0000-0000111C0000}"/>
    <cellStyle name="Comma 16 2 3" xfId="7188" xr:uid="{00000000-0005-0000-0000-0000121C0000}"/>
    <cellStyle name="Comma 16 3" xfId="7189" xr:uid="{00000000-0005-0000-0000-0000131C0000}"/>
    <cellStyle name="Comma 16 3 2" xfId="7190" xr:uid="{00000000-0005-0000-0000-0000141C0000}"/>
    <cellStyle name="Comma 16 3 2 2" xfId="7191" xr:uid="{00000000-0005-0000-0000-0000151C0000}"/>
    <cellStyle name="Comma 16 3 3" xfId="7192" xr:uid="{00000000-0005-0000-0000-0000161C0000}"/>
    <cellStyle name="Comma 16 4" xfId="7193" xr:uid="{00000000-0005-0000-0000-0000171C0000}"/>
    <cellStyle name="Comma 16 4 2" xfId="7194" xr:uid="{00000000-0005-0000-0000-0000181C0000}"/>
    <cellStyle name="Comma 16 5" xfId="7195" xr:uid="{00000000-0005-0000-0000-0000191C0000}"/>
    <cellStyle name="Comma 16 5 2" xfId="7196" xr:uid="{00000000-0005-0000-0000-00001A1C0000}"/>
    <cellStyle name="Comma 16 6" xfId="7197" xr:uid="{00000000-0005-0000-0000-00001B1C0000}"/>
    <cellStyle name="Comma 16 6 2" xfId="7198" xr:uid="{00000000-0005-0000-0000-00001C1C0000}"/>
    <cellStyle name="Comma 16 7" xfId="7199" xr:uid="{00000000-0005-0000-0000-00001D1C0000}"/>
    <cellStyle name="Comma 17" xfId="7200" xr:uid="{00000000-0005-0000-0000-00001E1C0000}"/>
    <cellStyle name="Comma 18" xfId="7201" xr:uid="{00000000-0005-0000-0000-00001F1C0000}"/>
    <cellStyle name="Comma 19" xfId="7202" xr:uid="{00000000-0005-0000-0000-0000201C0000}"/>
    <cellStyle name="Comma 2" xfId="7203" xr:uid="{00000000-0005-0000-0000-0000211C0000}"/>
    <cellStyle name="Comma 2 10" xfId="7204" xr:uid="{00000000-0005-0000-0000-0000221C0000}"/>
    <cellStyle name="Comma 2 10 2" xfId="7205" xr:uid="{00000000-0005-0000-0000-0000231C0000}"/>
    <cellStyle name="Comma 2 10 3" xfId="7206" xr:uid="{00000000-0005-0000-0000-0000241C0000}"/>
    <cellStyle name="Comma 2 11" xfId="7207" xr:uid="{00000000-0005-0000-0000-0000251C0000}"/>
    <cellStyle name="Comma 2 12" xfId="7208" xr:uid="{00000000-0005-0000-0000-0000261C0000}"/>
    <cellStyle name="Comma 2 12 2" xfId="7209" xr:uid="{00000000-0005-0000-0000-0000271C0000}"/>
    <cellStyle name="Comma 2 13" xfId="7210" xr:uid="{00000000-0005-0000-0000-0000281C0000}"/>
    <cellStyle name="Comma 2 14" xfId="7211" xr:uid="{00000000-0005-0000-0000-0000291C0000}"/>
    <cellStyle name="Comma 2 15" xfId="7212" xr:uid="{00000000-0005-0000-0000-00002A1C0000}"/>
    <cellStyle name="Comma 2 16" xfId="7213" xr:uid="{00000000-0005-0000-0000-00002B1C0000}"/>
    <cellStyle name="Comma 2 17" xfId="7214" xr:uid="{00000000-0005-0000-0000-00002C1C0000}"/>
    <cellStyle name="Comma 2 18" xfId="7215" xr:uid="{00000000-0005-0000-0000-00002D1C0000}"/>
    <cellStyle name="Comma 2 19" xfId="7216" xr:uid="{00000000-0005-0000-0000-00002E1C0000}"/>
    <cellStyle name="Comma 2 2" xfId="7217" xr:uid="{00000000-0005-0000-0000-00002F1C0000}"/>
    <cellStyle name="Comma 2 2 10" xfId="7218" xr:uid="{00000000-0005-0000-0000-0000301C0000}"/>
    <cellStyle name="Comma 2 2 10 2" xfId="7219" xr:uid="{00000000-0005-0000-0000-0000311C0000}"/>
    <cellStyle name="Comma 2 2 10 2 2" xfId="7220" xr:uid="{00000000-0005-0000-0000-0000321C0000}"/>
    <cellStyle name="Comma 2 2 10 3" xfId="7221" xr:uid="{00000000-0005-0000-0000-0000331C0000}"/>
    <cellStyle name="Comma 2 2 11" xfId="7222" xr:uid="{00000000-0005-0000-0000-0000341C0000}"/>
    <cellStyle name="Comma 2 2 11 2" xfId="7223" xr:uid="{00000000-0005-0000-0000-0000351C0000}"/>
    <cellStyle name="Comma 2 2 12" xfId="7224" xr:uid="{00000000-0005-0000-0000-0000361C0000}"/>
    <cellStyle name="Comma 2 2 13" xfId="7225" xr:uid="{00000000-0005-0000-0000-0000371C0000}"/>
    <cellStyle name="Comma 2 2 14" xfId="7226" xr:uid="{00000000-0005-0000-0000-0000381C0000}"/>
    <cellStyle name="Comma 2 2 15" xfId="7227" xr:uid="{00000000-0005-0000-0000-0000391C0000}"/>
    <cellStyle name="Comma 2 2 16" xfId="7228" xr:uid="{00000000-0005-0000-0000-00003A1C0000}"/>
    <cellStyle name="Comma 2 2 17" xfId="7229" xr:uid="{00000000-0005-0000-0000-00003B1C0000}"/>
    <cellStyle name="Comma 2 2 17 2" xfId="7230" xr:uid="{00000000-0005-0000-0000-00003C1C0000}"/>
    <cellStyle name="Comma 2 2 18" xfId="7231" xr:uid="{00000000-0005-0000-0000-00003D1C0000}"/>
    <cellStyle name="Comma 2 2 18 2" xfId="7232" xr:uid="{00000000-0005-0000-0000-00003E1C0000}"/>
    <cellStyle name="Comma 2 2 19" xfId="7233" xr:uid="{00000000-0005-0000-0000-00003F1C0000}"/>
    <cellStyle name="Comma 2 2 2" xfId="7234" xr:uid="{00000000-0005-0000-0000-0000401C0000}"/>
    <cellStyle name="Comma 2 2 2 10" xfId="7235" xr:uid="{00000000-0005-0000-0000-0000411C0000}"/>
    <cellStyle name="Comma 2 2 2 11" xfId="7236" xr:uid="{00000000-0005-0000-0000-0000421C0000}"/>
    <cellStyle name="Comma 2 2 2 12" xfId="7237" xr:uid="{00000000-0005-0000-0000-0000431C0000}"/>
    <cellStyle name="Comma 2 2 2 13" xfId="7238" xr:uid="{00000000-0005-0000-0000-0000441C0000}"/>
    <cellStyle name="Comma 2 2 2 14" xfId="7239" xr:uid="{00000000-0005-0000-0000-0000451C0000}"/>
    <cellStyle name="Comma 2 2 2 15" xfId="7240" xr:uid="{00000000-0005-0000-0000-0000461C0000}"/>
    <cellStyle name="Comma 2 2 2 16" xfId="7241" xr:uid="{00000000-0005-0000-0000-0000471C0000}"/>
    <cellStyle name="Comma 2 2 2 17" xfId="7242" xr:uid="{00000000-0005-0000-0000-0000481C0000}"/>
    <cellStyle name="Comma 2 2 2 17 2" xfId="7243" xr:uid="{00000000-0005-0000-0000-0000491C0000}"/>
    <cellStyle name="Comma 2 2 2 18" xfId="7244" xr:uid="{00000000-0005-0000-0000-00004A1C0000}"/>
    <cellStyle name="Comma 2 2 2 18 2" xfId="7245" xr:uid="{00000000-0005-0000-0000-00004B1C0000}"/>
    <cellStyle name="Comma 2 2 2 19" xfId="7246" xr:uid="{00000000-0005-0000-0000-00004C1C0000}"/>
    <cellStyle name="Comma 2 2 2 2" xfId="7247" xr:uid="{00000000-0005-0000-0000-00004D1C0000}"/>
    <cellStyle name="Comma 2 2 2 2 2" xfId="7248" xr:uid="{00000000-0005-0000-0000-00004E1C0000}"/>
    <cellStyle name="Comma 2 2 2 2 2 2" xfId="7249" xr:uid="{00000000-0005-0000-0000-00004F1C0000}"/>
    <cellStyle name="Comma 2 2 2 2 2 2 2" xfId="7250" xr:uid="{00000000-0005-0000-0000-0000501C0000}"/>
    <cellStyle name="Comma 2 2 2 2 2 2 2 2" xfId="7251" xr:uid="{00000000-0005-0000-0000-0000511C0000}"/>
    <cellStyle name="Comma 2 2 2 2 2 2 2 2 2" xfId="7252" xr:uid="{00000000-0005-0000-0000-0000521C0000}"/>
    <cellStyle name="Comma 2 2 2 2 2 2 2 3" xfId="7253" xr:uid="{00000000-0005-0000-0000-0000531C0000}"/>
    <cellStyle name="Comma 2 2 2 2 2 2 3" xfId="7254" xr:uid="{00000000-0005-0000-0000-0000541C0000}"/>
    <cellStyle name="Comma 2 2 2 2 2 2 3 2" xfId="7255" xr:uid="{00000000-0005-0000-0000-0000551C0000}"/>
    <cellStyle name="Comma 2 2 2 2 2 2 3 2 2" xfId="7256" xr:uid="{00000000-0005-0000-0000-0000561C0000}"/>
    <cellStyle name="Comma 2 2 2 2 2 2 3 3" xfId="7257" xr:uid="{00000000-0005-0000-0000-0000571C0000}"/>
    <cellStyle name="Comma 2 2 2 2 2 2 4" xfId="7258" xr:uid="{00000000-0005-0000-0000-0000581C0000}"/>
    <cellStyle name="Comma 2 2 2 2 2 2 4 2" xfId="7259" xr:uid="{00000000-0005-0000-0000-0000591C0000}"/>
    <cellStyle name="Comma 2 2 2 2 2 2 5" xfId="7260" xr:uid="{00000000-0005-0000-0000-00005A1C0000}"/>
    <cellStyle name="Comma 2 2 2 2 2 3" xfId="7261" xr:uid="{00000000-0005-0000-0000-00005B1C0000}"/>
    <cellStyle name="Comma 2 2 2 2 2 3 2" xfId="7262" xr:uid="{00000000-0005-0000-0000-00005C1C0000}"/>
    <cellStyle name="Comma 2 2 2 2 2 3 2 2" xfId="7263" xr:uid="{00000000-0005-0000-0000-00005D1C0000}"/>
    <cellStyle name="Comma 2 2 2 2 2 3 2 2 2" xfId="7264" xr:uid="{00000000-0005-0000-0000-00005E1C0000}"/>
    <cellStyle name="Comma 2 2 2 2 2 3 2 3" xfId="7265" xr:uid="{00000000-0005-0000-0000-00005F1C0000}"/>
    <cellStyle name="Comma 2 2 2 2 2 3 3" xfId="7266" xr:uid="{00000000-0005-0000-0000-0000601C0000}"/>
    <cellStyle name="Comma 2 2 2 2 2 3 3 2" xfId="7267" xr:uid="{00000000-0005-0000-0000-0000611C0000}"/>
    <cellStyle name="Comma 2 2 2 2 2 3 3 2 2" xfId="7268" xr:uid="{00000000-0005-0000-0000-0000621C0000}"/>
    <cellStyle name="Comma 2 2 2 2 2 3 3 3" xfId="7269" xr:uid="{00000000-0005-0000-0000-0000631C0000}"/>
    <cellStyle name="Comma 2 2 2 2 2 3 4" xfId="7270" xr:uid="{00000000-0005-0000-0000-0000641C0000}"/>
    <cellStyle name="Comma 2 2 2 2 2 3 4 2" xfId="7271" xr:uid="{00000000-0005-0000-0000-0000651C0000}"/>
    <cellStyle name="Comma 2 2 2 2 2 3 5" xfId="7272" xr:uid="{00000000-0005-0000-0000-0000661C0000}"/>
    <cellStyle name="Comma 2 2 2 2 2 4" xfId="7273" xr:uid="{00000000-0005-0000-0000-0000671C0000}"/>
    <cellStyle name="Comma 2 2 2 2 2 4 2" xfId="7274" xr:uid="{00000000-0005-0000-0000-0000681C0000}"/>
    <cellStyle name="Comma 2 2 2 2 2 4 2 2" xfId="7275" xr:uid="{00000000-0005-0000-0000-0000691C0000}"/>
    <cellStyle name="Comma 2 2 2 2 2 4 2 2 2" xfId="7276" xr:uid="{00000000-0005-0000-0000-00006A1C0000}"/>
    <cellStyle name="Comma 2 2 2 2 2 4 2 3" xfId="7277" xr:uid="{00000000-0005-0000-0000-00006B1C0000}"/>
    <cellStyle name="Comma 2 2 2 2 2 4 3" xfId="7278" xr:uid="{00000000-0005-0000-0000-00006C1C0000}"/>
    <cellStyle name="Comma 2 2 2 2 2 4 3 2" xfId="7279" xr:uid="{00000000-0005-0000-0000-00006D1C0000}"/>
    <cellStyle name="Comma 2 2 2 2 2 4 3 2 2" xfId="7280" xr:uid="{00000000-0005-0000-0000-00006E1C0000}"/>
    <cellStyle name="Comma 2 2 2 2 2 4 3 3" xfId="7281" xr:uid="{00000000-0005-0000-0000-00006F1C0000}"/>
    <cellStyle name="Comma 2 2 2 2 2 4 4" xfId="7282" xr:uid="{00000000-0005-0000-0000-0000701C0000}"/>
    <cellStyle name="Comma 2 2 2 2 2 4 4 2" xfId="7283" xr:uid="{00000000-0005-0000-0000-0000711C0000}"/>
    <cellStyle name="Comma 2 2 2 2 2 4 5" xfId="7284" xr:uid="{00000000-0005-0000-0000-0000721C0000}"/>
    <cellStyle name="Comma 2 2 2 2 2 5" xfId="7285" xr:uid="{00000000-0005-0000-0000-0000731C0000}"/>
    <cellStyle name="Comma 2 2 2 2 2 5 2" xfId="7286" xr:uid="{00000000-0005-0000-0000-0000741C0000}"/>
    <cellStyle name="Comma 2 2 2 2 2 5 2 2" xfId="7287" xr:uid="{00000000-0005-0000-0000-0000751C0000}"/>
    <cellStyle name="Comma 2 2 2 2 2 5 3" xfId="7288" xr:uid="{00000000-0005-0000-0000-0000761C0000}"/>
    <cellStyle name="Comma 2 2 2 2 2 6" xfId="7289" xr:uid="{00000000-0005-0000-0000-0000771C0000}"/>
    <cellStyle name="Comma 2 2 2 2 2 6 2" xfId="7290" xr:uid="{00000000-0005-0000-0000-0000781C0000}"/>
    <cellStyle name="Comma 2 2 2 2 2 6 2 2" xfId="7291" xr:uid="{00000000-0005-0000-0000-0000791C0000}"/>
    <cellStyle name="Comma 2 2 2 2 2 6 3" xfId="7292" xr:uid="{00000000-0005-0000-0000-00007A1C0000}"/>
    <cellStyle name="Comma 2 2 2 2 2 7" xfId="7293" xr:uid="{00000000-0005-0000-0000-00007B1C0000}"/>
    <cellStyle name="Comma 2 2 2 2 2 7 2" xfId="7294" xr:uid="{00000000-0005-0000-0000-00007C1C0000}"/>
    <cellStyle name="Comma 2 2 2 2 2 8" xfId="7295" xr:uid="{00000000-0005-0000-0000-00007D1C0000}"/>
    <cellStyle name="Comma 2 2 2 2 3" xfId="7296" xr:uid="{00000000-0005-0000-0000-00007E1C0000}"/>
    <cellStyle name="Comma 2 2 2 2 3 2" xfId="7297" xr:uid="{00000000-0005-0000-0000-00007F1C0000}"/>
    <cellStyle name="Comma 2 2 2 2 3 2 2" xfId="7298" xr:uid="{00000000-0005-0000-0000-0000801C0000}"/>
    <cellStyle name="Comma 2 2 2 2 3 2 2 2" xfId="7299" xr:uid="{00000000-0005-0000-0000-0000811C0000}"/>
    <cellStyle name="Comma 2 2 2 2 3 2 3" xfId="7300" xr:uid="{00000000-0005-0000-0000-0000821C0000}"/>
    <cellStyle name="Comma 2 2 2 2 3 3" xfId="7301" xr:uid="{00000000-0005-0000-0000-0000831C0000}"/>
    <cellStyle name="Comma 2 2 2 2 3 3 2" xfId="7302" xr:uid="{00000000-0005-0000-0000-0000841C0000}"/>
    <cellStyle name="Comma 2 2 2 2 3 3 2 2" xfId="7303" xr:uid="{00000000-0005-0000-0000-0000851C0000}"/>
    <cellStyle name="Comma 2 2 2 2 3 3 3" xfId="7304" xr:uid="{00000000-0005-0000-0000-0000861C0000}"/>
    <cellStyle name="Comma 2 2 2 2 3 4" xfId="7305" xr:uid="{00000000-0005-0000-0000-0000871C0000}"/>
    <cellStyle name="Comma 2 2 2 2 3 4 2" xfId="7306" xr:uid="{00000000-0005-0000-0000-0000881C0000}"/>
    <cellStyle name="Comma 2 2 2 2 3 5" xfId="7307" xr:uid="{00000000-0005-0000-0000-0000891C0000}"/>
    <cellStyle name="Comma 2 2 2 2 4" xfId="7308" xr:uid="{00000000-0005-0000-0000-00008A1C0000}"/>
    <cellStyle name="Comma 2 2 2 2 4 2" xfId="7309" xr:uid="{00000000-0005-0000-0000-00008B1C0000}"/>
    <cellStyle name="Comma 2 2 2 2 4 2 2" xfId="7310" xr:uid="{00000000-0005-0000-0000-00008C1C0000}"/>
    <cellStyle name="Comma 2 2 2 2 4 2 2 2" xfId="7311" xr:uid="{00000000-0005-0000-0000-00008D1C0000}"/>
    <cellStyle name="Comma 2 2 2 2 4 2 3" xfId="7312" xr:uid="{00000000-0005-0000-0000-00008E1C0000}"/>
    <cellStyle name="Comma 2 2 2 2 4 3" xfId="7313" xr:uid="{00000000-0005-0000-0000-00008F1C0000}"/>
    <cellStyle name="Comma 2 2 2 2 4 3 2" xfId="7314" xr:uid="{00000000-0005-0000-0000-0000901C0000}"/>
    <cellStyle name="Comma 2 2 2 2 4 3 2 2" xfId="7315" xr:uid="{00000000-0005-0000-0000-0000911C0000}"/>
    <cellStyle name="Comma 2 2 2 2 4 3 3" xfId="7316" xr:uid="{00000000-0005-0000-0000-0000921C0000}"/>
    <cellStyle name="Comma 2 2 2 2 4 4" xfId="7317" xr:uid="{00000000-0005-0000-0000-0000931C0000}"/>
    <cellStyle name="Comma 2 2 2 2 4 4 2" xfId="7318" xr:uid="{00000000-0005-0000-0000-0000941C0000}"/>
    <cellStyle name="Comma 2 2 2 2 4 5" xfId="7319" xr:uid="{00000000-0005-0000-0000-0000951C0000}"/>
    <cellStyle name="Comma 2 2 2 2 5" xfId="7320" xr:uid="{00000000-0005-0000-0000-0000961C0000}"/>
    <cellStyle name="Comma 2 2 2 2 5 2" xfId="7321" xr:uid="{00000000-0005-0000-0000-0000971C0000}"/>
    <cellStyle name="Comma 2 2 2 2 5 2 2" xfId="7322" xr:uid="{00000000-0005-0000-0000-0000981C0000}"/>
    <cellStyle name="Comma 2 2 2 2 5 2 2 2" xfId="7323" xr:uid="{00000000-0005-0000-0000-0000991C0000}"/>
    <cellStyle name="Comma 2 2 2 2 5 2 3" xfId="7324" xr:uid="{00000000-0005-0000-0000-00009A1C0000}"/>
    <cellStyle name="Comma 2 2 2 2 5 3" xfId="7325" xr:uid="{00000000-0005-0000-0000-00009B1C0000}"/>
    <cellStyle name="Comma 2 2 2 2 5 3 2" xfId="7326" xr:uid="{00000000-0005-0000-0000-00009C1C0000}"/>
    <cellStyle name="Comma 2 2 2 2 5 3 2 2" xfId="7327" xr:uid="{00000000-0005-0000-0000-00009D1C0000}"/>
    <cellStyle name="Comma 2 2 2 2 5 3 3" xfId="7328" xr:uid="{00000000-0005-0000-0000-00009E1C0000}"/>
    <cellStyle name="Comma 2 2 2 2 5 4" xfId="7329" xr:uid="{00000000-0005-0000-0000-00009F1C0000}"/>
    <cellStyle name="Comma 2 2 2 2 5 4 2" xfId="7330" xr:uid="{00000000-0005-0000-0000-0000A01C0000}"/>
    <cellStyle name="Comma 2 2 2 2 5 5" xfId="7331" xr:uid="{00000000-0005-0000-0000-0000A11C0000}"/>
    <cellStyle name="Comma 2 2 2 2 6" xfId="7332" xr:uid="{00000000-0005-0000-0000-0000A21C0000}"/>
    <cellStyle name="Comma 2 2 2 2 6 2" xfId="7333" xr:uid="{00000000-0005-0000-0000-0000A31C0000}"/>
    <cellStyle name="Comma 2 2 2 2 6 2 2" xfId="7334" xr:uid="{00000000-0005-0000-0000-0000A41C0000}"/>
    <cellStyle name="Comma 2 2 2 2 6 3" xfId="7335" xr:uid="{00000000-0005-0000-0000-0000A51C0000}"/>
    <cellStyle name="Comma 2 2 2 2 7" xfId="7336" xr:uid="{00000000-0005-0000-0000-0000A61C0000}"/>
    <cellStyle name="Comma 2 2 2 2 7 2" xfId="7337" xr:uid="{00000000-0005-0000-0000-0000A71C0000}"/>
    <cellStyle name="Comma 2 2 2 2 7 2 2" xfId="7338" xr:uid="{00000000-0005-0000-0000-0000A81C0000}"/>
    <cellStyle name="Comma 2 2 2 2 7 3" xfId="7339" xr:uid="{00000000-0005-0000-0000-0000A91C0000}"/>
    <cellStyle name="Comma 2 2 2 2 8" xfId="7340" xr:uid="{00000000-0005-0000-0000-0000AA1C0000}"/>
    <cellStyle name="Comma 2 2 2 2 8 2" xfId="7341" xr:uid="{00000000-0005-0000-0000-0000AB1C0000}"/>
    <cellStyle name="Comma 2 2 2 2 9" xfId="7342" xr:uid="{00000000-0005-0000-0000-0000AC1C0000}"/>
    <cellStyle name="Comma 2 2 2 20" xfId="7343" xr:uid="{00000000-0005-0000-0000-0000AD1C0000}"/>
    <cellStyle name="Comma 2 2 2 21" xfId="7344" xr:uid="{00000000-0005-0000-0000-0000AE1C0000}"/>
    <cellStyle name="Comma 2 2 2 22" xfId="7345" xr:uid="{00000000-0005-0000-0000-0000AF1C0000}"/>
    <cellStyle name="Comma 2 2 2 23" xfId="7346" xr:uid="{00000000-0005-0000-0000-0000B01C0000}"/>
    <cellStyle name="Comma 2 2 2 24" xfId="7347" xr:uid="{00000000-0005-0000-0000-0000B11C0000}"/>
    <cellStyle name="Comma 2 2 2 25" xfId="7348" xr:uid="{00000000-0005-0000-0000-0000B21C0000}"/>
    <cellStyle name="Comma 2 2 2 26" xfId="7349" xr:uid="{00000000-0005-0000-0000-0000B31C0000}"/>
    <cellStyle name="Comma 2 2 2 27" xfId="7350" xr:uid="{00000000-0005-0000-0000-0000B41C0000}"/>
    <cellStyle name="Comma 2 2 2 28" xfId="7351" xr:uid="{00000000-0005-0000-0000-0000B51C0000}"/>
    <cellStyle name="Comma 2 2 2 29" xfId="7352" xr:uid="{00000000-0005-0000-0000-0000B61C0000}"/>
    <cellStyle name="Comma 2 2 2 3" xfId="7353" xr:uid="{00000000-0005-0000-0000-0000B71C0000}"/>
    <cellStyle name="Comma 2 2 2 3 2" xfId="7354" xr:uid="{00000000-0005-0000-0000-0000B81C0000}"/>
    <cellStyle name="Comma 2 2 2 3 2 2" xfId="7355" xr:uid="{00000000-0005-0000-0000-0000B91C0000}"/>
    <cellStyle name="Comma 2 2 2 3 2 2 2" xfId="7356" xr:uid="{00000000-0005-0000-0000-0000BA1C0000}"/>
    <cellStyle name="Comma 2 2 2 3 2 2 2 2" xfId="7357" xr:uid="{00000000-0005-0000-0000-0000BB1C0000}"/>
    <cellStyle name="Comma 2 2 2 3 2 2 3" xfId="7358" xr:uid="{00000000-0005-0000-0000-0000BC1C0000}"/>
    <cellStyle name="Comma 2 2 2 3 2 3" xfId="7359" xr:uid="{00000000-0005-0000-0000-0000BD1C0000}"/>
    <cellStyle name="Comma 2 2 2 3 2 3 2" xfId="7360" xr:uid="{00000000-0005-0000-0000-0000BE1C0000}"/>
    <cellStyle name="Comma 2 2 2 3 2 3 2 2" xfId="7361" xr:uid="{00000000-0005-0000-0000-0000BF1C0000}"/>
    <cellStyle name="Comma 2 2 2 3 2 3 3" xfId="7362" xr:uid="{00000000-0005-0000-0000-0000C01C0000}"/>
    <cellStyle name="Comma 2 2 2 3 2 4" xfId="7363" xr:uid="{00000000-0005-0000-0000-0000C11C0000}"/>
    <cellStyle name="Comma 2 2 2 3 2 4 2" xfId="7364" xr:uid="{00000000-0005-0000-0000-0000C21C0000}"/>
    <cellStyle name="Comma 2 2 2 3 2 5" xfId="7365" xr:uid="{00000000-0005-0000-0000-0000C31C0000}"/>
    <cellStyle name="Comma 2 2 2 3 3" xfId="7366" xr:uid="{00000000-0005-0000-0000-0000C41C0000}"/>
    <cellStyle name="Comma 2 2 2 3 3 2" xfId="7367" xr:uid="{00000000-0005-0000-0000-0000C51C0000}"/>
    <cellStyle name="Comma 2 2 2 3 3 2 2" xfId="7368" xr:uid="{00000000-0005-0000-0000-0000C61C0000}"/>
    <cellStyle name="Comma 2 2 2 3 3 2 2 2" xfId="7369" xr:uid="{00000000-0005-0000-0000-0000C71C0000}"/>
    <cellStyle name="Comma 2 2 2 3 3 2 3" xfId="7370" xr:uid="{00000000-0005-0000-0000-0000C81C0000}"/>
    <cellStyle name="Comma 2 2 2 3 3 3" xfId="7371" xr:uid="{00000000-0005-0000-0000-0000C91C0000}"/>
    <cellStyle name="Comma 2 2 2 3 3 3 2" xfId="7372" xr:uid="{00000000-0005-0000-0000-0000CA1C0000}"/>
    <cellStyle name="Comma 2 2 2 3 3 3 2 2" xfId="7373" xr:uid="{00000000-0005-0000-0000-0000CB1C0000}"/>
    <cellStyle name="Comma 2 2 2 3 3 3 3" xfId="7374" xr:uid="{00000000-0005-0000-0000-0000CC1C0000}"/>
    <cellStyle name="Comma 2 2 2 3 3 4" xfId="7375" xr:uid="{00000000-0005-0000-0000-0000CD1C0000}"/>
    <cellStyle name="Comma 2 2 2 3 3 4 2" xfId="7376" xr:uid="{00000000-0005-0000-0000-0000CE1C0000}"/>
    <cellStyle name="Comma 2 2 2 3 3 5" xfId="7377" xr:uid="{00000000-0005-0000-0000-0000CF1C0000}"/>
    <cellStyle name="Comma 2 2 2 3 4" xfId="7378" xr:uid="{00000000-0005-0000-0000-0000D01C0000}"/>
    <cellStyle name="Comma 2 2 2 3 4 2" xfId="7379" xr:uid="{00000000-0005-0000-0000-0000D11C0000}"/>
    <cellStyle name="Comma 2 2 2 3 4 2 2" xfId="7380" xr:uid="{00000000-0005-0000-0000-0000D21C0000}"/>
    <cellStyle name="Comma 2 2 2 3 4 2 2 2" xfId="7381" xr:uid="{00000000-0005-0000-0000-0000D31C0000}"/>
    <cellStyle name="Comma 2 2 2 3 4 2 3" xfId="7382" xr:uid="{00000000-0005-0000-0000-0000D41C0000}"/>
    <cellStyle name="Comma 2 2 2 3 4 3" xfId="7383" xr:uid="{00000000-0005-0000-0000-0000D51C0000}"/>
    <cellStyle name="Comma 2 2 2 3 4 3 2" xfId="7384" xr:uid="{00000000-0005-0000-0000-0000D61C0000}"/>
    <cellStyle name="Comma 2 2 2 3 4 3 2 2" xfId="7385" xr:uid="{00000000-0005-0000-0000-0000D71C0000}"/>
    <cellStyle name="Comma 2 2 2 3 4 3 3" xfId="7386" xr:uid="{00000000-0005-0000-0000-0000D81C0000}"/>
    <cellStyle name="Comma 2 2 2 3 4 4" xfId="7387" xr:uid="{00000000-0005-0000-0000-0000D91C0000}"/>
    <cellStyle name="Comma 2 2 2 3 4 4 2" xfId="7388" xr:uid="{00000000-0005-0000-0000-0000DA1C0000}"/>
    <cellStyle name="Comma 2 2 2 3 4 5" xfId="7389" xr:uid="{00000000-0005-0000-0000-0000DB1C0000}"/>
    <cellStyle name="Comma 2 2 2 3 5" xfId="7390" xr:uid="{00000000-0005-0000-0000-0000DC1C0000}"/>
    <cellStyle name="Comma 2 2 2 3 5 2" xfId="7391" xr:uid="{00000000-0005-0000-0000-0000DD1C0000}"/>
    <cellStyle name="Comma 2 2 2 3 5 2 2" xfId="7392" xr:uid="{00000000-0005-0000-0000-0000DE1C0000}"/>
    <cellStyle name="Comma 2 2 2 3 5 3" xfId="7393" xr:uid="{00000000-0005-0000-0000-0000DF1C0000}"/>
    <cellStyle name="Comma 2 2 2 3 6" xfId="7394" xr:uid="{00000000-0005-0000-0000-0000E01C0000}"/>
    <cellStyle name="Comma 2 2 2 3 6 2" xfId="7395" xr:uid="{00000000-0005-0000-0000-0000E11C0000}"/>
    <cellStyle name="Comma 2 2 2 3 6 2 2" xfId="7396" xr:uid="{00000000-0005-0000-0000-0000E21C0000}"/>
    <cellStyle name="Comma 2 2 2 3 6 3" xfId="7397" xr:uid="{00000000-0005-0000-0000-0000E31C0000}"/>
    <cellStyle name="Comma 2 2 2 3 7" xfId="7398" xr:uid="{00000000-0005-0000-0000-0000E41C0000}"/>
    <cellStyle name="Comma 2 2 2 3 7 2" xfId="7399" xr:uid="{00000000-0005-0000-0000-0000E51C0000}"/>
    <cellStyle name="Comma 2 2 2 3 8" xfId="7400" xr:uid="{00000000-0005-0000-0000-0000E61C0000}"/>
    <cellStyle name="Comma 2 2 2 4" xfId="7401" xr:uid="{00000000-0005-0000-0000-0000E71C0000}"/>
    <cellStyle name="Comma 2 2 2 4 2" xfId="7402" xr:uid="{00000000-0005-0000-0000-0000E81C0000}"/>
    <cellStyle name="Comma 2 2 2 4 2 2" xfId="7403" xr:uid="{00000000-0005-0000-0000-0000E91C0000}"/>
    <cellStyle name="Comma 2 2 2 4 2 2 2" xfId="7404" xr:uid="{00000000-0005-0000-0000-0000EA1C0000}"/>
    <cellStyle name="Comma 2 2 2 4 2 3" xfId="7405" xr:uid="{00000000-0005-0000-0000-0000EB1C0000}"/>
    <cellStyle name="Comma 2 2 2 4 3" xfId="7406" xr:uid="{00000000-0005-0000-0000-0000EC1C0000}"/>
    <cellStyle name="Comma 2 2 2 4 3 2" xfId="7407" xr:uid="{00000000-0005-0000-0000-0000ED1C0000}"/>
    <cellStyle name="Comma 2 2 2 4 3 2 2" xfId="7408" xr:uid="{00000000-0005-0000-0000-0000EE1C0000}"/>
    <cellStyle name="Comma 2 2 2 4 3 3" xfId="7409" xr:uid="{00000000-0005-0000-0000-0000EF1C0000}"/>
    <cellStyle name="Comma 2 2 2 4 4" xfId="7410" xr:uid="{00000000-0005-0000-0000-0000F01C0000}"/>
    <cellStyle name="Comma 2 2 2 4 4 2" xfId="7411" xr:uid="{00000000-0005-0000-0000-0000F11C0000}"/>
    <cellStyle name="Comma 2 2 2 4 5" xfId="7412" xr:uid="{00000000-0005-0000-0000-0000F21C0000}"/>
    <cellStyle name="Comma 2 2 2 5" xfId="7413" xr:uid="{00000000-0005-0000-0000-0000F31C0000}"/>
    <cellStyle name="Comma 2 2 2 5 2" xfId="7414" xr:uid="{00000000-0005-0000-0000-0000F41C0000}"/>
    <cellStyle name="Comma 2 2 2 5 2 2" xfId="7415" xr:uid="{00000000-0005-0000-0000-0000F51C0000}"/>
    <cellStyle name="Comma 2 2 2 5 2 2 2" xfId="7416" xr:uid="{00000000-0005-0000-0000-0000F61C0000}"/>
    <cellStyle name="Comma 2 2 2 5 2 3" xfId="7417" xr:uid="{00000000-0005-0000-0000-0000F71C0000}"/>
    <cellStyle name="Comma 2 2 2 5 3" xfId="7418" xr:uid="{00000000-0005-0000-0000-0000F81C0000}"/>
    <cellStyle name="Comma 2 2 2 5 3 2" xfId="7419" xr:uid="{00000000-0005-0000-0000-0000F91C0000}"/>
    <cellStyle name="Comma 2 2 2 5 3 2 2" xfId="7420" xr:uid="{00000000-0005-0000-0000-0000FA1C0000}"/>
    <cellStyle name="Comma 2 2 2 5 3 3" xfId="7421" xr:uid="{00000000-0005-0000-0000-0000FB1C0000}"/>
    <cellStyle name="Comma 2 2 2 5 4" xfId="7422" xr:uid="{00000000-0005-0000-0000-0000FC1C0000}"/>
    <cellStyle name="Comma 2 2 2 5 4 2" xfId="7423" xr:uid="{00000000-0005-0000-0000-0000FD1C0000}"/>
    <cellStyle name="Comma 2 2 2 5 5" xfId="7424" xr:uid="{00000000-0005-0000-0000-0000FE1C0000}"/>
    <cellStyle name="Comma 2 2 2 6" xfId="7425" xr:uid="{00000000-0005-0000-0000-0000FF1C0000}"/>
    <cellStyle name="Comma 2 2 2 6 2" xfId="7426" xr:uid="{00000000-0005-0000-0000-0000001D0000}"/>
    <cellStyle name="Comma 2 2 2 6 2 2" xfId="7427" xr:uid="{00000000-0005-0000-0000-0000011D0000}"/>
    <cellStyle name="Comma 2 2 2 6 2 2 2" xfId="7428" xr:uid="{00000000-0005-0000-0000-0000021D0000}"/>
    <cellStyle name="Comma 2 2 2 6 2 3" xfId="7429" xr:uid="{00000000-0005-0000-0000-0000031D0000}"/>
    <cellStyle name="Comma 2 2 2 6 3" xfId="7430" xr:uid="{00000000-0005-0000-0000-0000041D0000}"/>
    <cellStyle name="Comma 2 2 2 6 3 2" xfId="7431" xr:uid="{00000000-0005-0000-0000-0000051D0000}"/>
    <cellStyle name="Comma 2 2 2 6 3 2 2" xfId="7432" xr:uid="{00000000-0005-0000-0000-0000061D0000}"/>
    <cellStyle name="Comma 2 2 2 6 3 3" xfId="7433" xr:uid="{00000000-0005-0000-0000-0000071D0000}"/>
    <cellStyle name="Comma 2 2 2 6 4" xfId="7434" xr:uid="{00000000-0005-0000-0000-0000081D0000}"/>
    <cellStyle name="Comma 2 2 2 6 4 2" xfId="7435" xr:uid="{00000000-0005-0000-0000-0000091D0000}"/>
    <cellStyle name="Comma 2 2 2 6 5" xfId="7436" xr:uid="{00000000-0005-0000-0000-00000A1D0000}"/>
    <cellStyle name="Comma 2 2 2 7" xfId="7437" xr:uid="{00000000-0005-0000-0000-00000B1D0000}"/>
    <cellStyle name="Comma 2 2 2 7 2" xfId="7438" xr:uid="{00000000-0005-0000-0000-00000C1D0000}"/>
    <cellStyle name="Comma 2 2 2 7 2 2" xfId="7439" xr:uid="{00000000-0005-0000-0000-00000D1D0000}"/>
    <cellStyle name="Comma 2 2 2 7 3" xfId="7440" xr:uid="{00000000-0005-0000-0000-00000E1D0000}"/>
    <cellStyle name="Comma 2 2 2 8" xfId="7441" xr:uid="{00000000-0005-0000-0000-00000F1D0000}"/>
    <cellStyle name="Comma 2 2 2 8 2" xfId="7442" xr:uid="{00000000-0005-0000-0000-0000101D0000}"/>
    <cellStyle name="Comma 2 2 2 8 2 2" xfId="7443" xr:uid="{00000000-0005-0000-0000-0000111D0000}"/>
    <cellStyle name="Comma 2 2 2 8 3" xfId="7444" xr:uid="{00000000-0005-0000-0000-0000121D0000}"/>
    <cellStyle name="Comma 2 2 2 9" xfId="7445" xr:uid="{00000000-0005-0000-0000-0000131D0000}"/>
    <cellStyle name="Comma 2 2 2 9 2" xfId="7446" xr:uid="{00000000-0005-0000-0000-0000141D0000}"/>
    <cellStyle name="Comma 2 2 20" xfId="7447" xr:uid="{00000000-0005-0000-0000-0000151D0000}"/>
    <cellStyle name="Comma 2 2 21" xfId="7448" xr:uid="{00000000-0005-0000-0000-0000161D0000}"/>
    <cellStyle name="Comma 2 2 22" xfId="7449" xr:uid="{00000000-0005-0000-0000-0000171D0000}"/>
    <cellStyle name="Comma 2 2 23" xfId="7450" xr:uid="{00000000-0005-0000-0000-0000181D0000}"/>
    <cellStyle name="Comma 2 2 24" xfId="7451" xr:uid="{00000000-0005-0000-0000-0000191D0000}"/>
    <cellStyle name="Comma 2 2 25" xfId="7452" xr:uid="{00000000-0005-0000-0000-00001A1D0000}"/>
    <cellStyle name="Comma 2 2 26" xfId="7453" xr:uid="{00000000-0005-0000-0000-00001B1D0000}"/>
    <cellStyle name="Comma 2 2 27" xfId="7454" xr:uid="{00000000-0005-0000-0000-00001C1D0000}"/>
    <cellStyle name="Comma 2 2 28" xfId="7455" xr:uid="{00000000-0005-0000-0000-00001D1D0000}"/>
    <cellStyle name="Comma 2 2 29" xfId="7456" xr:uid="{00000000-0005-0000-0000-00001E1D0000}"/>
    <cellStyle name="Comma 2 2 3" xfId="7457" xr:uid="{00000000-0005-0000-0000-00001F1D0000}"/>
    <cellStyle name="Comma 2 2 3 10" xfId="7458" xr:uid="{00000000-0005-0000-0000-0000201D0000}"/>
    <cellStyle name="Comma 2 2 3 10 2" xfId="7459" xr:uid="{00000000-0005-0000-0000-0000211D0000}"/>
    <cellStyle name="Comma 2 2 3 11" xfId="7460" xr:uid="{00000000-0005-0000-0000-0000221D0000}"/>
    <cellStyle name="Comma 2 2 3 12" xfId="7461" xr:uid="{00000000-0005-0000-0000-0000231D0000}"/>
    <cellStyle name="Comma 2 2 3 2" xfId="7462" xr:uid="{00000000-0005-0000-0000-0000241D0000}"/>
    <cellStyle name="Comma 2 2 3 2 10" xfId="7463" xr:uid="{00000000-0005-0000-0000-0000251D0000}"/>
    <cellStyle name="Comma 2 2 3 2 10 2" xfId="7464" xr:uid="{00000000-0005-0000-0000-0000261D0000}"/>
    <cellStyle name="Comma 2 2 3 2 11" xfId="7465" xr:uid="{00000000-0005-0000-0000-0000271D0000}"/>
    <cellStyle name="Comma 2 2 3 2 2" xfId="7466" xr:uid="{00000000-0005-0000-0000-0000281D0000}"/>
    <cellStyle name="Comma 2 2 3 2 2 10" xfId="7467" xr:uid="{00000000-0005-0000-0000-0000291D0000}"/>
    <cellStyle name="Comma 2 2 3 2 2 10 2" xfId="7468" xr:uid="{00000000-0005-0000-0000-00002A1D0000}"/>
    <cellStyle name="Comma 2 2 3 2 2 11" xfId="7469" xr:uid="{00000000-0005-0000-0000-00002B1D0000}"/>
    <cellStyle name="Comma 2 2 3 2 2 2" xfId="7470" xr:uid="{00000000-0005-0000-0000-00002C1D0000}"/>
    <cellStyle name="Comma 2 2 3 2 2 2 2" xfId="7471" xr:uid="{00000000-0005-0000-0000-00002D1D0000}"/>
    <cellStyle name="Comma 2 2 3 2 2 2 2 2" xfId="7472" xr:uid="{00000000-0005-0000-0000-00002E1D0000}"/>
    <cellStyle name="Comma 2 2 3 2 2 2 2 2 2" xfId="7473" xr:uid="{00000000-0005-0000-0000-00002F1D0000}"/>
    <cellStyle name="Comma 2 2 3 2 2 2 2 2 2 2" xfId="7474" xr:uid="{00000000-0005-0000-0000-0000301D0000}"/>
    <cellStyle name="Comma 2 2 3 2 2 2 2 2 2 2 2" xfId="7475" xr:uid="{00000000-0005-0000-0000-0000311D0000}"/>
    <cellStyle name="Comma 2 2 3 2 2 2 2 2 2 3" xfId="7476" xr:uid="{00000000-0005-0000-0000-0000321D0000}"/>
    <cellStyle name="Comma 2 2 3 2 2 2 2 2 3" xfId="7477" xr:uid="{00000000-0005-0000-0000-0000331D0000}"/>
    <cellStyle name="Comma 2 2 3 2 2 2 2 2 3 2" xfId="7478" xr:uid="{00000000-0005-0000-0000-0000341D0000}"/>
    <cellStyle name="Comma 2 2 3 2 2 2 2 2 3 2 2" xfId="7479" xr:uid="{00000000-0005-0000-0000-0000351D0000}"/>
    <cellStyle name="Comma 2 2 3 2 2 2 2 2 3 3" xfId="7480" xr:uid="{00000000-0005-0000-0000-0000361D0000}"/>
    <cellStyle name="Comma 2 2 3 2 2 2 2 2 4" xfId="7481" xr:uid="{00000000-0005-0000-0000-0000371D0000}"/>
    <cellStyle name="Comma 2 2 3 2 2 2 2 2 4 2" xfId="7482" xr:uid="{00000000-0005-0000-0000-0000381D0000}"/>
    <cellStyle name="Comma 2 2 3 2 2 2 2 2 5" xfId="7483" xr:uid="{00000000-0005-0000-0000-0000391D0000}"/>
    <cellStyle name="Comma 2 2 3 2 2 2 2 3" xfId="7484" xr:uid="{00000000-0005-0000-0000-00003A1D0000}"/>
    <cellStyle name="Comma 2 2 3 2 2 2 2 3 2" xfId="7485" xr:uid="{00000000-0005-0000-0000-00003B1D0000}"/>
    <cellStyle name="Comma 2 2 3 2 2 2 2 3 2 2" xfId="7486" xr:uid="{00000000-0005-0000-0000-00003C1D0000}"/>
    <cellStyle name="Comma 2 2 3 2 2 2 2 3 2 2 2" xfId="7487" xr:uid="{00000000-0005-0000-0000-00003D1D0000}"/>
    <cellStyle name="Comma 2 2 3 2 2 2 2 3 2 3" xfId="7488" xr:uid="{00000000-0005-0000-0000-00003E1D0000}"/>
    <cellStyle name="Comma 2 2 3 2 2 2 2 3 3" xfId="7489" xr:uid="{00000000-0005-0000-0000-00003F1D0000}"/>
    <cellStyle name="Comma 2 2 3 2 2 2 2 3 3 2" xfId="7490" xr:uid="{00000000-0005-0000-0000-0000401D0000}"/>
    <cellStyle name="Comma 2 2 3 2 2 2 2 3 3 2 2" xfId="7491" xr:uid="{00000000-0005-0000-0000-0000411D0000}"/>
    <cellStyle name="Comma 2 2 3 2 2 2 2 3 3 3" xfId="7492" xr:uid="{00000000-0005-0000-0000-0000421D0000}"/>
    <cellStyle name="Comma 2 2 3 2 2 2 2 3 4" xfId="7493" xr:uid="{00000000-0005-0000-0000-0000431D0000}"/>
    <cellStyle name="Comma 2 2 3 2 2 2 2 3 4 2" xfId="7494" xr:uid="{00000000-0005-0000-0000-0000441D0000}"/>
    <cellStyle name="Comma 2 2 3 2 2 2 2 3 5" xfId="7495" xr:uid="{00000000-0005-0000-0000-0000451D0000}"/>
    <cellStyle name="Comma 2 2 3 2 2 2 2 4" xfId="7496" xr:uid="{00000000-0005-0000-0000-0000461D0000}"/>
    <cellStyle name="Comma 2 2 3 2 2 2 2 4 2" xfId="7497" xr:uid="{00000000-0005-0000-0000-0000471D0000}"/>
    <cellStyle name="Comma 2 2 3 2 2 2 2 4 2 2" xfId="7498" xr:uid="{00000000-0005-0000-0000-0000481D0000}"/>
    <cellStyle name="Comma 2 2 3 2 2 2 2 4 2 2 2" xfId="7499" xr:uid="{00000000-0005-0000-0000-0000491D0000}"/>
    <cellStyle name="Comma 2 2 3 2 2 2 2 4 2 3" xfId="7500" xr:uid="{00000000-0005-0000-0000-00004A1D0000}"/>
    <cellStyle name="Comma 2 2 3 2 2 2 2 4 3" xfId="7501" xr:uid="{00000000-0005-0000-0000-00004B1D0000}"/>
    <cellStyle name="Comma 2 2 3 2 2 2 2 4 3 2" xfId="7502" xr:uid="{00000000-0005-0000-0000-00004C1D0000}"/>
    <cellStyle name="Comma 2 2 3 2 2 2 2 4 3 2 2" xfId="7503" xr:uid="{00000000-0005-0000-0000-00004D1D0000}"/>
    <cellStyle name="Comma 2 2 3 2 2 2 2 4 3 3" xfId="7504" xr:uid="{00000000-0005-0000-0000-00004E1D0000}"/>
    <cellStyle name="Comma 2 2 3 2 2 2 2 4 4" xfId="7505" xr:uid="{00000000-0005-0000-0000-00004F1D0000}"/>
    <cellStyle name="Comma 2 2 3 2 2 2 2 4 4 2" xfId="7506" xr:uid="{00000000-0005-0000-0000-0000501D0000}"/>
    <cellStyle name="Comma 2 2 3 2 2 2 2 4 5" xfId="7507" xr:uid="{00000000-0005-0000-0000-0000511D0000}"/>
    <cellStyle name="Comma 2 2 3 2 2 2 2 5" xfId="7508" xr:uid="{00000000-0005-0000-0000-0000521D0000}"/>
    <cellStyle name="Comma 2 2 3 2 2 2 2 5 2" xfId="7509" xr:uid="{00000000-0005-0000-0000-0000531D0000}"/>
    <cellStyle name="Comma 2 2 3 2 2 2 2 5 2 2" xfId="7510" xr:uid="{00000000-0005-0000-0000-0000541D0000}"/>
    <cellStyle name="Comma 2 2 3 2 2 2 2 5 3" xfId="7511" xr:uid="{00000000-0005-0000-0000-0000551D0000}"/>
    <cellStyle name="Comma 2 2 3 2 2 2 2 6" xfId="7512" xr:uid="{00000000-0005-0000-0000-0000561D0000}"/>
    <cellStyle name="Comma 2 2 3 2 2 2 2 6 2" xfId="7513" xr:uid="{00000000-0005-0000-0000-0000571D0000}"/>
    <cellStyle name="Comma 2 2 3 2 2 2 2 6 2 2" xfId="7514" xr:uid="{00000000-0005-0000-0000-0000581D0000}"/>
    <cellStyle name="Comma 2 2 3 2 2 2 2 6 3" xfId="7515" xr:uid="{00000000-0005-0000-0000-0000591D0000}"/>
    <cellStyle name="Comma 2 2 3 2 2 2 2 7" xfId="7516" xr:uid="{00000000-0005-0000-0000-00005A1D0000}"/>
    <cellStyle name="Comma 2 2 3 2 2 2 2 7 2" xfId="7517" xr:uid="{00000000-0005-0000-0000-00005B1D0000}"/>
    <cellStyle name="Comma 2 2 3 2 2 2 2 8" xfId="7518" xr:uid="{00000000-0005-0000-0000-00005C1D0000}"/>
    <cellStyle name="Comma 2 2 3 2 2 2 3" xfId="7519" xr:uid="{00000000-0005-0000-0000-00005D1D0000}"/>
    <cellStyle name="Comma 2 2 3 2 2 2 3 2" xfId="7520" xr:uid="{00000000-0005-0000-0000-00005E1D0000}"/>
    <cellStyle name="Comma 2 2 3 2 2 2 3 2 2" xfId="7521" xr:uid="{00000000-0005-0000-0000-00005F1D0000}"/>
    <cellStyle name="Comma 2 2 3 2 2 2 3 2 2 2" xfId="7522" xr:uid="{00000000-0005-0000-0000-0000601D0000}"/>
    <cellStyle name="Comma 2 2 3 2 2 2 3 2 3" xfId="7523" xr:uid="{00000000-0005-0000-0000-0000611D0000}"/>
    <cellStyle name="Comma 2 2 3 2 2 2 3 3" xfId="7524" xr:uid="{00000000-0005-0000-0000-0000621D0000}"/>
    <cellStyle name="Comma 2 2 3 2 2 2 3 3 2" xfId="7525" xr:uid="{00000000-0005-0000-0000-0000631D0000}"/>
    <cellStyle name="Comma 2 2 3 2 2 2 3 3 2 2" xfId="7526" xr:uid="{00000000-0005-0000-0000-0000641D0000}"/>
    <cellStyle name="Comma 2 2 3 2 2 2 3 3 3" xfId="7527" xr:uid="{00000000-0005-0000-0000-0000651D0000}"/>
    <cellStyle name="Comma 2 2 3 2 2 2 3 4" xfId="7528" xr:uid="{00000000-0005-0000-0000-0000661D0000}"/>
    <cellStyle name="Comma 2 2 3 2 2 2 3 4 2" xfId="7529" xr:uid="{00000000-0005-0000-0000-0000671D0000}"/>
    <cellStyle name="Comma 2 2 3 2 2 2 3 5" xfId="7530" xr:uid="{00000000-0005-0000-0000-0000681D0000}"/>
    <cellStyle name="Comma 2 2 3 2 2 2 4" xfId="7531" xr:uid="{00000000-0005-0000-0000-0000691D0000}"/>
    <cellStyle name="Comma 2 2 3 2 2 2 4 2" xfId="7532" xr:uid="{00000000-0005-0000-0000-00006A1D0000}"/>
    <cellStyle name="Comma 2 2 3 2 2 2 4 2 2" xfId="7533" xr:uid="{00000000-0005-0000-0000-00006B1D0000}"/>
    <cellStyle name="Comma 2 2 3 2 2 2 4 2 2 2" xfId="7534" xr:uid="{00000000-0005-0000-0000-00006C1D0000}"/>
    <cellStyle name="Comma 2 2 3 2 2 2 4 2 3" xfId="7535" xr:uid="{00000000-0005-0000-0000-00006D1D0000}"/>
    <cellStyle name="Comma 2 2 3 2 2 2 4 3" xfId="7536" xr:uid="{00000000-0005-0000-0000-00006E1D0000}"/>
    <cellStyle name="Comma 2 2 3 2 2 2 4 3 2" xfId="7537" xr:uid="{00000000-0005-0000-0000-00006F1D0000}"/>
    <cellStyle name="Comma 2 2 3 2 2 2 4 3 2 2" xfId="7538" xr:uid="{00000000-0005-0000-0000-0000701D0000}"/>
    <cellStyle name="Comma 2 2 3 2 2 2 4 3 3" xfId="7539" xr:uid="{00000000-0005-0000-0000-0000711D0000}"/>
    <cellStyle name="Comma 2 2 3 2 2 2 4 4" xfId="7540" xr:uid="{00000000-0005-0000-0000-0000721D0000}"/>
    <cellStyle name="Comma 2 2 3 2 2 2 4 4 2" xfId="7541" xr:uid="{00000000-0005-0000-0000-0000731D0000}"/>
    <cellStyle name="Comma 2 2 3 2 2 2 4 5" xfId="7542" xr:uid="{00000000-0005-0000-0000-0000741D0000}"/>
    <cellStyle name="Comma 2 2 3 2 2 2 5" xfId="7543" xr:uid="{00000000-0005-0000-0000-0000751D0000}"/>
    <cellStyle name="Comma 2 2 3 2 2 2 5 2" xfId="7544" xr:uid="{00000000-0005-0000-0000-0000761D0000}"/>
    <cellStyle name="Comma 2 2 3 2 2 2 5 2 2" xfId="7545" xr:uid="{00000000-0005-0000-0000-0000771D0000}"/>
    <cellStyle name="Comma 2 2 3 2 2 2 5 2 2 2" xfId="7546" xr:uid="{00000000-0005-0000-0000-0000781D0000}"/>
    <cellStyle name="Comma 2 2 3 2 2 2 5 2 3" xfId="7547" xr:uid="{00000000-0005-0000-0000-0000791D0000}"/>
    <cellStyle name="Comma 2 2 3 2 2 2 5 3" xfId="7548" xr:uid="{00000000-0005-0000-0000-00007A1D0000}"/>
    <cellStyle name="Comma 2 2 3 2 2 2 5 3 2" xfId="7549" xr:uid="{00000000-0005-0000-0000-00007B1D0000}"/>
    <cellStyle name="Comma 2 2 3 2 2 2 5 3 2 2" xfId="7550" xr:uid="{00000000-0005-0000-0000-00007C1D0000}"/>
    <cellStyle name="Comma 2 2 3 2 2 2 5 3 3" xfId="7551" xr:uid="{00000000-0005-0000-0000-00007D1D0000}"/>
    <cellStyle name="Comma 2 2 3 2 2 2 5 4" xfId="7552" xr:uid="{00000000-0005-0000-0000-00007E1D0000}"/>
    <cellStyle name="Comma 2 2 3 2 2 2 5 4 2" xfId="7553" xr:uid="{00000000-0005-0000-0000-00007F1D0000}"/>
    <cellStyle name="Comma 2 2 3 2 2 2 5 5" xfId="7554" xr:uid="{00000000-0005-0000-0000-0000801D0000}"/>
    <cellStyle name="Comma 2 2 3 2 2 2 6" xfId="7555" xr:uid="{00000000-0005-0000-0000-0000811D0000}"/>
    <cellStyle name="Comma 2 2 3 2 2 2 6 2" xfId="7556" xr:uid="{00000000-0005-0000-0000-0000821D0000}"/>
    <cellStyle name="Comma 2 2 3 2 2 2 6 2 2" xfId="7557" xr:uid="{00000000-0005-0000-0000-0000831D0000}"/>
    <cellStyle name="Comma 2 2 3 2 2 2 6 3" xfId="7558" xr:uid="{00000000-0005-0000-0000-0000841D0000}"/>
    <cellStyle name="Comma 2 2 3 2 2 2 7" xfId="7559" xr:uid="{00000000-0005-0000-0000-0000851D0000}"/>
    <cellStyle name="Comma 2 2 3 2 2 2 7 2" xfId="7560" xr:uid="{00000000-0005-0000-0000-0000861D0000}"/>
    <cellStyle name="Comma 2 2 3 2 2 2 7 2 2" xfId="7561" xr:uid="{00000000-0005-0000-0000-0000871D0000}"/>
    <cellStyle name="Comma 2 2 3 2 2 2 7 3" xfId="7562" xr:uid="{00000000-0005-0000-0000-0000881D0000}"/>
    <cellStyle name="Comma 2 2 3 2 2 2 8" xfId="7563" xr:uid="{00000000-0005-0000-0000-0000891D0000}"/>
    <cellStyle name="Comma 2 2 3 2 2 2 8 2" xfId="7564" xr:uid="{00000000-0005-0000-0000-00008A1D0000}"/>
    <cellStyle name="Comma 2 2 3 2 2 2 9" xfId="7565" xr:uid="{00000000-0005-0000-0000-00008B1D0000}"/>
    <cellStyle name="Comma 2 2 3 2 2 3" xfId="7566" xr:uid="{00000000-0005-0000-0000-00008C1D0000}"/>
    <cellStyle name="Comma 2 2 3 2 2 3 10" xfId="7567" xr:uid="{00000000-0005-0000-0000-00008D1D0000}"/>
    <cellStyle name="Comma 2 2 3 2 2 3 2" xfId="7568" xr:uid="{00000000-0005-0000-0000-00008E1D0000}"/>
    <cellStyle name="Comma 2 2 3 2 2 3 2 2" xfId="7569" xr:uid="{00000000-0005-0000-0000-00008F1D0000}"/>
    <cellStyle name="Comma 2 2 3 2 2 3 2 2 2" xfId="7570" xr:uid="{00000000-0005-0000-0000-0000901D0000}"/>
    <cellStyle name="Comma 2 2 3 2 2 3 2 2 2 2" xfId="7571" xr:uid="{00000000-0005-0000-0000-0000911D0000}"/>
    <cellStyle name="Comma 2 2 3 2 2 3 2 2 2 2 2" xfId="7572" xr:uid="{00000000-0005-0000-0000-0000921D0000}"/>
    <cellStyle name="Comma 2 2 3 2 2 3 2 2 2 3" xfId="7573" xr:uid="{00000000-0005-0000-0000-0000931D0000}"/>
    <cellStyle name="Comma 2 2 3 2 2 3 2 2 3" xfId="7574" xr:uid="{00000000-0005-0000-0000-0000941D0000}"/>
    <cellStyle name="Comma 2 2 3 2 2 3 2 2 3 2" xfId="7575" xr:uid="{00000000-0005-0000-0000-0000951D0000}"/>
    <cellStyle name="Comma 2 2 3 2 2 3 2 2 3 2 2" xfId="7576" xr:uid="{00000000-0005-0000-0000-0000961D0000}"/>
    <cellStyle name="Comma 2 2 3 2 2 3 2 2 3 3" xfId="7577" xr:uid="{00000000-0005-0000-0000-0000971D0000}"/>
    <cellStyle name="Comma 2 2 3 2 2 3 2 2 4" xfId="7578" xr:uid="{00000000-0005-0000-0000-0000981D0000}"/>
    <cellStyle name="Comma 2 2 3 2 2 3 2 2 4 2" xfId="7579" xr:uid="{00000000-0005-0000-0000-0000991D0000}"/>
    <cellStyle name="Comma 2 2 3 2 2 3 2 2 5" xfId="7580" xr:uid="{00000000-0005-0000-0000-00009A1D0000}"/>
    <cellStyle name="Comma 2 2 3 2 2 3 2 3" xfId="7581" xr:uid="{00000000-0005-0000-0000-00009B1D0000}"/>
    <cellStyle name="Comma 2 2 3 2 2 3 2 3 2" xfId="7582" xr:uid="{00000000-0005-0000-0000-00009C1D0000}"/>
    <cellStyle name="Comma 2 2 3 2 2 3 2 3 2 2" xfId="7583" xr:uid="{00000000-0005-0000-0000-00009D1D0000}"/>
    <cellStyle name="Comma 2 2 3 2 2 3 2 3 2 2 2" xfId="7584" xr:uid="{00000000-0005-0000-0000-00009E1D0000}"/>
    <cellStyle name="Comma 2 2 3 2 2 3 2 3 2 3" xfId="7585" xr:uid="{00000000-0005-0000-0000-00009F1D0000}"/>
    <cellStyle name="Comma 2 2 3 2 2 3 2 3 3" xfId="7586" xr:uid="{00000000-0005-0000-0000-0000A01D0000}"/>
    <cellStyle name="Comma 2 2 3 2 2 3 2 3 3 2" xfId="7587" xr:uid="{00000000-0005-0000-0000-0000A11D0000}"/>
    <cellStyle name="Comma 2 2 3 2 2 3 2 3 3 2 2" xfId="7588" xr:uid="{00000000-0005-0000-0000-0000A21D0000}"/>
    <cellStyle name="Comma 2 2 3 2 2 3 2 3 3 3" xfId="7589" xr:uid="{00000000-0005-0000-0000-0000A31D0000}"/>
    <cellStyle name="Comma 2 2 3 2 2 3 2 3 4" xfId="7590" xr:uid="{00000000-0005-0000-0000-0000A41D0000}"/>
    <cellStyle name="Comma 2 2 3 2 2 3 2 3 4 2" xfId="7591" xr:uid="{00000000-0005-0000-0000-0000A51D0000}"/>
    <cellStyle name="Comma 2 2 3 2 2 3 2 3 5" xfId="7592" xr:uid="{00000000-0005-0000-0000-0000A61D0000}"/>
    <cellStyle name="Comma 2 2 3 2 2 3 2 4" xfId="7593" xr:uid="{00000000-0005-0000-0000-0000A71D0000}"/>
    <cellStyle name="Comma 2 2 3 2 2 3 2 4 2" xfId="7594" xr:uid="{00000000-0005-0000-0000-0000A81D0000}"/>
    <cellStyle name="Comma 2 2 3 2 2 3 2 4 2 2" xfId="7595" xr:uid="{00000000-0005-0000-0000-0000A91D0000}"/>
    <cellStyle name="Comma 2 2 3 2 2 3 2 4 2 2 2" xfId="7596" xr:uid="{00000000-0005-0000-0000-0000AA1D0000}"/>
    <cellStyle name="Comma 2 2 3 2 2 3 2 4 2 3" xfId="7597" xr:uid="{00000000-0005-0000-0000-0000AB1D0000}"/>
    <cellStyle name="Comma 2 2 3 2 2 3 2 4 3" xfId="7598" xr:uid="{00000000-0005-0000-0000-0000AC1D0000}"/>
    <cellStyle name="Comma 2 2 3 2 2 3 2 4 3 2" xfId="7599" xr:uid="{00000000-0005-0000-0000-0000AD1D0000}"/>
    <cellStyle name="Comma 2 2 3 2 2 3 2 4 3 2 2" xfId="7600" xr:uid="{00000000-0005-0000-0000-0000AE1D0000}"/>
    <cellStyle name="Comma 2 2 3 2 2 3 2 4 3 3" xfId="7601" xr:uid="{00000000-0005-0000-0000-0000AF1D0000}"/>
    <cellStyle name="Comma 2 2 3 2 2 3 2 4 4" xfId="7602" xr:uid="{00000000-0005-0000-0000-0000B01D0000}"/>
    <cellStyle name="Comma 2 2 3 2 2 3 2 4 4 2" xfId="7603" xr:uid="{00000000-0005-0000-0000-0000B11D0000}"/>
    <cellStyle name="Comma 2 2 3 2 2 3 2 4 5" xfId="7604" xr:uid="{00000000-0005-0000-0000-0000B21D0000}"/>
    <cellStyle name="Comma 2 2 3 2 2 3 2 5" xfId="7605" xr:uid="{00000000-0005-0000-0000-0000B31D0000}"/>
    <cellStyle name="Comma 2 2 3 2 2 3 2 5 2" xfId="7606" xr:uid="{00000000-0005-0000-0000-0000B41D0000}"/>
    <cellStyle name="Comma 2 2 3 2 2 3 2 5 2 2" xfId="7607" xr:uid="{00000000-0005-0000-0000-0000B51D0000}"/>
    <cellStyle name="Comma 2 2 3 2 2 3 2 5 3" xfId="7608" xr:uid="{00000000-0005-0000-0000-0000B61D0000}"/>
    <cellStyle name="Comma 2 2 3 2 2 3 2 6" xfId="7609" xr:uid="{00000000-0005-0000-0000-0000B71D0000}"/>
    <cellStyle name="Comma 2 2 3 2 2 3 2 6 2" xfId="7610" xr:uid="{00000000-0005-0000-0000-0000B81D0000}"/>
    <cellStyle name="Comma 2 2 3 2 2 3 2 6 2 2" xfId="7611" xr:uid="{00000000-0005-0000-0000-0000B91D0000}"/>
    <cellStyle name="Comma 2 2 3 2 2 3 2 6 3" xfId="7612" xr:uid="{00000000-0005-0000-0000-0000BA1D0000}"/>
    <cellStyle name="Comma 2 2 3 2 2 3 2 7" xfId="7613" xr:uid="{00000000-0005-0000-0000-0000BB1D0000}"/>
    <cellStyle name="Comma 2 2 3 2 2 3 2 7 2" xfId="7614" xr:uid="{00000000-0005-0000-0000-0000BC1D0000}"/>
    <cellStyle name="Comma 2 2 3 2 2 3 2 8" xfId="7615" xr:uid="{00000000-0005-0000-0000-0000BD1D0000}"/>
    <cellStyle name="Comma 2 2 3 2 2 3 3" xfId="7616" xr:uid="{00000000-0005-0000-0000-0000BE1D0000}"/>
    <cellStyle name="Comma 2 2 3 2 2 3 3 2" xfId="7617" xr:uid="{00000000-0005-0000-0000-0000BF1D0000}"/>
    <cellStyle name="Comma 2 2 3 2 2 3 3 2 2" xfId="7618" xr:uid="{00000000-0005-0000-0000-0000C01D0000}"/>
    <cellStyle name="Comma 2 2 3 2 2 3 3 2 2 2" xfId="7619" xr:uid="{00000000-0005-0000-0000-0000C11D0000}"/>
    <cellStyle name="Comma 2 2 3 2 2 3 3 2 2 2 2" xfId="7620" xr:uid="{00000000-0005-0000-0000-0000C21D0000}"/>
    <cellStyle name="Comma 2 2 3 2 2 3 3 2 2 3" xfId="7621" xr:uid="{00000000-0005-0000-0000-0000C31D0000}"/>
    <cellStyle name="Comma 2 2 3 2 2 3 3 2 3" xfId="7622" xr:uid="{00000000-0005-0000-0000-0000C41D0000}"/>
    <cellStyle name="Comma 2 2 3 2 2 3 3 2 3 2" xfId="7623" xr:uid="{00000000-0005-0000-0000-0000C51D0000}"/>
    <cellStyle name="Comma 2 2 3 2 2 3 3 2 3 2 2" xfId="7624" xr:uid="{00000000-0005-0000-0000-0000C61D0000}"/>
    <cellStyle name="Comma 2 2 3 2 2 3 3 2 3 3" xfId="7625" xr:uid="{00000000-0005-0000-0000-0000C71D0000}"/>
    <cellStyle name="Comma 2 2 3 2 2 3 3 2 4" xfId="7626" xr:uid="{00000000-0005-0000-0000-0000C81D0000}"/>
    <cellStyle name="Comma 2 2 3 2 2 3 3 2 4 2" xfId="7627" xr:uid="{00000000-0005-0000-0000-0000C91D0000}"/>
    <cellStyle name="Comma 2 2 3 2 2 3 3 2 5" xfId="7628" xr:uid="{00000000-0005-0000-0000-0000CA1D0000}"/>
    <cellStyle name="Comma 2 2 3 2 2 3 3 3" xfId="7629" xr:uid="{00000000-0005-0000-0000-0000CB1D0000}"/>
    <cellStyle name="Comma 2 2 3 2 2 3 3 3 2" xfId="7630" xr:uid="{00000000-0005-0000-0000-0000CC1D0000}"/>
    <cellStyle name="Comma 2 2 3 2 2 3 3 3 2 2" xfId="7631" xr:uid="{00000000-0005-0000-0000-0000CD1D0000}"/>
    <cellStyle name="Comma 2 2 3 2 2 3 3 3 2 2 2" xfId="7632" xr:uid="{00000000-0005-0000-0000-0000CE1D0000}"/>
    <cellStyle name="Comma 2 2 3 2 2 3 3 3 2 3" xfId="7633" xr:uid="{00000000-0005-0000-0000-0000CF1D0000}"/>
    <cellStyle name="Comma 2 2 3 2 2 3 3 3 3" xfId="7634" xr:uid="{00000000-0005-0000-0000-0000D01D0000}"/>
    <cellStyle name="Comma 2 2 3 2 2 3 3 3 3 2" xfId="7635" xr:uid="{00000000-0005-0000-0000-0000D11D0000}"/>
    <cellStyle name="Comma 2 2 3 2 2 3 3 3 3 2 2" xfId="7636" xr:uid="{00000000-0005-0000-0000-0000D21D0000}"/>
    <cellStyle name="Comma 2 2 3 2 2 3 3 3 3 3" xfId="7637" xr:uid="{00000000-0005-0000-0000-0000D31D0000}"/>
    <cellStyle name="Comma 2 2 3 2 2 3 3 3 4" xfId="7638" xr:uid="{00000000-0005-0000-0000-0000D41D0000}"/>
    <cellStyle name="Comma 2 2 3 2 2 3 3 3 4 2" xfId="7639" xr:uid="{00000000-0005-0000-0000-0000D51D0000}"/>
    <cellStyle name="Comma 2 2 3 2 2 3 3 3 5" xfId="7640" xr:uid="{00000000-0005-0000-0000-0000D61D0000}"/>
    <cellStyle name="Comma 2 2 3 2 2 3 3 4" xfId="7641" xr:uid="{00000000-0005-0000-0000-0000D71D0000}"/>
    <cellStyle name="Comma 2 2 3 2 2 3 3 4 2" xfId="7642" xr:uid="{00000000-0005-0000-0000-0000D81D0000}"/>
    <cellStyle name="Comma 2 2 3 2 2 3 3 4 2 2" xfId="7643" xr:uid="{00000000-0005-0000-0000-0000D91D0000}"/>
    <cellStyle name="Comma 2 2 3 2 2 3 3 4 2 2 2" xfId="7644" xr:uid="{00000000-0005-0000-0000-0000DA1D0000}"/>
    <cellStyle name="Comma 2 2 3 2 2 3 3 4 2 3" xfId="7645" xr:uid="{00000000-0005-0000-0000-0000DB1D0000}"/>
    <cellStyle name="Comma 2 2 3 2 2 3 3 4 3" xfId="7646" xr:uid="{00000000-0005-0000-0000-0000DC1D0000}"/>
    <cellStyle name="Comma 2 2 3 2 2 3 3 4 3 2" xfId="7647" xr:uid="{00000000-0005-0000-0000-0000DD1D0000}"/>
    <cellStyle name="Comma 2 2 3 2 2 3 3 4 3 2 2" xfId="7648" xr:uid="{00000000-0005-0000-0000-0000DE1D0000}"/>
    <cellStyle name="Comma 2 2 3 2 2 3 3 4 3 3" xfId="7649" xr:uid="{00000000-0005-0000-0000-0000DF1D0000}"/>
    <cellStyle name="Comma 2 2 3 2 2 3 3 4 4" xfId="7650" xr:uid="{00000000-0005-0000-0000-0000E01D0000}"/>
    <cellStyle name="Comma 2 2 3 2 2 3 3 4 4 2" xfId="7651" xr:uid="{00000000-0005-0000-0000-0000E11D0000}"/>
    <cellStyle name="Comma 2 2 3 2 2 3 3 4 5" xfId="7652" xr:uid="{00000000-0005-0000-0000-0000E21D0000}"/>
    <cellStyle name="Comma 2 2 3 2 2 3 3 5" xfId="7653" xr:uid="{00000000-0005-0000-0000-0000E31D0000}"/>
    <cellStyle name="Comma 2 2 3 2 2 3 3 5 2" xfId="7654" xr:uid="{00000000-0005-0000-0000-0000E41D0000}"/>
    <cellStyle name="Comma 2 2 3 2 2 3 3 5 2 2" xfId="7655" xr:uid="{00000000-0005-0000-0000-0000E51D0000}"/>
    <cellStyle name="Comma 2 2 3 2 2 3 3 5 3" xfId="7656" xr:uid="{00000000-0005-0000-0000-0000E61D0000}"/>
    <cellStyle name="Comma 2 2 3 2 2 3 3 6" xfId="7657" xr:uid="{00000000-0005-0000-0000-0000E71D0000}"/>
    <cellStyle name="Comma 2 2 3 2 2 3 3 6 2" xfId="7658" xr:uid="{00000000-0005-0000-0000-0000E81D0000}"/>
    <cellStyle name="Comma 2 2 3 2 2 3 3 6 2 2" xfId="7659" xr:uid="{00000000-0005-0000-0000-0000E91D0000}"/>
    <cellStyle name="Comma 2 2 3 2 2 3 3 6 3" xfId="7660" xr:uid="{00000000-0005-0000-0000-0000EA1D0000}"/>
    <cellStyle name="Comma 2 2 3 2 2 3 3 7" xfId="7661" xr:uid="{00000000-0005-0000-0000-0000EB1D0000}"/>
    <cellStyle name="Comma 2 2 3 2 2 3 3 7 2" xfId="7662" xr:uid="{00000000-0005-0000-0000-0000EC1D0000}"/>
    <cellStyle name="Comma 2 2 3 2 2 3 3 8" xfId="7663" xr:uid="{00000000-0005-0000-0000-0000ED1D0000}"/>
    <cellStyle name="Comma 2 2 3 2 2 3 4" xfId="7664" xr:uid="{00000000-0005-0000-0000-0000EE1D0000}"/>
    <cellStyle name="Comma 2 2 3 2 2 3 4 2" xfId="7665" xr:uid="{00000000-0005-0000-0000-0000EF1D0000}"/>
    <cellStyle name="Comma 2 2 3 2 2 3 4 2 2" xfId="7666" xr:uid="{00000000-0005-0000-0000-0000F01D0000}"/>
    <cellStyle name="Comma 2 2 3 2 2 3 4 2 2 2" xfId="7667" xr:uid="{00000000-0005-0000-0000-0000F11D0000}"/>
    <cellStyle name="Comma 2 2 3 2 2 3 4 2 3" xfId="7668" xr:uid="{00000000-0005-0000-0000-0000F21D0000}"/>
    <cellStyle name="Comma 2 2 3 2 2 3 4 3" xfId="7669" xr:uid="{00000000-0005-0000-0000-0000F31D0000}"/>
    <cellStyle name="Comma 2 2 3 2 2 3 4 3 2" xfId="7670" xr:uid="{00000000-0005-0000-0000-0000F41D0000}"/>
    <cellStyle name="Comma 2 2 3 2 2 3 4 3 2 2" xfId="7671" xr:uid="{00000000-0005-0000-0000-0000F51D0000}"/>
    <cellStyle name="Comma 2 2 3 2 2 3 4 3 3" xfId="7672" xr:uid="{00000000-0005-0000-0000-0000F61D0000}"/>
    <cellStyle name="Comma 2 2 3 2 2 3 4 4" xfId="7673" xr:uid="{00000000-0005-0000-0000-0000F71D0000}"/>
    <cellStyle name="Comma 2 2 3 2 2 3 4 4 2" xfId="7674" xr:uid="{00000000-0005-0000-0000-0000F81D0000}"/>
    <cellStyle name="Comma 2 2 3 2 2 3 4 5" xfId="7675" xr:uid="{00000000-0005-0000-0000-0000F91D0000}"/>
    <cellStyle name="Comma 2 2 3 2 2 3 5" xfId="7676" xr:uid="{00000000-0005-0000-0000-0000FA1D0000}"/>
    <cellStyle name="Comma 2 2 3 2 2 3 5 2" xfId="7677" xr:uid="{00000000-0005-0000-0000-0000FB1D0000}"/>
    <cellStyle name="Comma 2 2 3 2 2 3 5 2 2" xfId="7678" xr:uid="{00000000-0005-0000-0000-0000FC1D0000}"/>
    <cellStyle name="Comma 2 2 3 2 2 3 5 2 2 2" xfId="7679" xr:uid="{00000000-0005-0000-0000-0000FD1D0000}"/>
    <cellStyle name="Comma 2 2 3 2 2 3 5 2 3" xfId="7680" xr:uid="{00000000-0005-0000-0000-0000FE1D0000}"/>
    <cellStyle name="Comma 2 2 3 2 2 3 5 3" xfId="7681" xr:uid="{00000000-0005-0000-0000-0000FF1D0000}"/>
    <cellStyle name="Comma 2 2 3 2 2 3 5 3 2" xfId="7682" xr:uid="{00000000-0005-0000-0000-0000001E0000}"/>
    <cellStyle name="Comma 2 2 3 2 2 3 5 3 2 2" xfId="7683" xr:uid="{00000000-0005-0000-0000-0000011E0000}"/>
    <cellStyle name="Comma 2 2 3 2 2 3 5 3 3" xfId="7684" xr:uid="{00000000-0005-0000-0000-0000021E0000}"/>
    <cellStyle name="Comma 2 2 3 2 2 3 5 4" xfId="7685" xr:uid="{00000000-0005-0000-0000-0000031E0000}"/>
    <cellStyle name="Comma 2 2 3 2 2 3 5 4 2" xfId="7686" xr:uid="{00000000-0005-0000-0000-0000041E0000}"/>
    <cellStyle name="Comma 2 2 3 2 2 3 5 5" xfId="7687" xr:uid="{00000000-0005-0000-0000-0000051E0000}"/>
    <cellStyle name="Comma 2 2 3 2 2 3 6" xfId="7688" xr:uid="{00000000-0005-0000-0000-0000061E0000}"/>
    <cellStyle name="Comma 2 2 3 2 2 3 6 2" xfId="7689" xr:uid="{00000000-0005-0000-0000-0000071E0000}"/>
    <cellStyle name="Comma 2 2 3 2 2 3 6 2 2" xfId="7690" xr:uid="{00000000-0005-0000-0000-0000081E0000}"/>
    <cellStyle name="Comma 2 2 3 2 2 3 6 2 2 2" xfId="7691" xr:uid="{00000000-0005-0000-0000-0000091E0000}"/>
    <cellStyle name="Comma 2 2 3 2 2 3 6 2 3" xfId="7692" xr:uid="{00000000-0005-0000-0000-00000A1E0000}"/>
    <cellStyle name="Comma 2 2 3 2 2 3 6 3" xfId="7693" xr:uid="{00000000-0005-0000-0000-00000B1E0000}"/>
    <cellStyle name="Comma 2 2 3 2 2 3 6 3 2" xfId="7694" xr:uid="{00000000-0005-0000-0000-00000C1E0000}"/>
    <cellStyle name="Comma 2 2 3 2 2 3 6 3 2 2" xfId="7695" xr:uid="{00000000-0005-0000-0000-00000D1E0000}"/>
    <cellStyle name="Comma 2 2 3 2 2 3 6 3 3" xfId="7696" xr:uid="{00000000-0005-0000-0000-00000E1E0000}"/>
    <cellStyle name="Comma 2 2 3 2 2 3 6 4" xfId="7697" xr:uid="{00000000-0005-0000-0000-00000F1E0000}"/>
    <cellStyle name="Comma 2 2 3 2 2 3 6 4 2" xfId="7698" xr:uid="{00000000-0005-0000-0000-0000101E0000}"/>
    <cellStyle name="Comma 2 2 3 2 2 3 6 5" xfId="7699" xr:uid="{00000000-0005-0000-0000-0000111E0000}"/>
    <cellStyle name="Comma 2 2 3 2 2 3 7" xfId="7700" xr:uid="{00000000-0005-0000-0000-0000121E0000}"/>
    <cellStyle name="Comma 2 2 3 2 2 3 7 2" xfId="7701" xr:uid="{00000000-0005-0000-0000-0000131E0000}"/>
    <cellStyle name="Comma 2 2 3 2 2 3 7 2 2" xfId="7702" xr:uid="{00000000-0005-0000-0000-0000141E0000}"/>
    <cellStyle name="Comma 2 2 3 2 2 3 7 3" xfId="7703" xr:uid="{00000000-0005-0000-0000-0000151E0000}"/>
    <cellStyle name="Comma 2 2 3 2 2 3 8" xfId="7704" xr:uid="{00000000-0005-0000-0000-0000161E0000}"/>
    <cellStyle name="Comma 2 2 3 2 2 3 8 2" xfId="7705" xr:uid="{00000000-0005-0000-0000-0000171E0000}"/>
    <cellStyle name="Comma 2 2 3 2 2 3 8 2 2" xfId="7706" xr:uid="{00000000-0005-0000-0000-0000181E0000}"/>
    <cellStyle name="Comma 2 2 3 2 2 3 8 3" xfId="7707" xr:uid="{00000000-0005-0000-0000-0000191E0000}"/>
    <cellStyle name="Comma 2 2 3 2 2 3 9" xfId="7708" xr:uid="{00000000-0005-0000-0000-00001A1E0000}"/>
    <cellStyle name="Comma 2 2 3 2 2 3 9 2" xfId="7709" xr:uid="{00000000-0005-0000-0000-00001B1E0000}"/>
    <cellStyle name="Comma 2 2 3 2 2 4" xfId="7710" xr:uid="{00000000-0005-0000-0000-00001C1E0000}"/>
    <cellStyle name="Comma 2 2 3 2 2 4 2" xfId="7711" xr:uid="{00000000-0005-0000-0000-00001D1E0000}"/>
    <cellStyle name="Comma 2 2 3 2 2 4 2 2" xfId="7712" xr:uid="{00000000-0005-0000-0000-00001E1E0000}"/>
    <cellStyle name="Comma 2 2 3 2 2 4 2 2 2" xfId="7713" xr:uid="{00000000-0005-0000-0000-00001F1E0000}"/>
    <cellStyle name="Comma 2 2 3 2 2 4 2 2 2 2" xfId="7714" xr:uid="{00000000-0005-0000-0000-0000201E0000}"/>
    <cellStyle name="Comma 2 2 3 2 2 4 2 2 3" xfId="7715" xr:uid="{00000000-0005-0000-0000-0000211E0000}"/>
    <cellStyle name="Comma 2 2 3 2 2 4 2 3" xfId="7716" xr:uid="{00000000-0005-0000-0000-0000221E0000}"/>
    <cellStyle name="Comma 2 2 3 2 2 4 2 3 2" xfId="7717" xr:uid="{00000000-0005-0000-0000-0000231E0000}"/>
    <cellStyle name="Comma 2 2 3 2 2 4 2 3 2 2" xfId="7718" xr:uid="{00000000-0005-0000-0000-0000241E0000}"/>
    <cellStyle name="Comma 2 2 3 2 2 4 2 3 3" xfId="7719" xr:uid="{00000000-0005-0000-0000-0000251E0000}"/>
    <cellStyle name="Comma 2 2 3 2 2 4 2 4" xfId="7720" xr:uid="{00000000-0005-0000-0000-0000261E0000}"/>
    <cellStyle name="Comma 2 2 3 2 2 4 2 4 2" xfId="7721" xr:uid="{00000000-0005-0000-0000-0000271E0000}"/>
    <cellStyle name="Comma 2 2 3 2 2 4 2 5" xfId="7722" xr:uid="{00000000-0005-0000-0000-0000281E0000}"/>
    <cellStyle name="Comma 2 2 3 2 2 4 3" xfId="7723" xr:uid="{00000000-0005-0000-0000-0000291E0000}"/>
    <cellStyle name="Comma 2 2 3 2 2 4 3 2" xfId="7724" xr:uid="{00000000-0005-0000-0000-00002A1E0000}"/>
    <cellStyle name="Comma 2 2 3 2 2 4 3 2 2" xfId="7725" xr:uid="{00000000-0005-0000-0000-00002B1E0000}"/>
    <cellStyle name="Comma 2 2 3 2 2 4 3 2 2 2" xfId="7726" xr:uid="{00000000-0005-0000-0000-00002C1E0000}"/>
    <cellStyle name="Comma 2 2 3 2 2 4 3 2 3" xfId="7727" xr:uid="{00000000-0005-0000-0000-00002D1E0000}"/>
    <cellStyle name="Comma 2 2 3 2 2 4 3 3" xfId="7728" xr:uid="{00000000-0005-0000-0000-00002E1E0000}"/>
    <cellStyle name="Comma 2 2 3 2 2 4 3 3 2" xfId="7729" xr:uid="{00000000-0005-0000-0000-00002F1E0000}"/>
    <cellStyle name="Comma 2 2 3 2 2 4 3 3 2 2" xfId="7730" xr:uid="{00000000-0005-0000-0000-0000301E0000}"/>
    <cellStyle name="Comma 2 2 3 2 2 4 3 3 3" xfId="7731" xr:uid="{00000000-0005-0000-0000-0000311E0000}"/>
    <cellStyle name="Comma 2 2 3 2 2 4 3 4" xfId="7732" xr:uid="{00000000-0005-0000-0000-0000321E0000}"/>
    <cellStyle name="Comma 2 2 3 2 2 4 3 4 2" xfId="7733" xr:uid="{00000000-0005-0000-0000-0000331E0000}"/>
    <cellStyle name="Comma 2 2 3 2 2 4 3 5" xfId="7734" xr:uid="{00000000-0005-0000-0000-0000341E0000}"/>
    <cellStyle name="Comma 2 2 3 2 2 4 4" xfId="7735" xr:uid="{00000000-0005-0000-0000-0000351E0000}"/>
    <cellStyle name="Comma 2 2 3 2 2 4 4 2" xfId="7736" xr:uid="{00000000-0005-0000-0000-0000361E0000}"/>
    <cellStyle name="Comma 2 2 3 2 2 4 4 2 2" xfId="7737" xr:uid="{00000000-0005-0000-0000-0000371E0000}"/>
    <cellStyle name="Comma 2 2 3 2 2 4 4 2 2 2" xfId="7738" xr:uid="{00000000-0005-0000-0000-0000381E0000}"/>
    <cellStyle name="Comma 2 2 3 2 2 4 4 2 3" xfId="7739" xr:uid="{00000000-0005-0000-0000-0000391E0000}"/>
    <cellStyle name="Comma 2 2 3 2 2 4 4 3" xfId="7740" xr:uid="{00000000-0005-0000-0000-00003A1E0000}"/>
    <cellStyle name="Comma 2 2 3 2 2 4 4 3 2" xfId="7741" xr:uid="{00000000-0005-0000-0000-00003B1E0000}"/>
    <cellStyle name="Comma 2 2 3 2 2 4 4 3 2 2" xfId="7742" xr:uid="{00000000-0005-0000-0000-00003C1E0000}"/>
    <cellStyle name="Comma 2 2 3 2 2 4 4 3 3" xfId="7743" xr:uid="{00000000-0005-0000-0000-00003D1E0000}"/>
    <cellStyle name="Comma 2 2 3 2 2 4 4 4" xfId="7744" xr:uid="{00000000-0005-0000-0000-00003E1E0000}"/>
    <cellStyle name="Comma 2 2 3 2 2 4 4 4 2" xfId="7745" xr:uid="{00000000-0005-0000-0000-00003F1E0000}"/>
    <cellStyle name="Comma 2 2 3 2 2 4 4 5" xfId="7746" xr:uid="{00000000-0005-0000-0000-0000401E0000}"/>
    <cellStyle name="Comma 2 2 3 2 2 4 5" xfId="7747" xr:uid="{00000000-0005-0000-0000-0000411E0000}"/>
    <cellStyle name="Comma 2 2 3 2 2 4 5 2" xfId="7748" xr:uid="{00000000-0005-0000-0000-0000421E0000}"/>
    <cellStyle name="Comma 2 2 3 2 2 4 5 2 2" xfId="7749" xr:uid="{00000000-0005-0000-0000-0000431E0000}"/>
    <cellStyle name="Comma 2 2 3 2 2 4 5 3" xfId="7750" xr:uid="{00000000-0005-0000-0000-0000441E0000}"/>
    <cellStyle name="Comma 2 2 3 2 2 4 6" xfId="7751" xr:uid="{00000000-0005-0000-0000-0000451E0000}"/>
    <cellStyle name="Comma 2 2 3 2 2 4 6 2" xfId="7752" xr:uid="{00000000-0005-0000-0000-0000461E0000}"/>
    <cellStyle name="Comma 2 2 3 2 2 4 6 2 2" xfId="7753" xr:uid="{00000000-0005-0000-0000-0000471E0000}"/>
    <cellStyle name="Comma 2 2 3 2 2 4 6 3" xfId="7754" xr:uid="{00000000-0005-0000-0000-0000481E0000}"/>
    <cellStyle name="Comma 2 2 3 2 2 4 7" xfId="7755" xr:uid="{00000000-0005-0000-0000-0000491E0000}"/>
    <cellStyle name="Comma 2 2 3 2 2 4 7 2" xfId="7756" xr:uid="{00000000-0005-0000-0000-00004A1E0000}"/>
    <cellStyle name="Comma 2 2 3 2 2 4 8" xfId="7757" xr:uid="{00000000-0005-0000-0000-00004B1E0000}"/>
    <cellStyle name="Comma 2 2 3 2 2 5" xfId="7758" xr:uid="{00000000-0005-0000-0000-00004C1E0000}"/>
    <cellStyle name="Comma 2 2 3 2 2 5 2" xfId="7759" xr:uid="{00000000-0005-0000-0000-00004D1E0000}"/>
    <cellStyle name="Comma 2 2 3 2 2 5 2 2" xfId="7760" xr:uid="{00000000-0005-0000-0000-00004E1E0000}"/>
    <cellStyle name="Comma 2 2 3 2 2 5 2 2 2" xfId="7761" xr:uid="{00000000-0005-0000-0000-00004F1E0000}"/>
    <cellStyle name="Comma 2 2 3 2 2 5 2 3" xfId="7762" xr:uid="{00000000-0005-0000-0000-0000501E0000}"/>
    <cellStyle name="Comma 2 2 3 2 2 5 3" xfId="7763" xr:uid="{00000000-0005-0000-0000-0000511E0000}"/>
    <cellStyle name="Comma 2 2 3 2 2 5 3 2" xfId="7764" xr:uid="{00000000-0005-0000-0000-0000521E0000}"/>
    <cellStyle name="Comma 2 2 3 2 2 5 3 2 2" xfId="7765" xr:uid="{00000000-0005-0000-0000-0000531E0000}"/>
    <cellStyle name="Comma 2 2 3 2 2 5 3 3" xfId="7766" xr:uid="{00000000-0005-0000-0000-0000541E0000}"/>
    <cellStyle name="Comma 2 2 3 2 2 5 4" xfId="7767" xr:uid="{00000000-0005-0000-0000-0000551E0000}"/>
    <cellStyle name="Comma 2 2 3 2 2 5 4 2" xfId="7768" xr:uid="{00000000-0005-0000-0000-0000561E0000}"/>
    <cellStyle name="Comma 2 2 3 2 2 5 5" xfId="7769" xr:uid="{00000000-0005-0000-0000-0000571E0000}"/>
    <cellStyle name="Comma 2 2 3 2 2 6" xfId="7770" xr:uid="{00000000-0005-0000-0000-0000581E0000}"/>
    <cellStyle name="Comma 2 2 3 2 2 6 2" xfId="7771" xr:uid="{00000000-0005-0000-0000-0000591E0000}"/>
    <cellStyle name="Comma 2 2 3 2 2 6 2 2" xfId="7772" xr:uid="{00000000-0005-0000-0000-00005A1E0000}"/>
    <cellStyle name="Comma 2 2 3 2 2 6 2 2 2" xfId="7773" xr:uid="{00000000-0005-0000-0000-00005B1E0000}"/>
    <cellStyle name="Comma 2 2 3 2 2 6 2 3" xfId="7774" xr:uid="{00000000-0005-0000-0000-00005C1E0000}"/>
    <cellStyle name="Comma 2 2 3 2 2 6 3" xfId="7775" xr:uid="{00000000-0005-0000-0000-00005D1E0000}"/>
    <cellStyle name="Comma 2 2 3 2 2 6 3 2" xfId="7776" xr:uid="{00000000-0005-0000-0000-00005E1E0000}"/>
    <cellStyle name="Comma 2 2 3 2 2 6 3 2 2" xfId="7777" xr:uid="{00000000-0005-0000-0000-00005F1E0000}"/>
    <cellStyle name="Comma 2 2 3 2 2 6 3 3" xfId="7778" xr:uid="{00000000-0005-0000-0000-0000601E0000}"/>
    <cellStyle name="Comma 2 2 3 2 2 6 4" xfId="7779" xr:uid="{00000000-0005-0000-0000-0000611E0000}"/>
    <cellStyle name="Comma 2 2 3 2 2 6 4 2" xfId="7780" xr:uid="{00000000-0005-0000-0000-0000621E0000}"/>
    <cellStyle name="Comma 2 2 3 2 2 6 5" xfId="7781" xr:uid="{00000000-0005-0000-0000-0000631E0000}"/>
    <cellStyle name="Comma 2 2 3 2 2 7" xfId="7782" xr:uid="{00000000-0005-0000-0000-0000641E0000}"/>
    <cellStyle name="Comma 2 2 3 2 2 7 2" xfId="7783" xr:uid="{00000000-0005-0000-0000-0000651E0000}"/>
    <cellStyle name="Comma 2 2 3 2 2 7 2 2" xfId="7784" xr:uid="{00000000-0005-0000-0000-0000661E0000}"/>
    <cellStyle name="Comma 2 2 3 2 2 7 2 2 2" xfId="7785" xr:uid="{00000000-0005-0000-0000-0000671E0000}"/>
    <cellStyle name="Comma 2 2 3 2 2 7 2 3" xfId="7786" xr:uid="{00000000-0005-0000-0000-0000681E0000}"/>
    <cellStyle name="Comma 2 2 3 2 2 7 3" xfId="7787" xr:uid="{00000000-0005-0000-0000-0000691E0000}"/>
    <cellStyle name="Comma 2 2 3 2 2 7 3 2" xfId="7788" xr:uid="{00000000-0005-0000-0000-00006A1E0000}"/>
    <cellStyle name="Comma 2 2 3 2 2 7 3 2 2" xfId="7789" xr:uid="{00000000-0005-0000-0000-00006B1E0000}"/>
    <cellStyle name="Comma 2 2 3 2 2 7 3 3" xfId="7790" xr:uid="{00000000-0005-0000-0000-00006C1E0000}"/>
    <cellStyle name="Comma 2 2 3 2 2 7 4" xfId="7791" xr:uid="{00000000-0005-0000-0000-00006D1E0000}"/>
    <cellStyle name="Comma 2 2 3 2 2 7 4 2" xfId="7792" xr:uid="{00000000-0005-0000-0000-00006E1E0000}"/>
    <cellStyle name="Comma 2 2 3 2 2 7 5" xfId="7793" xr:uid="{00000000-0005-0000-0000-00006F1E0000}"/>
    <cellStyle name="Comma 2 2 3 2 2 8" xfId="7794" xr:uid="{00000000-0005-0000-0000-0000701E0000}"/>
    <cellStyle name="Comma 2 2 3 2 2 8 2" xfId="7795" xr:uid="{00000000-0005-0000-0000-0000711E0000}"/>
    <cellStyle name="Comma 2 2 3 2 2 8 2 2" xfId="7796" xr:uid="{00000000-0005-0000-0000-0000721E0000}"/>
    <cellStyle name="Comma 2 2 3 2 2 8 3" xfId="7797" xr:uid="{00000000-0005-0000-0000-0000731E0000}"/>
    <cellStyle name="Comma 2 2 3 2 2 9" xfId="7798" xr:uid="{00000000-0005-0000-0000-0000741E0000}"/>
    <cellStyle name="Comma 2 2 3 2 2 9 2" xfId="7799" xr:uid="{00000000-0005-0000-0000-0000751E0000}"/>
    <cellStyle name="Comma 2 2 3 2 2 9 2 2" xfId="7800" xr:uid="{00000000-0005-0000-0000-0000761E0000}"/>
    <cellStyle name="Comma 2 2 3 2 2 9 3" xfId="7801" xr:uid="{00000000-0005-0000-0000-0000771E0000}"/>
    <cellStyle name="Comma 2 2 3 2 3" xfId="7802" xr:uid="{00000000-0005-0000-0000-0000781E0000}"/>
    <cellStyle name="Comma 2 2 3 2 3 2" xfId="7803" xr:uid="{00000000-0005-0000-0000-0000791E0000}"/>
    <cellStyle name="Comma 2 2 3 2 3 2 2" xfId="7804" xr:uid="{00000000-0005-0000-0000-00007A1E0000}"/>
    <cellStyle name="Comma 2 2 3 2 3 2 2 2" xfId="7805" xr:uid="{00000000-0005-0000-0000-00007B1E0000}"/>
    <cellStyle name="Comma 2 2 3 2 3 2 2 2 2" xfId="7806" xr:uid="{00000000-0005-0000-0000-00007C1E0000}"/>
    <cellStyle name="Comma 2 2 3 2 3 2 2 2 2 2" xfId="7807" xr:uid="{00000000-0005-0000-0000-00007D1E0000}"/>
    <cellStyle name="Comma 2 2 3 2 3 2 2 2 3" xfId="7808" xr:uid="{00000000-0005-0000-0000-00007E1E0000}"/>
    <cellStyle name="Comma 2 2 3 2 3 2 2 3" xfId="7809" xr:uid="{00000000-0005-0000-0000-00007F1E0000}"/>
    <cellStyle name="Comma 2 2 3 2 3 2 2 3 2" xfId="7810" xr:uid="{00000000-0005-0000-0000-0000801E0000}"/>
    <cellStyle name="Comma 2 2 3 2 3 2 2 3 2 2" xfId="7811" xr:uid="{00000000-0005-0000-0000-0000811E0000}"/>
    <cellStyle name="Comma 2 2 3 2 3 2 2 3 3" xfId="7812" xr:uid="{00000000-0005-0000-0000-0000821E0000}"/>
    <cellStyle name="Comma 2 2 3 2 3 2 2 4" xfId="7813" xr:uid="{00000000-0005-0000-0000-0000831E0000}"/>
    <cellStyle name="Comma 2 2 3 2 3 2 2 4 2" xfId="7814" xr:uid="{00000000-0005-0000-0000-0000841E0000}"/>
    <cellStyle name="Comma 2 2 3 2 3 2 2 5" xfId="7815" xr:uid="{00000000-0005-0000-0000-0000851E0000}"/>
    <cellStyle name="Comma 2 2 3 2 3 2 3" xfId="7816" xr:uid="{00000000-0005-0000-0000-0000861E0000}"/>
    <cellStyle name="Comma 2 2 3 2 3 2 3 2" xfId="7817" xr:uid="{00000000-0005-0000-0000-0000871E0000}"/>
    <cellStyle name="Comma 2 2 3 2 3 2 3 2 2" xfId="7818" xr:uid="{00000000-0005-0000-0000-0000881E0000}"/>
    <cellStyle name="Comma 2 2 3 2 3 2 3 2 2 2" xfId="7819" xr:uid="{00000000-0005-0000-0000-0000891E0000}"/>
    <cellStyle name="Comma 2 2 3 2 3 2 3 2 3" xfId="7820" xr:uid="{00000000-0005-0000-0000-00008A1E0000}"/>
    <cellStyle name="Comma 2 2 3 2 3 2 3 3" xfId="7821" xr:uid="{00000000-0005-0000-0000-00008B1E0000}"/>
    <cellStyle name="Comma 2 2 3 2 3 2 3 3 2" xfId="7822" xr:uid="{00000000-0005-0000-0000-00008C1E0000}"/>
    <cellStyle name="Comma 2 2 3 2 3 2 3 3 2 2" xfId="7823" xr:uid="{00000000-0005-0000-0000-00008D1E0000}"/>
    <cellStyle name="Comma 2 2 3 2 3 2 3 3 3" xfId="7824" xr:uid="{00000000-0005-0000-0000-00008E1E0000}"/>
    <cellStyle name="Comma 2 2 3 2 3 2 3 4" xfId="7825" xr:uid="{00000000-0005-0000-0000-00008F1E0000}"/>
    <cellStyle name="Comma 2 2 3 2 3 2 3 4 2" xfId="7826" xr:uid="{00000000-0005-0000-0000-0000901E0000}"/>
    <cellStyle name="Comma 2 2 3 2 3 2 3 5" xfId="7827" xr:uid="{00000000-0005-0000-0000-0000911E0000}"/>
    <cellStyle name="Comma 2 2 3 2 3 2 4" xfId="7828" xr:uid="{00000000-0005-0000-0000-0000921E0000}"/>
    <cellStyle name="Comma 2 2 3 2 3 2 4 2" xfId="7829" xr:uid="{00000000-0005-0000-0000-0000931E0000}"/>
    <cellStyle name="Comma 2 2 3 2 3 2 4 2 2" xfId="7830" xr:uid="{00000000-0005-0000-0000-0000941E0000}"/>
    <cellStyle name="Comma 2 2 3 2 3 2 4 2 2 2" xfId="7831" xr:uid="{00000000-0005-0000-0000-0000951E0000}"/>
    <cellStyle name="Comma 2 2 3 2 3 2 4 2 3" xfId="7832" xr:uid="{00000000-0005-0000-0000-0000961E0000}"/>
    <cellStyle name="Comma 2 2 3 2 3 2 4 3" xfId="7833" xr:uid="{00000000-0005-0000-0000-0000971E0000}"/>
    <cellStyle name="Comma 2 2 3 2 3 2 4 3 2" xfId="7834" xr:uid="{00000000-0005-0000-0000-0000981E0000}"/>
    <cellStyle name="Comma 2 2 3 2 3 2 4 3 2 2" xfId="7835" xr:uid="{00000000-0005-0000-0000-0000991E0000}"/>
    <cellStyle name="Comma 2 2 3 2 3 2 4 3 3" xfId="7836" xr:uid="{00000000-0005-0000-0000-00009A1E0000}"/>
    <cellStyle name="Comma 2 2 3 2 3 2 4 4" xfId="7837" xr:uid="{00000000-0005-0000-0000-00009B1E0000}"/>
    <cellStyle name="Comma 2 2 3 2 3 2 4 4 2" xfId="7838" xr:uid="{00000000-0005-0000-0000-00009C1E0000}"/>
    <cellStyle name="Comma 2 2 3 2 3 2 4 5" xfId="7839" xr:uid="{00000000-0005-0000-0000-00009D1E0000}"/>
    <cellStyle name="Comma 2 2 3 2 3 2 5" xfId="7840" xr:uid="{00000000-0005-0000-0000-00009E1E0000}"/>
    <cellStyle name="Comma 2 2 3 2 3 2 5 2" xfId="7841" xr:uid="{00000000-0005-0000-0000-00009F1E0000}"/>
    <cellStyle name="Comma 2 2 3 2 3 2 5 2 2" xfId="7842" xr:uid="{00000000-0005-0000-0000-0000A01E0000}"/>
    <cellStyle name="Comma 2 2 3 2 3 2 5 3" xfId="7843" xr:uid="{00000000-0005-0000-0000-0000A11E0000}"/>
    <cellStyle name="Comma 2 2 3 2 3 2 6" xfId="7844" xr:uid="{00000000-0005-0000-0000-0000A21E0000}"/>
    <cellStyle name="Comma 2 2 3 2 3 2 6 2" xfId="7845" xr:uid="{00000000-0005-0000-0000-0000A31E0000}"/>
    <cellStyle name="Comma 2 2 3 2 3 2 6 2 2" xfId="7846" xr:uid="{00000000-0005-0000-0000-0000A41E0000}"/>
    <cellStyle name="Comma 2 2 3 2 3 2 6 3" xfId="7847" xr:uid="{00000000-0005-0000-0000-0000A51E0000}"/>
    <cellStyle name="Comma 2 2 3 2 3 2 7" xfId="7848" xr:uid="{00000000-0005-0000-0000-0000A61E0000}"/>
    <cellStyle name="Comma 2 2 3 2 3 2 7 2" xfId="7849" xr:uid="{00000000-0005-0000-0000-0000A71E0000}"/>
    <cellStyle name="Comma 2 2 3 2 3 2 8" xfId="7850" xr:uid="{00000000-0005-0000-0000-0000A81E0000}"/>
    <cellStyle name="Comma 2 2 3 2 3 3" xfId="7851" xr:uid="{00000000-0005-0000-0000-0000A91E0000}"/>
    <cellStyle name="Comma 2 2 3 2 3 3 2" xfId="7852" xr:uid="{00000000-0005-0000-0000-0000AA1E0000}"/>
    <cellStyle name="Comma 2 2 3 2 3 3 2 2" xfId="7853" xr:uid="{00000000-0005-0000-0000-0000AB1E0000}"/>
    <cellStyle name="Comma 2 2 3 2 3 3 2 2 2" xfId="7854" xr:uid="{00000000-0005-0000-0000-0000AC1E0000}"/>
    <cellStyle name="Comma 2 2 3 2 3 3 2 3" xfId="7855" xr:uid="{00000000-0005-0000-0000-0000AD1E0000}"/>
    <cellStyle name="Comma 2 2 3 2 3 3 3" xfId="7856" xr:uid="{00000000-0005-0000-0000-0000AE1E0000}"/>
    <cellStyle name="Comma 2 2 3 2 3 3 3 2" xfId="7857" xr:uid="{00000000-0005-0000-0000-0000AF1E0000}"/>
    <cellStyle name="Comma 2 2 3 2 3 3 3 2 2" xfId="7858" xr:uid="{00000000-0005-0000-0000-0000B01E0000}"/>
    <cellStyle name="Comma 2 2 3 2 3 3 3 3" xfId="7859" xr:uid="{00000000-0005-0000-0000-0000B11E0000}"/>
    <cellStyle name="Comma 2 2 3 2 3 3 4" xfId="7860" xr:uid="{00000000-0005-0000-0000-0000B21E0000}"/>
    <cellStyle name="Comma 2 2 3 2 3 3 4 2" xfId="7861" xr:uid="{00000000-0005-0000-0000-0000B31E0000}"/>
    <cellStyle name="Comma 2 2 3 2 3 3 5" xfId="7862" xr:uid="{00000000-0005-0000-0000-0000B41E0000}"/>
    <cellStyle name="Comma 2 2 3 2 3 4" xfId="7863" xr:uid="{00000000-0005-0000-0000-0000B51E0000}"/>
    <cellStyle name="Comma 2 2 3 2 3 4 2" xfId="7864" xr:uid="{00000000-0005-0000-0000-0000B61E0000}"/>
    <cellStyle name="Comma 2 2 3 2 3 4 2 2" xfId="7865" xr:uid="{00000000-0005-0000-0000-0000B71E0000}"/>
    <cellStyle name="Comma 2 2 3 2 3 4 2 2 2" xfId="7866" xr:uid="{00000000-0005-0000-0000-0000B81E0000}"/>
    <cellStyle name="Comma 2 2 3 2 3 4 2 3" xfId="7867" xr:uid="{00000000-0005-0000-0000-0000B91E0000}"/>
    <cellStyle name="Comma 2 2 3 2 3 4 3" xfId="7868" xr:uid="{00000000-0005-0000-0000-0000BA1E0000}"/>
    <cellStyle name="Comma 2 2 3 2 3 4 3 2" xfId="7869" xr:uid="{00000000-0005-0000-0000-0000BB1E0000}"/>
    <cellStyle name="Comma 2 2 3 2 3 4 3 2 2" xfId="7870" xr:uid="{00000000-0005-0000-0000-0000BC1E0000}"/>
    <cellStyle name="Comma 2 2 3 2 3 4 3 3" xfId="7871" xr:uid="{00000000-0005-0000-0000-0000BD1E0000}"/>
    <cellStyle name="Comma 2 2 3 2 3 4 4" xfId="7872" xr:uid="{00000000-0005-0000-0000-0000BE1E0000}"/>
    <cellStyle name="Comma 2 2 3 2 3 4 4 2" xfId="7873" xr:uid="{00000000-0005-0000-0000-0000BF1E0000}"/>
    <cellStyle name="Comma 2 2 3 2 3 4 5" xfId="7874" xr:uid="{00000000-0005-0000-0000-0000C01E0000}"/>
    <cellStyle name="Comma 2 2 3 2 3 5" xfId="7875" xr:uid="{00000000-0005-0000-0000-0000C11E0000}"/>
    <cellStyle name="Comma 2 2 3 2 3 5 2" xfId="7876" xr:uid="{00000000-0005-0000-0000-0000C21E0000}"/>
    <cellStyle name="Comma 2 2 3 2 3 5 2 2" xfId="7877" xr:uid="{00000000-0005-0000-0000-0000C31E0000}"/>
    <cellStyle name="Comma 2 2 3 2 3 5 2 2 2" xfId="7878" xr:uid="{00000000-0005-0000-0000-0000C41E0000}"/>
    <cellStyle name="Comma 2 2 3 2 3 5 2 3" xfId="7879" xr:uid="{00000000-0005-0000-0000-0000C51E0000}"/>
    <cellStyle name="Comma 2 2 3 2 3 5 3" xfId="7880" xr:uid="{00000000-0005-0000-0000-0000C61E0000}"/>
    <cellStyle name="Comma 2 2 3 2 3 5 3 2" xfId="7881" xr:uid="{00000000-0005-0000-0000-0000C71E0000}"/>
    <cellStyle name="Comma 2 2 3 2 3 5 3 2 2" xfId="7882" xr:uid="{00000000-0005-0000-0000-0000C81E0000}"/>
    <cellStyle name="Comma 2 2 3 2 3 5 3 3" xfId="7883" xr:uid="{00000000-0005-0000-0000-0000C91E0000}"/>
    <cellStyle name="Comma 2 2 3 2 3 5 4" xfId="7884" xr:uid="{00000000-0005-0000-0000-0000CA1E0000}"/>
    <cellStyle name="Comma 2 2 3 2 3 5 4 2" xfId="7885" xr:uid="{00000000-0005-0000-0000-0000CB1E0000}"/>
    <cellStyle name="Comma 2 2 3 2 3 5 5" xfId="7886" xr:uid="{00000000-0005-0000-0000-0000CC1E0000}"/>
    <cellStyle name="Comma 2 2 3 2 3 6" xfId="7887" xr:uid="{00000000-0005-0000-0000-0000CD1E0000}"/>
    <cellStyle name="Comma 2 2 3 2 3 6 2" xfId="7888" xr:uid="{00000000-0005-0000-0000-0000CE1E0000}"/>
    <cellStyle name="Comma 2 2 3 2 3 6 2 2" xfId="7889" xr:uid="{00000000-0005-0000-0000-0000CF1E0000}"/>
    <cellStyle name="Comma 2 2 3 2 3 6 3" xfId="7890" xr:uid="{00000000-0005-0000-0000-0000D01E0000}"/>
    <cellStyle name="Comma 2 2 3 2 3 7" xfId="7891" xr:uid="{00000000-0005-0000-0000-0000D11E0000}"/>
    <cellStyle name="Comma 2 2 3 2 3 7 2" xfId="7892" xr:uid="{00000000-0005-0000-0000-0000D21E0000}"/>
    <cellStyle name="Comma 2 2 3 2 3 7 2 2" xfId="7893" xr:uid="{00000000-0005-0000-0000-0000D31E0000}"/>
    <cellStyle name="Comma 2 2 3 2 3 7 3" xfId="7894" xr:uid="{00000000-0005-0000-0000-0000D41E0000}"/>
    <cellStyle name="Comma 2 2 3 2 3 8" xfId="7895" xr:uid="{00000000-0005-0000-0000-0000D51E0000}"/>
    <cellStyle name="Comma 2 2 3 2 3 8 2" xfId="7896" xr:uid="{00000000-0005-0000-0000-0000D61E0000}"/>
    <cellStyle name="Comma 2 2 3 2 3 9" xfId="7897" xr:uid="{00000000-0005-0000-0000-0000D71E0000}"/>
    <cellStyle name="Comma 2 2 3 2 4" xfId="7898" xr:uid="{00000000-0005-0000-0000-0000D81E0000}"/>
    <cellStyle name="Comma 2 2 3 2 4 2" xfId="7899" xr:uid="{00000000-0005-0000-0000-0000D91E0000}"/>
    <cellStyle name="Comma 2 2 3 2 4 2 2" xfId="7900" xr:uid="{00000000-0005-0000-0000-0000DA1E0000}"/>
    <cellStyle name="Comma 2 2 3 2 4 2 2 2" xfId="7901" xr:uid="{00000000-0005-0000-0000-0000DB1E0000}"/>
    <cellStyle name="Comma 2 2 3 2 4 2 2 2 2" xfId="7902" xr:uid="{00000000-0005-0000-0000-0000DC1E0000}"/>
    <cellStyle name="Comma 2 2 3 2 4 2 2 3" xfId="7903" xr:uid="{00000000-0005-0000-0000-0000DD1E0000}"/>
    <cellStyle name="Comma 2 2 3 2 4 2 3" xfId="7904" xr:uid="{00000000-0005-0000-0000-0000DE1E0000}"/>
    <cellStyle name="Comma 2 2 3 2 4 2 3 2" xfId="7905" xr:uid="{00000000-0005-0000-0000-0000DF1E0000}"/>
    <cellStyle name="Comma 2 2 3 2 4 2 3 2 2" xfId="7906" xr:uid="{00000000-0005-0000-0000-0000E01E0000}"/>
    <cellStyle name="Comma 2 2 3 2 4 2 3 3" xfId="7907" xr:uid="{00000000-0005-0000-0000-0000E11E0000}"/>
    <cellStyle name="Comma 2 2 3 2 4 2 4" xfId="7908" xr:uid="{00000000-0005-0000-0000-0000E21E0000}"/>
    <cellStyle name="Comma 2 2 3 2 4 2 4 2" xfId="7909" xr:uid="{00000000-0005-0000-0000-0000E31E0000}"/>
    <cellStyle name="Comma 2 2 3 2 4 2 5" xfId="7910" xr:uid="{00000000-0005-0000-0000-0000E41E0000}"/>
    <cellStyle name="Comma 2 2 3 2 4 3" xfId="7911" xr:uid="{00000000-0005-0000-0000-0000E51E0000}"/>
    <cellStyle name="Comma 2 2 3 2 4 3 2" xfId="7912" xr:uid="{00000000-0005-0000-0000-0000E61E0000}"/>
    <cellStyle name="Comma 2 2 3 2 4 3 2 2" xfId="7913" xr:uid="{00000000-0005-0000-0000-0000E71E0000}"/>
    <cellStyle name="Comma 2 2 3 2 4 3 2 2 2" xfId="7914" xr:uid="{00000000-0005-0000-0000-0000E81E0000}"/>
    <cellStyle name="Comma 2 2 3 2 4 3 2 3" xfId="7915" xr:uid="{00000000-0005-0000-0000-0000E91E0000}"/>
    <cellStyle name="Comma 2 2 3 2 4 3 3" xfId="7916" xr:uid="{00000000-0005-0000-0000-0000EA1E0000}"/>
    <cellStyle name="Comma 2 2 3 2 4 3 3 2" xfId="7917" xr:uid="{00000000-0005-0000-0000-0000EB1E0000}"/>
    <cellStyle name="Comma 2 2 3 2 4 3 3 2 2" xfId="7918" xr:uid="{00000000-0005-0000-0000-0000EC1E0000}"/>
    <cellStyle name="Comma 2 2 3 2 4 3 3 3" xfId="7919" xr:uid="{00000000-0005-0000-0000-0000ED1E0000}"/>
    <cellStyle name="Comma 2 2 3 2 4 3 4" xfId="7920" xr:uid="{00000000-0005-0000-0000-0000EE1E0000}"/>
    <cellStyle name="Comma 2 2 3 2 4 3 4 2" xfId="7921" xr:uid="{00000000-0005-0000-0000-0000EF1E0000}"/>
    <cellStyle name="Comma 2 2 3 2 4 3 5" xfId="7922" xr:uid="{00000000-0005-0000-0000-0000F01E0000}"/>
    <cellStyle name="Comma 2 2 3 2 4 4" xfId="7923" xr:uid="{00000000-0005-0000-0000-0000F11E0000}"/>
    <cellStyle name="Comma 2 2 3 2 4 4 2" xfId="7924" xr:uid="{00000000-0005-0000-0000-0000F21E0000}"/>
    <cellStyle name="Comma 2 2 3 2 4 4 2 2" xfId="7925" xr:uid="{00000000-0005-0000-0000-0000F31E0000}"/>
    <cellStyle name="Comma 2 2 3 2 4 4 2 2 2" xfId="7926" xr:uid="{00000000-0005-0000-0000-0000F41E0000}"/>
    <cellStyle name="Comma 2 2 3 2 4 4 2 3" xfId="7927" xr:uid="{00000000-0005-0000-0000-0000F51E0000}"/>
    <cellStyle name="Comma 2 2 3 2 4 4 3" xfId="7928" xr:uid="{00000000-0005-0000-0000-0000F61E0000}"/>
    <cellStyle name="Comma 2 2 3 2 4 4 3 2" xfId="7929" xr:uid="{00000000-0005-0000-0000-0000F71E0000}"/>
    <cellStyle name="Comma 2 2 3 2 4 4 3 2 2" xfId="7930" xr:uid="{00000000-0005-0000-0000-0000F81E0000}"/>
    <cellStyle name="Comma 2 2 3 2 4 4 3 3" xfId="7931" xr:uid="{00000000-0005-0000-0000-0000F91E0000}"/>
    <cellStyle name="Comma 2 2 3 2 4 4 4" xfId="7932" xr:uid="{00000000-0005-0000-0000-0000FA1E0000}"/>
    <cellStyle name="Comma 2 2 3 2 4 4 4 2" xfId="7933" xr:uid="{00000000-0005-0000-0000-0000FB1E0000}"/>
    <cellStyle name="Comma 2 2 3 2 4 4 5" xfId="7934" xr:uid="{00000000-0005-0000-0000-0000FC1E0000}"/>
    <cellStyle name="Comma 2 2 3 2 4 5" xfId="7935" xr:uid="{00000000-0005-0000-0000-0000FD1E0000}"/>
    <cellStyle name="Comma 2 2 3 2 4 5 2" xfId="7936" xr:uid="{00000000-0005-0000-0000-0000FE1E0000}"/>
    <cellStyle name="Comma 2 2 3 2 4 5 2 2" xfId="7937" xr:uid="{00000000-0005-0000-0000-0000FF1E0000}"/>
    <cellStyle name="Comma 2 2 3 2 4 5 3" xfId="7938" xr:uid="{00000000-0005-0000-0000-0000001F0000}"/>
    <cellStyle name="Comma 2 2 3 2 4 6" xfId="7939" xr:uid="{00000000-0005-0000-0000-0000011F0000}"/>
    <cellStyle name="Comma 2 2 3 2 4 6 2" xfId="7940" xr:uid="{00000000-0005-0000-0000-0000021F0000}"/>
    <cellStyle name="Comma 2 2 3 2 4 6 2 2" xfId="7941" xr:uid="{00000000-0005-0000-0000-0000031F0000}"/>
    <cellStyle name="Comma 2 2 3 2 4 6 3" xfId="7942" xr:uid="{00000000-0005-0000-0000-0000041F0000}"/>
    <cellStyle name="Comma 2 2 3 2 4 7" xfId="7943" xr:uid="{00000000-0005-0000-0000-0000051F0000}"/>
    <cellStyle name="Comma 2 2 3 2 4 7 2" xfId="7944" xr:uid="{00000000-0005-0000-0000-0000061F0000}"/>
    <cellStyle name="Comma 2 2 3 2 4 8" xfId="7945" xr:uid="{00000000-0005-0000-0000-0000071F0000}"/>
    <cellStyle name="Comma 2 2 3 2 5" xfId="7946" xr:uid="{00000000-0005-0000-0000-0000081F0000}"/>
    <cellStyle name="Comma 2 2 3 2 5 2" xfId="7947" xr:uid="{00000000-0005-0000-0000-0000091F0000}"/>
    <cellStyle name="Comma 2 2 3 2 5 2 2" xfId="7948" xr:uid="{00000000-0005-0000-0000-00000A1F0000}"/>
    <cellStyle name="Comma 2 2 3 2 5 2 2 2" xfId="7949" xr:uid="{00000000-0005-0000-0000-00000B1F0000}"/>
    <cellStyle name="Comma 2 2 3 2 5 2 3" xfId="7950" xr:uid="{00000000-0005-0000-0000-00000C1F0000}"/>
    <cellStyle name="Comma 2 2 3 2 5 3" xfId="7951" xr:uid="{00000000-0005-0000-0000-00000D1F0000}"/>
    <cellStyle name="Comma 2 2 3 2 5 3 2" xfId="7952" xr:uid="{00000000-0005-0000-0000-00000E1F0000}"/>
    <cellStyle name="Comma 2 2 3 2 5 3 2 2" xfId="7953" xr:uid="{00000000-0005-0000-0000-00000F1F0000}"/>
    <cellStyle name="Comma 2 2 3 2 5 3 3" xfId="7954" xr:uid="{00000000-0005-0000-0000-0000101F0000}"/>
    <cellStyle name="Comma 2 2 3 2 5 4" xfId="7955" xr:uid="{00000000-0005-0000-0000-0000111F0000}"/>
    <cellStyle name="Comma 2 2 3 2 5 4 2" xfId="7956" xr:uid="{00000000-0005-0000-0000-0000121F0000}"/>
    <cellStyle name="Comma 2 2 3 2 5 5" xfId="7957" xr:uid="{00000000-0005-0000-0000-0000131F0000}"/>
    <cellStyle name="Comma 2 2 3 2 6" xfId="7958" xr:uid="{00000000-0005-0000-0000-0000141F0000}"/>
    <cellStyle name="Comma 2 2 3 2 6 2" xfId="7959" xr:uid="{00000000-0005-0000-0000-0000151F0000}"/>
    <cellStyle name="Comma 2 2 3 2 6 2 2" xfId="7960" xr:uid="{00000000-0005-0000-0000-0000161F0000}"/>
    <cellStyle name="Comma 2 2 3 2 6 2 2 2" xfId="7961" xr:uid="{00000000-0005-0000-0000-0000171F0000}"/>
    <cellStyle name="Comma 2 2 3 2 6 2 3" xfId="7962" xr:uid="{00000000-0005-0000-0000-0000181F0000}"/>
    <cellStyle name="Comma 2 2 3 2 6 3" xfId="7963" xr:uid="{00000000-0005-0000-0000-0000191F0000}"/>
    <cellStyle name="Comma 2 2 3 2 6 3 2" xfId="7964" xr:uid="{00000000-0005-0000-0000-00001A1F0000}"/>
    <cellStyle name="Comma 2 2 3 2 6 3 2 2" xfId="7965" xr:uid="{00000000-0005-0000-0000-00001B1F0000}"/>
    <cellStyle name="Comma 2 2 3 2 6 3 3" xfId="7966" xr:uid="{00000000-0005-0000-0000-00001C1F0000}"/>
    <cellStyle name="Comma 2 2 3 2 6 4" xfId="7967" xr:uid="{00000000-0005-0000-0000-00001D1F0000}"/>
    <cellStyle name="Comma 2 2 3 2 6 4 2" xfId="7968" xr:uid="{00000000-0005-0000-0000-00001E1F0000}"/>
    <cellStyle name="Comma 2 2 3 2 6 5" xfId="7969" xr:uid="{00000000-0005-0000-0000-00001F1F0000}"/>
    <cellStyle name="Comma 2 2 3 2 7" xfId="7970" xr:uid="{00000000-0005-0000-0000-0000201F0000}"/>
    <cellStyle name="Comma 2 2 3 2 7 2" xfId="7971" xr:uid="{00000000-0005-0000-0000-0000211F0000}"/>
    <cellStyle name="Comma 2 2 3 2 7 2 2" xfId="7972" xr:uid="{00000000-0005-0000-0000-0000221F0000}"/>
    <cellStyle name="Comma 2 2 3 2 7 2 2 2" xfId="7973" xr:uid="{00000000-0005-0000-0000-0000231F0000}"/>
    <cellStyle name="Comma 2 2 3 2 7 2 3" xfId="7974" xr:uid="{00000000-0005-0000-0000-0000241F0000}"/>
    <cellStyle name="Comma 2 2 3 2 7 3" xfId="7975" xr:uid="{00000000-0005-0000-0000-0000251F0000}"/>
    <cellStyle name="Comma 2 2 3 2 7 3 2" xfId="7976" xr:uid="{00000000-0005-0000-0000-0000261F0000}"/>
    <cellStyle name="Comma 2 2 3 2 7 3 2 2" xfId="7977" xr:uid="{00000000-0005-0000-0000-0000271F0000}"/>
    <cellStyle name="Comma 2 2 3 2 7 3 3" xfId="7978" xr:uid="{00000000-0005-0000-0000-0000281F0000}"/>
    <cellStyle name="Comma 2 2 3 2 7 4" xfId="7979" xr:uid="{00000000-0005-0000-0000-0000291F0000}"/>
    <cellStyle name="Comma 2 2 3 2 7 4 2" xfId="7980" xr:uid="{00000000-0005-0000-0000-00002A1F0000}"/>
    <cellStyle name="Comma 2 2 3 2 7 5" xfId="7981" xr:uid="{00000000-0005-0000-0000-00002B1F0000}"/>
    <cellStyle name="Comma 2 2 3 2 8" xfId="7982" xr:uid="{00000000-0005-0000-0000-00002C1F0000}"/>
    <cellStyle name="Comma 2 2 3 2 8 2" xfId="7983" xr:uid="{00000000-0005-0000-0000-00002D1F0000}"/>
    <cellStyle name="Comma 2 2 3 2 8 2 2" xfId="7984" xr:uid="{00000000-0005-0000-0000-00002E1F0000}"/>
    <cellStyle name="Comma 2 2 3 2 8 3" xfId="7985" xr:uid="{00000000-0005-0000-0000-00002F1F0000}"/>
    <cellStyle name="Comma 2 2 3 2 9" xfId="7986" xr:uid="{00000000-0005-0000-0000-0000301F0000}"/>
    <cellStyle name="Comma 2 2 3 2 9 2" xfId="7987" xr:uid="{00000000-0005-0000-0000-0000311F0000}"/>
    <cellStyle name="Comma 2 2 3 2 9 2 2" xfId="7988" xr:uid="{00000000-0005-0000-0000-0000321F0000}"/>
    <cellStyle name="Comma 2 2 3 2 9 3" xfId="7989" xr:uid="{00000000-0005-0000-0000-0000331F0000}"/>
    <cellStyle name="Comma 2 2 3 3" xfId="7990" xr:uid="{00000000-0005-0000-0000-0000341F0000}"/>
    <cellStyle name="Comma 2 2 3 3 2" xfId="7991" xr:uid="{00000000-0005-0000-0000-0000351F0000}"/>
    <cellStyle name="Comma 2 2 3 3 2 2" xfId="7992" xr:uid="{00000000-0005-0000-0000-0000361F0000}"/>
    <cellStyle name="Comma 2 2 3 3 2 2 2" xfId="7993" xr:uid="{00000000-0005-0000-0000-0000371F0000}"/>
    <cellStyle name="Comma 2 2 3 3 2 2 2 2" xfId="7994" xr:uid="{00000000-0005-0000-0000-0000381F0000}"/>
    <cellStyle name="Comma 2 2 3 3 2 2 2 2 2" xfId="7995" xr:uid="{00000000-0005-0000-0000-0000391F0000}"/>
    <cellStyle name="Comma 2 2 3 3 2 2 2 3" xfId="7996" xr:uid="{00000000-0005-0000-0000-00003A1F0000}"/>
    <cellStyle name="Comma 2 2 3 3 2 2 3" xfId="7997" xr:uid="{00000000-0005-0000-0000-00003B1F0000}"/>
    <cellStyle name="Comma 2 2 3 3 2 2 3 2" xfId="7998" xr:uid="{00000000-0005-0000-0000-00003C1F0000}"/>
    <cellStyle name="Comma 2 2 3 3 2 2 3 2 2" xfId="7999" xr:uid="{00000000-0005-0000-0000-00003D1F0000}"/>
    <cellStyle name="Comma 2 2 3 3 2 2 3 3" xfId="8000" xr:uid="{00000000-0005-0000-0000-00003E1F0000}"/>
    <cellStyle name="Comma 2 2 3 3 2 2 4" xfId="8001" xr:uid="{00000000-0005-0000-0000-00003F1F0000}"/>
    <cellStyle name="Comma 2 2 3 3 2 2 4 2" xfId="8002" xr:uid="{00000000-0005-0000-0000-0000401F0000}"/>
    <cellStyle name="Comma 2 2 3 3 2 2 5" xfId="8003" xr:uid="{00000000-0005-0000-0000-0000411F0000}"/>
    <cellStyle name="Comma 2 2 3 3 2 3" xfId="8004" xr:uid="{00000000-0005-0000-0000-0000421F0000}"/>
    <cellStyle name="Comma 2 2 3 3 2 3 2" xfId="8005" xr:uid="{00000000-0005-0000-0000-0000431F0000}"/>
    <cellStyle name="Comma 2 2 3 3 2 3 2 2" xfId="8006" xr:uid="{00000000-0005-0000-0000-0000441F0000}"/>
    <cellStyle name="Comma 2 2 3 3 2 3 2 2 2" xfId="8007" xr:uid="{00000000-0005-0000-0000-0000451F0000}"/>
    <cellStyle name="Comma 2 2 3 3 2 3 2 3" xfId="8008" xr:uid="{00000000-0005-0000-0000-0000461F0000}"/>
    <cellStyle name="Comma 2 2 3 3 2 3 3" xfId="8009" xr:uid="{00000000-0005-0000-0000-0000471F0000}"/>
    <cellStyle name="Comma 2 2 3 3 2 3 3 2" xfId="8010" xr:uid="{00000000-0005-0000-0000-0000481F0000}"/>
    <cellStyle name="Comma 2 2 3 3 2 3 3 2 2" xfId="8011" xr:uid="{00000000-0005-0000-0000-0000491F0000}"/>
    <cellStyle name="Comma 2 2 3 3 2 3 3 3" xfId="8012" xr:uid="{00000000-0005-0000-0000-00004A1F0000}"/>
    <cellStyle name="Comma 2 2 3 3 2 3 4" xfId="8013" xr:uid="{00000000-0005-0000-0000-00004B1F0000}"/>
    <cellStyle name="Comma 2 2 3 3 2 3 4 2" xfId="8014" xr:uid="{00000000-0005-0000-0000-00004C1F0000}"/>
    <cellStyle name="Comma 2 2 3 3 2 3 5" xfId="8015" xr:uid="{00000000-0005-0000-0000-00004D1F0000}"/>
    <cellStyle name="Comma 2 2 3 3 2 4" xfId="8016" xr:uid="{00000000-0005-0000-0000-00004E1F0000}"/>
    <cellStyle name="Comma 2 2 3 3 2 4 2" xfId="8017" xr:uid="{00000000-0005-0000-0000-00004F1F0000}"/>
    <cellStyle name="Comma 2 2 3 3 2 4 2 2" xfId="8018" xr:uid="{00000000-0005-0000-0000-0000501F0000}"/>
    <cellStyle name="Comma 2 2 3 3 2 4 2 2 2" xfId="8019" xr:uid="{00000000-0005-0000-0000-0000511F0000}"/>
    <cellStyle name="Comma 2 2 3 3 2 4 2 3" xfId="8020" xr:uid="{00000000-0005-0000-0000-0000521F0000}"/>
    <cellStyle name="Comma 2 2 3 3 2 4 3" xfId="8021" xr:uid="{00000000-0005-0000-0000-0000531F0000}"/>
    <cellStyle name="Comma 2 2 3 3 2 4 3 2" xfId="8022" xr:uid="{00000000-0005-0000-0000-0000541F0000}"/>
    <cellStyle name="Comma 2 2 3 3 2 4 3 2 2" xfId="8023" xr:uid="{00000000-0005-0000-0000-0000551F0000}"/>
    <cellStyle name="Comma 2 2 3 3 2 4 3 3" xfId="8024" xr:uid="{00000000-0005-0000-0000-0000561F0000}"/>
    <cellStyle name="Comma 2 2 3 3 2 4 4" xfId="8025" xr:uid="{00000000-0005-0000-0000-0000571F0000}"/>
    <cellStyle name="Comma 2 2 3 3 2 4 4 2" xfId="8026" xr:uid="{00000000-0005-0000-0000-0000581F0000}"/>
    <cellStyle name="Comma 2 2 3 3 2 4 5" xfId="8027" xr:uid="{00000000-0005-0000-0000-0000591F0000}"/>
    <cellStyle name="Comma 2 2 3 3 2 5" xfId="8028" xr:uid="{00000000-0005-0000-0000-00005A1F0000}"/>
    <cellStyle name="Comma 2 2 3 3 2 5 2" xfId="8029" xr:uid="{00000000-0005-0000-0000-00005B1F0000}"/>
    <cellStyle name="Comma 2 2 3 3 2 5 2 2" xfId="8030" xr:uid="{00000000-0005-0000-0000-00005C1F0000}"/>
    <cellStyle name="Comma 2 2 3 3 2 5 3" xfId="8031" xr:uid="{00000000-0005-0000-0000-00005D1F0000}"/>
    <cellStyle name="Comma 2 2 3 3 2 6" xfId="8032" xr:uid="{00000000-0005-0000-0000-00005E1F0000}"/>
    <cellStyle name="Comma 2 2 3 3 2 6 2" xfId="8033" xr:uid="{00000000-0005-0000-0000-00005F1F0000}"/>
    <cellStyle name="Comma 2 2 3 3 2 6 2 2" xfId="8034" xr:uid="{00000000-0005-0000-0000-0000601F0000}"/>
    <cellStyle name="Comma 2 2 3 3 2 6 3" xfId="8035" xr:uid="{00000000-0005-0000-0000-0000611F0000}"/>
    <cellStyle name="Comma 2 2 3 3 2 7" xfId="8036" xr:uid="{00000000-0005-0000-0000-0000621F0000}"/>
    <cellStyle name="Comma 2 2 3 3 2 7 2" xfId="8037" xr:uid="{00000000-0005-0000-0000-0000631F0000}"/>
    <cellStyle name="Comma 2 2 3 3 2 8" xfId="8038" xr:uid="{00000000-0005-0000-0000-0000641F0000}"/>
    <cellStyle name="Comma 2 2 3 3 3" xfId="8039" xr:uid="{00000000-0005-0000-0000-0000651F0000}"/>
    <cellStyle name="Comma 2 2 3 3 3 2" xfId="8040" xr:uid="{00000000-0005-0000-0000-0000661F0000}"/>
    <cellStyle name="Comma 2 2 3 3 3 2 2" xfId="8041" xr:uid="{00000000-0005-0000-0000-0000671F0000}"/>
    <cellStyle name="Comma 2 2 3 3 3 2 2 2" xfId="8042" xr:uid="{00000000-0005-0000-0000-0000681F0000}"/>
    <cellStyle name="Comma 2 2 3 3 3 2 3" xfId="8043" xr:uid="{00000000-0005-0000-0000-0000691F0000}"/>
    <cellStyle name="Comma 2 2 3 3 3 3" xfId="8044" xr:uid="{00000000-0005-0000-0000-00006A1F0000}"/>
    <cellStyle name="Comma 2 2 3 3 3 3 2" xfId="8045" xr:uid="{00000000-0005-0000-0000-00006B1F0000}"/>
    <cellStyle name="Comma 2 2 3 3 3 3 2 2" xfId="8046" xr:uid="{00000000-0005-0000-0000-00006C1F0000}"/>
    <cellStyle name="Comma 2 2 3 3 3 3 3" xfId="8047" xr:uid="{00000000-0005-0000-0000-00006D1F0000}"/>
    <cellStyle name="Comma 2 2 3 3 3 4" xfId="8048" xr:uid="{00000000-0005-0000-0000-00006E1F0000}"/>
    <cellStyle name="Comma 2 2 3 3 3 4 2" xfId="8049" xr:uid="{00000000-0005-0000-0000-00006F1F0000}"/>
    <cellStyle name="Comma 2 2 3 3 3 5" xfId="8050" xr:uid="{00000000-0005-0000-0000-0000701F0000}"/>
    <cellStyle name="Comma 2 2 3 3 4" xfId="8051" xr:uid="{00000000-0005-0000-0000-0000711F0000}"/>
    <cellStyle name="Comma 2 2 3 3 4 2" xfId="8052" xr:uid="{00000000-0005-0000-0000-0000721F0000}"/>
    <cellStyle name="Comma 2 2 3 3 4 2 2" xfId="8053" xr:uid="{00000000-0005-0000-0000-0000731F0000}"/>
    <cellStyle name="Comma 2 2 3 3 4 2 2 2" xfId="8054" xr:uid="{00000000-0005-0000-0000-0000741F0000}"/>
    <cellStyle name="Comma 2 2 3 3 4 2 3" xfId="8055" xr:uid="{00000000-0005-0000-0000-0000751F0000}"/>
    <cellStyle name="Comma 2 2 3 3 4 3" xfId="8056" xr:uid="{00000000-0005-0000-0000-0000761F0000}"/>
    <cellStyle name="Comma 2 2 3 3 4 3 2" xfId="8057" xr:uid="{00000000-0005-0000-0000-0000771F0000}"/>
    <cellStyle name="Comma 2 2 3 3 4 3 2 2" xfId="8058" xr:uid="{00000000-0005-0000-0000-0000781F0000}"/>
    <cellStyle name="Comma 2 2 3 3 4 3 3" xfId="8059" xr:uid="{00000000-0005-0000-0000-0000791F0000}"/>
    <cellStyle name="Comma 2 2 3 3 4 4" xfId="8060" xr:uid="{00000000-0005-0000-0000-00007A1F0000}"/>
    <cellStyle name="Comma 2 2 3 3 4 4 2" xfId="8061" xr:uid="{00000000-0005-0000-0000-00007B1F0000}"/>
    <cellStyle name="Comma 2 2 3 3 4 5" xfId="8062" xr:uid="{00000000-0005-0000-0000-00007C1F0000}"/>
    <cellStyle name="Comma 2 2 3 3 5" xfId="8063" xr:uid="{00000000-0005-0000-0000-00007D1F0000}"/>
    <cellStyle name="Comma 2 2 3 3 5 2" xfId="8064" xr:uid="{00000000-0005-0000-0000-00007E1F0000}"/>
    <cellStyle name="Comma 2 2 3 3 5 2 2" xfId="8065" xr:uid="{00000000-0005-0000-0000-00007F1F0000}"/>
    <cellStyle name="Comma 2 2 3 3 5 2 2 2" xfId="8066" xr:uid="{00000000-0005-0000-0000-0000801F0000}"/>
    <cellStyle name="Comma 2 2 3 3 5 2 3" xfId="8067" xr:uid="{00000000-0005-0000-0000-0000811F0000}"/>
    <cellStyle name="Comma 2 2 3 3 5 3" xfId="8068" xr:uid="{00000000-0005-0000-0000-0000821F0000}"/>
    <cellStyle name="Comma 2 2 3 3 5 3 2" xfId="8069" xr:uid="{00000000-0005-0000-0000-0000831F0000}"/>
    <cellStyle name="Comma 2 2 3 3 5 3 2 2" xfId="8070" xr:uid="{00000000-0005-0000-0000-0000841F0000}"/>
    <cellStyle name="Comma 2 2 3 3 5 3 3" xfId="8071" xr:uid="{00000000-0005-0000-0000-0000851F0000}"/>
    <cellStyle name="Comma 2 2 3 3 5 4" xfId="8072" xr:uid="{00000000-0005-0000-0000-0000861F0000}"/>
    <cellStyle name="Comma 2 2 3 3 5 4 2" xfId="8073" xr:uid="{00000000-0005-0000-0000-0000871F0000}"/>
    <cellStyle name="Comma 2 2 3 3 5 5" xfId="8074" xr:uid="{00000000-0005-0000-0000-0000881F0000}"/>
    <cellStyle name="Comma 2 2 3 3 6" xfId="8075" xr:uid="{00000000-0005-0000-0000-0000891F0000}"/>
    <cellStyle name="Comma 2 2 3 3 6 2" xfId="8076" xr:uid="{00000000-0005-0000-0000-00008A1F0000}"/>
    <cellStyle name="Comma 2 2 3 3 6 2 2" xfId="8077" xr:uid="{00000000-0005-0000-0000-00008B1F0000}"/>
    <cellStyle name="Comma 2 2 3 3 6 3" xfId="8078" xr:uid="{00000000-0005-0000-0000-00008C1F0000}"/>
    <cellStyle name="Comma 2 2 3 3 7" xfId="8079" xr:uid="{00000000-0005-0000-0000-00008D1F0000}"/>
    <cellStyle name="Comma 2 2 3 3 7 2" xfId="8080" xr:uid="{00000000-0005-0000-0000-00008E1F0000}"/>
    <cellStyle name="Comma 2 2 3 3 7 2 2" xfId="8081" xr:uid="{00000000-0005-0000-0000-00008F1F0000}"/>
    <cellStyle name="Comma 2 2 3 3 7 3" xfId="8082" xr:uid="{00000000-0005-0000-0000-0000901F0000}"/>
    <cellStyle name="Comma 2 2 3 3 8" xfId="8083" xr:uid="{00000000-0005-0000-0000-0000911F0000}"/>
    <cellStyle name="Comma 2 2 3 3 8 2" xfId="8084" xr:uid="{00000000-0005-0000-0000-0000921F0000}"/>
    <cellStyle name="Comma 2 2 3 3 9" xfId="8085" xr:uid="{00000000-0005-0000-0000-0000931F0000}"/>
    <cellStyle name="Comma 2 2 3 4" xfId="8086" xr:uid="{00000000-0005-0000-0000-0000941F0000}"/>
    <cellStyle name="Comma 2 2 3 4 2" xfId="8087" xr:uid="{00000000-0005-0000-0000-0000951F0000}"/>
    <cellStyle name="Comma 2 2 3 4 2 2" xfId="8088" xr:uid="{00000000-0005-0000-0000-0000961F0000}"/>
    <cellStyle name="Comma 2 2 3 4 2 2 2" xfId="8089" xr:uid="{00000000-0005-0000-0000-0000971F0000}"/>
    <cellStyle name="Comma 2 2 3 4 2 2 2 2" xfId="8090" xr:uid="{00000000-0005-0000-0000-0000981F0000}"/>
    <cellStyle name="Comma 2 2 3 4 2 2 3" xfId="8091" xr:uid="{00000000-0005-0000-0000-0000991F0000}"/>
    <cellStyle name="Comma 2 2 3 4 2 3" xfId="8092" xr:uid="{00000000-0005-0000-0000-00009A1F0000}"/>
    <cellStyle name="Comma 2 2 3 4 2 3 2" xfId="8093" xr:uid="{00000000-0005-0000-0000-00009B1F0000}"/>
    <cellStyle name="Comma 2 2 3 4 2 3 2 2" xfId="8094" xr:uid="{00000000-0005-0000-0000-00009C1F0000}"/>
    <cellStyle name="Comma 2 2 3 4 2 3 3" xfId="8095" xr:uid="{00000000-0005-0000-0000-00009D1F0000}"/>
    <cellStyle name="Comma 2 2 3 4 2 4" xfId="8096" xr:uid="{00000000-0005-0000-0000-00009E1F0000}"/>
    <cellStyle name="Comma 2 2 3 4 2 4 2" xfId="8097" xr:uid="{00000000-0005-0000-0000-00009F1F0000}"/>
    <cellStyle name="Comma 2 2 3 4 2 5" xfId="8098" xr:uid="{00000000-0005-0000-0000-0000A01F0000}"/>
    <cellStyle name="Comma 2 2 3 4 3" xfId="8099" xr:uid="{00000000-0005-0000-0000-0000A11F0000}"/>
    <cellStyle name="Comma 2 2 3 4 3 2" xfId="8100" xr:uid="{00000000-0005-0000-0000-0000A21F0000}"/>
    <cellStyle name="Comma 2 2 3 4 3 2 2" xfId="8101" xr:uid="{00000000-0005-0000-0000-0000A31F0000}"/>
    <cellStyle name="Comma 2 2 3 4 3 2 2 2" xfId="8102" xr:uid="{00000000-0005-0000-0000-0000A41F0000}"/>
    <cellStyle name="Comma 2 2 3 4 3 2 3" xfId="8103" xr:uid="{00000000-0005-0000-0000-0000A51F0000}"/>
    <cellStyle name="Comma 2 2 3 4 3 3" xfId="8104" xr:uid="{00000000-0005-0000-0000-0000A61F0000}"/>
    <cellStyle name="Comma 2 2 3 4 3 3 2" xfId="8105" xr:uid="{00000000-0005-0000-0000-0000A71F0000}"/>
    <cellStyle name="Comma 2 2 3 4 3 3 2 2" xfId="8106" xr:uid="{00000000-0005-0000-0000-0000A81F0000}"/>
    <cellStyle name="Comma 2 2 3 4 3 3 3" xfId="8107" xr:uid="{00000000-0005-0000-0000-0000A91F0000}"/>
    <cellStyle name="Comma 2 2 3 4 3 4" xfId="8108" xr:uid="{00000000-0005-0000-0000-0000AA1F0000}"/>
    <cellStyle name="Comma 2 2 3 4 3 4 2" xfId="8109" xr:uid="{00000000-0005-0000-0000-0000AB1F0000}"/>
    <cellStyle name="Comma 2 2 3 4 3 5" xfId="8110" xr:uid="{00000000-0005-0000-0000-0000AC1F0000}"/>
    <cellStyle name="Comma 2 2 3 4 4" xfId="8111" xr:uid="{00000000-0005-0000-0000-0000AD1F0000}"/>
    <cellStyle name="Comma 2 2 3 4 4 2" xfId="8112" xr:uid="{00000000-0005-0000-0000-0000AE1F0000}"/>
    <cellStyle name="Comma 2 2 3 4 4 2 2" xfId="8113" xr:uid="{00000000-0005-0000-0000-0000AF1F0000}"/>
    <cellStyle name="Comma 2 2 3 4 4 2 2 2" xfId="8114" xr:uid="{00000000-0005-0000-0000-0000B01F0000}"/>
    <cellStyle name="Comma 2 2 3 4 4 2 3" xfId="8115" xr:uid="{00000000-0005-0000-0000-0000B11F0000}"/>
    <cellStyle name="Comma 2 2 3 4 4 3" xfId="8116" xr:uid="{00000000-0005-0000-0000-0000B21F0000}"/>
    <cellStyle name="Comma 2 2 3 4 4 3 2" xfId="8117" xr:uid="{00000000-0005-0000-0000-0000B31F0000}"/>
    <cellStyle name="Comma 2 2 3 4 4 3 2 2" xfId="8118" xr:uid="{00000000-0005-0000-0000-0000B41F0000}"/>
    <cellStyle name="Comma 2 2 3 4 4 3 3" xfId="8119" xr:uid="{00000000-0005-0000-0000-0000B51F0000}"/>
    <cellStyle name="Comma 2 2 3 4 4 4" xfId="8120" xr:uid="{00000000-0005-0000-0000-0000B61F0000}"/>
    <cellStyle name="Comma 2 2 3 4 4 4 2" xfId="8121" xr:uid="{00000000-0005-0000-0000-0000B71F0000}"/>
    <cellStyle name="Comma 2 2 3 4 4 5" xfId="8122" xr:uid="{00000000-0005-0000-0000-0000B81F0000}"/>
    <cellStyle name="Comma 2 2 3 4 5" xfId="8123" xr:uid="{00000000-0005-0000-0000-0000B91F0000}"/>
    <cellStyle name="Comma 2 2 3 4 5 2" xfId="8124" xr:uid="{00000000-0005-0000-0000-0000BA1F0000}"/>
    <cellStyle name="Comma 2 2 3 4 5 2 2" xfId="8125" xr:uid="{00000000-0005-0000-0000-0000BB1F0000}"/>
    <cellStyle name="Comma 2 2 3 4 5 3" xfId="8126" xr:uid="{00000000-0005-0000-0000-0000BC1F0000}"/>
    <cellStyle name="Comma 2 2 3 4 6" xfId="8127" xr:uid="{00000000-0005-0000-0000-0000BD1F0000}"/>
    <cellStyle name="Comma 2 2 3 4 6 2" xfId="8128" xr:uid="{00000000-0005-0000-0000-0000BE1F0000}"/>
    <cellStyle name="Comma 2 2 3 4 6 2 2" xfId="8129" xr:uid="{00000000-0005-0000-0000-0000BF1F0000}"/>
    <cellStyle name="Comma 2 2 3 4 6 3" xfId="8130" xr:uid="{00000000-0005-0000-0000-0000C01F0000}"/>
    <cellStyle name="Comma 2 2 3 4 7" xfId="8131" xr:uid="{00000000-0005-0000-0000-0000C11F0000}"/>
    <cellStyle name="Comma 2 2 3 4 7 2" xfId="8132" xr:uid="{00000000-0005-0000-0000-0000C21F0000}"/>
    <cellStyle name="Comma 2 2 3 4 8" xfId="8133" xr:uid="{00000000-0005-0000-0000-0000C31F0000}"/>
    <cellStyle name="Comma 2 2 3 5" xfId="8134" xr:uid="{00000000-0005-0000-0000-0000C41F0000}"/>
    <cellStyle name="Comma 2 2 3 5 2" xfId="8135" xr:uid="{00000000-0005-0000-0000-0000C51F0000}"/>
    <cellStyle name="Comma 2 2 3 5 2 2" xfId="8136" xr:uid="{00000000-0005-0000-0000-0000C61F0000}"/>
    <cellStyle name="Comma 2 2 3 5 2 2 2" xfId="8137" xr:uid="{00000000-0005-0000-0000-0000C71F0000}"/>
    <cellStyle name="Comma 2 2 3 5 2 3" xfId="8138" xr:uid="{00000000-0005-0000-0000-0000C81F0000}"/>
    <cellStyle name="Comma 2 2 3 5 3" xfId="8139" xr:uid="{00000000-0005-0000-0000-0000C91F0000}"/>
    <cellStyle name="Comma 2 2 3 5 3 2" xfId="8140" xr:uid="{00000000-0005-0000-0000-0000CA1F0000}"/>
    <cellStyle name="Comma 2 2 3 5 3 2 2" xfId="8141" xr:uid="{00000000-0005-0000-0000-0000CB1F0000}"/>
    <cellStyle name="Comma 2 2 3 5 3 3" xfId="8142" xr:uid="{00000000-0005-0000-0000-0000CC1F0000}"/>
    <cellStyle name="Comma 2 2 3 5 4" xfId="8143" xr:uid="{00000000-0005-0000-0000-0000CD1F0000}"/>
    <cellStyle name="Comma 2 2 3 5 4 2" xfId="8144" xr:uid="{00000000-0005-0000-0000-0000CE1F0000}"/>
    <cellStyle name="Comma 2 2 3 5 5" xfId="8145" xr:uid="{00000000-0005-0000-0000-0000CF1F0000}"/>
    <cellStyle name="Comma 2 2 3 6" xfId="8146" xr:uid="{00000000-0005-0000-0000-0000D01F0000}"/>
    <cellStyle name="Comma 2 2 3 6 2" xfId="8147" xr:uid="{00000000-0005-0000-0000-0000D11F0000}"/>
    <cellStyle name="Comma 2 2 3 6 2 2" xfId="8148" xr:uid="{00000000-0005-0000-0000-0000D21F0000}"/>
    <cellStyle name="Comma 2 2 3 6 2 2 2" xfId="8149" xr:uid="{00000000-0005-0000-0000-0000D31F0000}"/>
    <cellStyle name="Comma 2 2 3 6 2 3" xfId="8150" xr:uid="{00000000-0005-0000-0000-0000D41F0000}"/>
    <cellStyle name="Comma 2 2 3 6 3" xfId="8151" xr:uid="{00000000-0005-0000-0000-0000D51F0000}"/>
    <cellStyle name="Comma 2 2 3 6 3 2" xfId="8152" xr:uid="{00000000-0005-0000-0000-0000D61F0000}"/>
    <cellStyle name="Comma 2 2 3 6 3 2 2" xfId="8153" xr:uid="{00000000-0005-0000-0000-0000D71F0000}"/>
    <cellStyle name="Comma 2 2 3 6 3 3" xfId="8154" xr:uid="{00000000-0005-0000-0000-0000D81F0000}"/>
    <cellStyle name="Comma 2 2 3 6 4" xfId="8155" xr:uid="{00000000-0005-0000-0000-0000D91F0000}"/>
    <cellStyle name="Comma 2 2 3 6 4 2" xfId="8156" xr:uid="{00000000-0005-0000-0000-0000DA1F0000}"/>
    <cellStyle name="Comma 2 2 3 6 5" xfId="8157" xr:uid="{00000000-0005-0000-0000-0000DB1F0000}"/>
    <cellStyle name="Comma 2 2 3 7" xfId="8158" xr:uid="{00000000-0005-0000-0000-0000DC1F0000}"/>
    <cellStyle name="Comma 2 2 3 7 2" xfId="8159" xr:uid="{00000000-0005-0000-0000-0000DD1F0000}"/>
    <cellStyle name="Comma 2 2 3 7 2 2" xfId="8160" xr:uid="{00000000-0005-0000-0000-0000DE1F0000}"/>
    <cellStyle name="Comma 2 2 3 7 2 2 2" xfId="8161" xr:uid="{00000000-0005-0000-0000-0000DF1F0000}"/>
    <cellStyle name="Comma 2 2 3 7 2 3" xfId="8162" xr:uid="{00000000-0005-0000-0000-0000E01F0000}"/>
    <cellStyle name="Comma 2 2 3 7 3" xfId="8163" xr:uid="{00000000-0005-0000-0000-0000E11F0000}"/>
    <cellStyle name="Comma 2 2 3 7 3 2" xfId="8164" xr:uid="{00000000-0005-0000-0000-0000E21F0000}"/>
    <cellStyle name="Comma 2 2 3 7 3 2 2" xfId="8165" xr:uid="{00000000-0005-0000-0000-0000E31F0000}"/>
    <cellStyle name="Comma 2 2 3 7 3 3" xfId="8166" xr:uid="{00000000-0005-0000-0000-0000E41F0000}"/>
    <cellStyle name="Comma 2 2 3 7 4" xfId="8167" xr:uid="{00000000-0005-0000-0000-0000E51F0000}"/>
    <cellStyle name="Comma 2 2 3 7 4 2" xfId="8168" xr:uid="{00000000-0005-0000-0000-0000E61F0000}"/>
    <cellStyle name="Comma 2 2 3 7 5" xfId="8169" xr:uid="{00000000-0005-0000-0000-0000E71F0000}"/>
    <cellStyle name="Comma 2 2 3 8" xfId="8170" xr:uid="{00000000-0005-0000-0000-0000E81F0000}"/>
    <cellStyle name="Comma 2 2 3 8 2" xfId="8171" xr:uid="{00000000-0005-0000-0000-0000E91F0000}"/>
    <cellStyle name="Comma 2 2 3 8 2 2" xfId="8172" xr:uid="{00000000-0005-0000-0000-0000EA1F0000}"/>
    <cellStyle name="Comma 2 2 3 8 3" xfId="8173" xr:uid="{00000000-0005-0000-0000-0000EB1F0000}"/>
    <cellStyle name="Comma 2 2 3 9" xfId="8174" xr:uid="{00000000-0005-0000-0000-0000EC1F0000}"/>
    <cellStyle name="Comma 2 2 3 9 2" xfId="8175" xr:uid="{00000000-0005-0000-0000-0000ED1F0000}"/>
    <cellStyle name="Comma 2 2 3 9 2 2" xfId="8176" xr:uid="{00000000-0005-0000-0000-0000EE1F0000}"/>
    <cellStyle name="Comma 2 2 3 9 3" xfId="8177" xr:uid="{00000000-0005-0000-0000-0000EF1F0000}"/>
    <cellStyle name="Comma 2 2 30" xfId="8178" xr:uid="{00000000-0005-0000-0000-0000F01F0000}"/>
    <cellStyle name="Comma 2 2 4" xfId="8179" xr:uid="{00000000-0005-0000-0000-0000F11F0000}"/>
    <cellStyle name="Comma 2 2 4 2" xfId="8180" xr:uid="{00000000-0005-0000-0000-0000F21F0000}"/>
    <cellStyle name="Comma 2 2 4 2 2" xfId="8181" xr:uid="{00000000-0005-0000-0000-0000F31F0000}"/>
    <cellStyle name="Comma 2 2 4 2 2 2" xfId="8182" xr:uid="{00000000-0005-0000-0000-0000F41F0000}"/>
    <cellStyle name="Comma 2 2 4 2 2 2 2" xfId="8183" xr:uid="{00000000-0005-0000-0000-0000F51F0000}"/>
    <cellStyle name="Comma 2 2 4 2 2 2 2 2" xfId="8184" xr:uid="{00000000-0005-0000-0000-0000F61F0000}"/>
    <cellStyle name="Comma 2 2 4 2 2 2 3" xfId="8185" xr:uid="{00000000-0005-0000-0000-0000F71F0000}"/>
    <cellStyle name="Comma 2 2 4 2 2 3" xfId="8186" xr:uid="{00000000-0005-0000-0000-0000F81F0000}"/>
    <cellStyle name="Comma 2 2 4 2 2 3 2" xfId="8187" xr:uid="{00000000-0005-0000-0000-0000F91F0000}"/>
    <cellStyle name="Comma 2 2 4 2 2 3 2 2" xfId="8188" xr:uid="{00000000-0005-0000-0000-0000FA1F0000}"/>
    <cellStyle name="Comma 2 2 4 2 2 3 3" xfId="8189" xr:uid="{00000000-0005-0000-0000-0000FB1F0000}"/>
    <cellStyle name="Comma 2 2 4 2 2 4" xfId="8190" xr:uid="{00000000-0005-0000-0000-0000FC1F0000}"/>
    <cellStyle name="Comma 2 2 4 2 2 4 2" xfId="8191" xr:uid="{00000000-0005-0000-0000-0000FD1F0000}"/>
    <cellStyle name="Comma 2 2 4 2 2 5" xfId="8192" xr:uid="{00000000-0005-0000-0000-0000FE1F0000}"/>
    <cellStyle name="Comma 2 2 4 2 3" xfId="8193" xr:uid="{00000000-0005-0000-0000-0000FF1F0000}"/>
    <cellStyle name="Comma 2 2 4 2 3 2" xfId="8194" xr:uid="{00000000-0005-0000-0000-000000200000}"/>
    <cellStyle name="Comma 2 2 4 2 3 2 2" xfId="8195" xr:uid="{00000000-0005-0000-0000-000001200000}"/>
    <cellStyle name="Comma 2 2 4 2 3 2 2 2" xfId="8196" xr:uid="{00000000-0005-0000-0000-000002200000}"/>
    <cellStyle name="Comma 2 2 4 2 3 2 3" xfId="8197" xr:uid="{00000000-0005-0000-0000-000003200000}"/>
    <cellStyle name="Comma 2 2 4 2 3 3" xfId="8198" xr:uid="{00000000-0005-0000-0000-000004200000}"/>
    <cellStyle name="Comma 2 2 4 2 3 3 2" xfId="8199" xr:uid="{00000000-0005-0000-0000-000005200000}"/>
    <cellStyle name="Comma 2 2 4 2 3 3 2 2" xfId="8200" xr:uid="{00000000-0005-0000-0000-000006200000}"/>
    <cellStyle name="Comma 2 2 4 2 3 3 3" xfId="8201" xr:uid="{00000000-0005-0000-0000-000007200000}"/>
    <cellStyle name="Comma 2 2 4 2 3 4" xfId="8202" xr:uid="{00000000-0005-0000-0000-000008200000}"/>
    <cellStyle name="Comma 2 2 4 2 3 4 2" xfId="8203" xr:uid="{00000000-0005-0000-0000-000009200000}"/>
    <cellStyle name="Comma 2 2 4 2 3 5" xfId="8204" xr:uid="{00000000-0005-0000-0000-00000A200000}"/>
    <cellStyle name="Comma 2 2 4 2 4" xfId="8205" xr:uid="{00000000-0005-0000-0000-00000B200000}"/>
    <cellStyle name="Comma 2 2 4 2 4 2" xfId="8206" xr:uid="{00000000-0005-0000-0000-00000C200000}"/>
    <cellStyle name="Comma 2 2 4 2 4 2 2" xfId="8207" xr:uid="{00000000-0005-0000-0000-00000D200000}"/>
    <cellStyle name="Comma 2 2 4 2 4 2 2 2" xfId="8208" xr:uid="{00000000-0005-0000-0000-00000E200000}"/>
    <cellStyle name="Comma 2 2 4 2 4 2 3" xfId="8209" xr:uid="{00000000-0005-0000-0000-00000F200000}"/>
    <cellStyle name="Comma 2 2 4 2 4 3" xfId="8210" xr:uid="{00000000-0005-0000-0000-000010200000}"/>
    <cellStyle name="Comma 2 2 4 2 4 3 2" xfId="8211" xr:uid="{00000000-0005-0000-0000-000011200000}"/>
    <cellStyle name="Comma 2 2 4 2 4 3 2 2" xfId="8212" xr:uid="{00000000-0005-0000-0000-000012200000}"/>
    <cellStyle name="Comma 2 2 4 2 4 3 3" xfId="8213" xr:uid="{00000000-0005-0000-0000-000013200000}"/>
    <cellStyle name="Comma 2 2 4 2 4 4" xfId="8214" xr:uid="{00000000-0005-0000-0000-000014200000}"/>
    <cellStyle name="Comma 2 2 4 2 4 4 2" xfId="8215" xr:uid="{00000000-0005-0000-0000-000015200000}"/>
    <cellStyle name="Comma 2 2 4 2 4 5" xfId="8216" xr:uid="{00000000-0005-0000-0000-000016200000}"/>
    <cellStyle name="Comma 2 2 4 2 5" xfId="8217" xr:uid="{00000000-0005-0000-0000-000017200000}"/>
    <cellStyle name="Comma 2 2 4 2 5 2" xfId="8218" xr:uid="{00000000-0005-0000-0000-000018200000}"/>
    <cellStyle name="Comma 2 2 4 2 5 2 2" xfId="8219" xr:uid="{00000000-0005-0000-0000-000019200000}"/>
    <cellStyle name="Comma 2 2 4 2 5 3" xfId="8220" xr:uid="{00000000-0005-0000-0000-00001A200000}"/>
    <cellStyle name="Comma 2 2 4 2 6" xfId="8221" xr:uid="{00000000-0005-0000-0000-00001B200000}"/>
    <cellStyle name="Comma 2 2 4 2 6 2" xfId="8222" xr:uid="{00000000-0005-0000-0000-00001C200000}"/>
    <cellStyle name="Comma 2 2 4 2 6 2 2" xfId="8223" xr:uid="{00000000-0005-0000-0000-00001D200000}"/>
    <cellStyle name="Comma 2 2 4 2 6 3" xfId="8224" xr:uid="{00000000-0005-0000-0000-00001E200000}"/>
    <cellStyle name="Comma 2 2 4 2 7" xfId="8225" xr:uid="{00000000-0005-0000-0000-00001F200000}"/>
    <cellStyle name="Comma 2 2 4 2 7 2" xfId="8226" xr:uid="{00000000-0005-0000-0000-000020200000}"/>
    <cellStyle name="Comma 2 2 4 2 8" xfId="8227" xr:uid="{00000000-0005-0000-0000-000021200000}"/>
    <cellStyle name="Comma 2 2 4 3" xfId="8228" xr:uid="{00000000-0005-0000-0000-000022200000}"/>
    <cellStyle name="Comma 2 2 4 3 2" xfId="8229" xr:uid="{00000000-0005-0000-0000-000023200000}"/>
    <cellStyle name="Comma 2 2 4 3 2 2" xfId="8230" xr:uid="{00000000-0005-0000-0000-000024200000}"/>
    <cellStyle name="Comma 2 2 4 3 2 2 2" xfId="8231" xr:uid="{00000000-0005-0000-0000-000025200000}"/>
    <cellStyle name="Comma 2 2 4 3 2 3" xfId="8232" xr:uid="{00000000-0005-0000-0000-000026200000}"/>
    <cellStyle name="Comma 2 2 4 3 3" xfId="8233" xr:uid="{00000000-0005-0000-0000-000027200000}"/>
    <cellStyle name="Comma 2 2 4 3 3 2" xfId="8234" xr:uid="{00000000-0005-0000-0000-000028200000}"/>
    <cellStyle name="Comma 2 2 4 3 3 2 2" xfId="8235" xr:uid="{00000000-0005-0000-0000-000029200000}"/>
    <cellStyle name="Comma 2 2 4 3 3 3" xfId="8236" xr:uid="{00000000-0005-0000-0000-00002A200000}"/>
    <cellStyle name="Comma 2 2 4 3 4" xfId="8237" xr:uid="{00000000-0005-0000-0000-00002B200000}"/>
    <cellStyle name="Comma 2 2 4 3 4 2" xfId="8238" xr:uid="{00000000-0005-0000-0000-00002C200000}"/>
    <cellStyle name="Comma 2 2 4 3 5" xfId="8239" xr:uid="{00000000-0005-0000-0000-00002D200000}"/>
    <cellStyle name="Comma 2 2 4 4" xfId="8240" xr:uid="{00000000-0005-0000-0000-00002E200000}"/>
    <cellStyle name="Comma 2 2 4 4 2" xfId="8241" xr:uid="{00000000-0005-0000-0000-00002F200000}"/>
    <cellStyle name="Comma 2 2 4 4 2 2" xfId="8242" xr:uid="{00000000-0005-0000-0000-000030200000}"/>
    <cellStyle name="Comma 2 2 4 4 2 2 2" xfId="8243" xr:uid="{00000000-0005-0000-0000-000031200000}"/>
    <cellStyle name="Comma 2 2 4 4 2 3" xfId="8244" xr:uid="{00000000-0005-0000-0000-000032200000}"/>
    <cellStyle name="Comma 2 2 4 4 3" xfId="8245" xr:uid="{00000000-0005-0000-0000-000033200000}"/>
    <cellStyle name="Comma 2 2 4 4 3 2" xfId="8246" xr:uid="{00000000-0005-0000-0000-000034200000}"/>
    <cellStyle name="Comma 2 2 4 4 3 2 2" xfId="8247" xr:uid="{00000000-0005-0000-0000-000035200000}"/>
    <cellStyle name="Comma 2 2 4 4 3 3" xfId="8248" xr:uid="{00000000-0005-0000-0000-000036200000}"/>
    <cellStyle name="Comma 2 2 4 4 4" xfId="8249" xr:uid="{00000000-0005-0000-0000-000037200000}"/>
    <cellStyle name="Comma 2 2 4 4 4 2" xfId="8250" xr:uid="{00000000-0005-0000-0000-000038200000}"/>
    <cellStyle name="Comma 2 2 4 4 5" xfId="8251" xr:uid="{00000000-0005-0000-0000-000039200000}"/>
    <cellStyle name="Comma 2 2 4 5" xfId="8252" xr:uid="{00000000-0005-0000-0000-00003A200000}"/>
    <cellStyle name="Comma 2 2 4 5 2" xfId="8253" xr:uid="{00000000-0005-0000-0000-00003B200000}"/>
    <cellStyle name="Comma 2 2 4 5 2 2" xfId="8254" xr:uid="{00000000-0005-0000-0000-00003C200000}"/>
    <cellStyle name="Comma 2 2 4 5 2 2 2" xfId="8255" xr:uid="{00000000-0005-0000-0000-00003D200000}"/>
    <cellStyle name="Comma 2 2 4 5 2 3" xfId="8256" xr:uid="{00000000-0005-0000-0000-00003E200000}"/>
    <cellStyle name="Comma 2 2 4 5 3" xfId="8257" xr:uid="{00000000-0005-0000-0000-00003F200000}"/>
    <cellStyle name="Comma 2 2 4 5 3 2" xfId="8258" xr:uid="{00000000-0005-0000-0000-000040200000}"/>
    <cellStyle name="Comma 2 2 4 5 3 2 2" xfId="8259" xr:uid="{00000000-0005-0000-0000-000041200000}"/>
    <cellStyle name="Comma 2 2 4 5 3 3" xfId="8260" xr:uid="{00000000-0005-0000-0000-000042200000}"/>
    <cellStyle name="Comma 2 2 4 5 4" xfId="8261" xr:uid="{00000000-0005-0000-0000-000043200000}"/>
    <cellStyle name="Comma 2 2 4 5 4 2" xfId="8262" xr:uid="{00000000-0005-0000-0000-000044200000}"/>
    <cellStyle name="Comma 2 2 4 5 5" xfId="8263" xr:uid="{00000000-0005-0000-0000-000045200000}"/>
    <cellStyle name="Comma 2 2 4 6" xfId="8264" xr:uid="{00000000-0005-0000-0000-000046200000}"/>
    <cellStyle name="Comma 2 2 4 6 2" xfId="8265" xr:uid="{00000000-0005-0000-0000-000047200000}"/>
    <cellStyle name="Comma 2 2 4 6 2 2" xfId="8266" xr:uid="{00000000-0005-0000-0000-000048200000}"/>
    <cellStyle name="Comma 2 2 4 6 3" xfId="8267" xr:uid="{00000000-0005-0000-0000-000049200000}"/>
    <cellStyle name="Comma 2 2 4 7" xfId="8268" xr:uid="{00000000-0005-0000-0000-00004A200000}"/>
    <cellStyle name="Comma 2 2 4 7 2" xfId="8269" xr:uid="{00000000-0005-0000-0000-00004B200000}"/>
    <cellStyle name="Comma 2 2 4 7 2 2" xfId="8270" xr:uid="{00000000-0005-0000-0000-00004C200000}"/>
    <cellStyle name="Comma 2 2 4 7 3" xfId="8271" xr:uid="{00000000-0005-0000-0000-00004D200000}"/>
    <cellStyle name="Comma 2 2 4 8" xfId="8272" xr:uid="{00000000-0005-0000-0000-00004E200000}"/>
    <cellStyle name="Comma 2 2 4 8 2" xfId="8273" xr:uid="{00000000-0005-0000-0000-00004F200000}"/>
    <cellStyle name="Comma 2 2 4 9" xfId="8274" xr:uid="{00000000-0005-0000-0000-000050200000}"/>
    <cellStyle name="Comma 2 2 5" xfId="8275" xr:uid="{00000000-0005-0000-0000-000051200000}"/>
    <cellStyle name="Comma 2 2 5 2" xfId="8276" xr:uid="{00000000-0005-0000-0000-000052200000}"/>
    <cellStyle name="Comma 2 2 5 2 2" xfId="8277" xr:uid="{00000000-0005-0000-0000-000053200000}"/>
    <cellStyle name="Comma 2 2 5 2 2 2" xfId="8278" xr:uid="{00000000-0005-0000-0000-000054200000}"/>
    <cellStyle name="Comma 2 2 5 2 2 2 2" xfId="8279" xr:uid="{00000000-0005-0000-0000-000055200000}"/>
    <cellStyle name="Comma 2 2 5 2 2 3" xfId="8280" xr:uid="{00000000-0005-0000-0000-000056200000}"/>
    <cellStyle name="Comma 2 2 5 2 3" xfId="8281" xr:uid="{00000000-0005-0000-0000-000057200000}"/>
    <cellStyle name="Comma 2 2 5 2 3 2" xfId="8282" xr:uid="{00000000-0005-0000-0000-000058200000}"/>
    <cellStyle name="Comma 2 2 5 2 3 2 2" xfId="8283" xr:uid="{00000000-0005-0000-0000-000059200000}"/>
    <cellStyle name="Comma 2 2 5 2 3 3" xfId="8284" xr:uid="{00000000-0005-0000-0000-00005A200000}"/>
    <cellStyle name="Comma 2 2 5 2 4" xfId="8285" xr:uid="{00000000-0005-0000-0000-00005B200000}"/>
    <cellStyle name="Comma 2 2 5 2 4 2" xfId="8286" xr:uid="{00000000-0005-0000-0000-00005C200000}"/>
    <cellStyle name="Comma 2 2 5 2 5" xfId="8287" xr:uid="{00000000-0005-0000-0000-00005D200000}"/>
    <cellStyle name="Comma 2 2 5 3" xfId="8288" xr:uid="{00000000-0005-0000-0000-00005E200000}"/>
    <cellStyle name="Comma 2 2 5 3 2" xfId="8289" xr:uid="{00000000-0005-0000-0000-00005F200000}"/>
    <cellStyle name="Comma 2 2 5 3 2 2" xfId="8290" xr:uid="{00000000-0005-0000-0000-000060200000}"/>
    <cellStyle name="Comma 2 2 5 3 2 2 2" xfId="8291" xr:uid="{00000000-0005-0000-0000-000061200000}"/>
    <cellStyle name="Comma 2 2 5 3 2 3" xfId="8292" xr:uid="{00000000-0005-0000-0000-000062200000}"/>
    <cellStyle name="Comma 2 2 5 3 3" xfId="8293" xr:uid="{00000000-0005-0000-0000-000063200000}"/>
    <cellStyle name="Comma 2 2 5 3 3 2" xfId="8294" xr:uid="{00000000-0005-0000-0000-000064200000}"/>
    <cellStyle name="Comma 2 2 5 3 3 2 2" xfId="8295" xr:uid="{00000000-0005-0000-0000-000065200000}"/>
    <cellStyle name="Comma 2 2 5 3 3 3" xfId="8296" xr:uid="{00000000-0005-0000-0000-000066200000}"/>
    <cellStyle name="Comma 2 2 5 3 4" xfId="8297" xr:uid="{00000000-0005-0000-0000-000067200000}"/>
    <cellStyle name="Comma 2 2 5 3 4 2" xfId="8298" xr:uid="{00000000-0005-0000-0000-000068200000}"/>
    <cellStyle name="Comma 2 2 5 3 5" xfId="8299" xr:uid="{00000000-0005-0000-0000-000069200000}"/>
    <cellStyle name="Comma 2 2 5 4" xfId="8300" xr:uid="{00000000-0005-0000-0000-00006A200000}"/>
    <cellStyle name="Comma 2 2 5 4 2" xfId="8301" xr:uid="{00000000-0005-0000-0000-00006B200000}"/>
    <cellStyle name="Comma 2 2 5 4 2 2" xfId="8302" xr:uid="{00000000-0005-0000-0000-00006C200000}"/>
    <cellStyle name="Comma 2 2 5 4 2 2 2" xfId="8303" xr:uid="{00000000-0005-0000-0000-00006D200000}"/>
    <cellStyle name="Comma 2 2 5 4 2 3" xfId="8304" xr:uid="{00000000-0005-0000-0000-00006E200000}"/>
    <cellStyle name="Comma 2 2 5 4 3" xfId="8305" xr:uid="{00000000-0005-0000-0000-00006F200000}"/>
    <cellStyle name="Comma 2 2 5 4 3 2" xfId="8306" xr:uid="{00000000-0005-0000-0000-000070200000}"/>
    <cellStyle name="Comma 2 2 5 4 3 2 2" xfId="8307" xr:uid="{00000000-0005-0000-0000-000071200000}"/>
    <cellStyle name="Comma 2 2 5 4 3 3" xfId="8308" xr:uid="{00000000-0005-0000-0000-000072200000}"/>
    <cellStyle name="Comma 2 2 5 4 4" xfId="8309" xr:uid="{00000000-0005-0000-0000-000073200000}"/>
    <cellStyle name="Comma 2 2 5 4 4 2" xfId="8310" xr:uid="{00000000-0005-0000-0000-000074200000}"/>
    <cellStyle name="Comma 2 2 5 4 5" xfId="8311" xr:uid="{00000000-0005-0000-0000-000075200000}"/>
    <cellStyle name="Comma 2 2 5 5" xfId="8312" xr:uid="{00000000-0005-0000-0000-000076200000}"/>
    <cellStyle name="Comma 2 2 5 5 2" xfId="8313" xr:uid="{00000000-0005-0000-0000-000077200000}"/>
    <cellStyle name="Comma 2 2 5 5 2 2" xfId="8314" xr:uid="{00000000-0005-0000-0000-000078200000}"/>
    <cellStyle name="Comma 2 2 5 5 3" xfId="8315" xr:uid="{00000000-0005-0000-0000-000079200000}"/>
    <cellStyle name="Comma 2 2 5 6" xfId="8316" xr:uid="{00000000-0005-0000-0000-00007A200000}"/>
    <cellStyle name="Comma 2 2 5 6 2" xfId="8317" xr:uid="{00000000-0005-0000-0000-00007B200000}"/>
    <cellStyle name="Comma 2 2 5 6 2 2" xfId="8318" xr:uid="{00000000-0005-0000-0000-00007C200000}"/>
    <cellStyle name="Comma 2 2 5 6 3" xfId="8319" xr:uid="{00000000-0005-0000-0000-00007D200000}"/>
    <cellStyle name="Comma 2 2 5 7" xfId="8320" xr:uid="{00000000-0005-0000-0000-00007E200000}"/>
    <cellStyle name="Comma 2 2 5 7 2" xfId="8321" xr:uid="{00000000-0005-0000-0000-00007F200000}"/>
    <cellStyle name="Comma 2 2 5 8" xfId="8322" xr:uid="{00000000-0005-0000-0000-000080200000}"/>
    <cellStyle name="Comma 2 2 6" xfId="8323" xr:uid="{00000000-0005-0000-0000-000081200000}"/>
    <cellStyle name="Comma 2 2 6 2" xfId="8324" xr:uid="{00000000-0005-0000-0000-000082200000}"/>
    <cellStyle name="Comma 2 2 6 2 2" xfId="8325" xr:uid="{00000000-0005-0000-0000-000083200000}"/>
    <cellStyle name="Comma 2 2 6 2 2 2" xfId="8326" xr:uid="{00000000-0005-0000-0000-000084200000}"/>
    <cellStyle name="Comma 2 2 6 2 3" xfId="8327" xr:uid="{00000000-0005-0000-0000-000085200000}"/>
    <cellStyle name="Comma 2 2 6 3" xfId="8328" xr:uid="{00000000-0005-0000-0000-000086200000}"/>
    <cellStyle name="Comma 2 2 6 3 2" xfId="8329" xr:uid="{00000000-0005-0000-0000-000087200000}"/>
    <cellStyle name="Comma 2 2 6 3 2 2" xfId="8330" xr:uid="{00000000-0005-0000-0000-000088200000}"/>
    <cellStyle name="Comma 2 2 6 3 3" xfId="8331" xr:uid="{00000000-0005-0000-0000-000089200000}"/>
    <cellStyle name="Comma 2 2 6 4" xfId="8332" xr:uid="{00000000-0005-0000-0000-00008A200000}"/>
    <cellStyle name="Comma 2 2 6 4 2" xfId="8333" xr:uid="{00000000-0005-0000-0000-00008B200000}"/>
    <cellStyle name="Comma 2 2 6 5" xfId="8334" xr:uid="{00000000-0005-0000-0000-00008C200000}"/>
    <cellStyle name="Comma 2 2 7" xfId="8335" xr:uid="{00000000-0005-0000-0000-00008D200000}"/>
    <cellStyle name="Comma 2 2 7 2" xfId="8336" xr:uid="{00000000-0005-0000-0000-00008E200000}"/>
    <cellStyle name="Comma 2 2 7 2 2" xfId="8337" xr:uid="{00000000-0005-0000-0000-00008F200000}"/>
    <cellStyle name="Comma 2 2 7 2 2 2" xfId="8338" xr:uid="{00000000-0005-0000-0000-000090200000}"/>
    <cellStyle name="Comma 2 2 7 2 3" xfId="8339" xr:uid="{00000000-0005-0000-0000-000091200000}"/>
    <cellStyle name="Comma 2 2 7 3" xfId="8340" xr:uid="{00000000-0005-0000-0000-000092200000}"/>
    <cellStyle name="Comma 2 2 7 3 2" xfId="8341" xr:uid="{00000000-0005-0000-0000-000093200000}"/>
    <cellStyle name="Comma 2 2 7 3 2 2" xfId="8342" xr:uid="{00000000-0005-0000-0000-000094200000}"/>
    <cellStyle name="Comma 2 2 7 3 3" xfId="8343" xr:uid="{00000000-0005-0000-0000-000095200000}"/>
    <cellStyle name="Comma 2 2 7 4" xfId="8344" xr:uid="{00000000-0005-0000-0000-000096200000}"/>
    <cellStyle name="Comma 2 2 7 4 2" xfId="8345" xr:uid="{00000000-0005-0000-0000-000097200000}"/>
    <cellStyle name="Comma 2 2 7 5" xfId="8346" xr:uid="{00000000-0005-0000-0000-000098200000}"/>
    <cellStyle name="Comma 2 2 8" xfId="8347" xr:uid="{00000000-0005-0000-0000-000099200000}"/>
    <cellStyle name="Comma 2 2 8 2" xfId="8348" xr:uid="{00000000-0005-0000-0000-00009A200000}"/>
    <cellStyle name="Comma 2 2 8 2 2" xfId="8349" xr:uid="{00000000-0005-0000-0000-00009B200000}"/>
    <cellStyle name="Comma 2 2 8 2 2 2" xfId="8350" xr:uid="{00000000-0005-0000-0000-00009C200000}"/>
    <cellStyle name="Comma 2 2 8 2 3" xfId="8351" xr:uid="{00000000-0005-0000-0000-00009D200000}"/>
    <cellStyle name="Comma 2 2 8 3" xfId="8352" xr:uid="{00000000-0005-0000-0000-00009E200000}"/>
    <cellStyle name="Comma 2 2 8 3 2" xfId="8353" xr:uid="{00000000-0005-0000-0000-00009F200000}"/>
    <cellStyle name="Comma 2 2 8 3 2 2" xfId="8354" xr:uid="{00000000-0005-0000-0000-0000A0200000}"/>
    <cellStyle name="Comma 2 2 8 3 3" xfId="8355" xr:uid="{00000000-0005-0000-0000-0000A1200000}"/>
    <cellStyle name="Comma 2 2 8 4" xfId="8356" xr:uid="{00000000-0005-0000-0000-0000A2200000}"/>
    <cellStyle name="Comma 2 2 8 4 2" xfId="8357" xr:uid="{00000000-0005-0000-0000-0000A3200000}"/>
    <cellStyle name="Comma 2 2 8 5" xfId="8358" xr:uid="{00000000-0005-0000-0000-0000A4200000}"/>
    <cellStyle name="Comma 2 2 9" xfId="8359" xr:uid="{00000000-0005-0000-0000-0000A5200000}"/>
    <cellStyle name="Comma 2 2 9 2" xfId="8360" xr:uid="{00000000-0005-0000-0000-0000A6200000}"/>
    <cellStyle name="Comma 2 2 9 2 2" xfId="8361" xr:uid="{00000000-0005-0000-0000-0000A7200000}"/>
    <cellStyle name="Comma 2 2 9 3" xfId="8362" xr:uid="{00000000-0005-0000-0000-0000A8200000}"/>
    <cellStyle name="Comma 2 20" xfId="8363" xr:uid="{00000000-0005-0000-0000-0000A9200000}"/>
    <cellStyle name="Comma 2 21" xfId="8364" xr:uid="{00000000-0005-0000-0000-0000AA200000}"/>
    <cellStyle name="Comma 2 22" xfId="8365" xr:uid="{00000000-0005-0000-0000-0000AB200000}"/>
    <cellStyle name="Comma 2 23" xfId="8366" xr:uid="{00000000-0005-0000-0000-0000AC200000}"/>
    <cellStyle name="Comma 2 24" xfId="8367" xr:uid="{00000000-0005-0000-0000-0000AD200000}"/>
    <cellStyle name="Comma 2 25" xfId="8368" xr:uid="{00000000-0005-0000-0000-0000AE200000}"/>
    <cellStyle name="Comma 2 26" xfId="8369" xr:uid="{00000000-0005-0000-0000-0000AF200000}"/>
    <cellStyle name="Comma 2 27" xfId="8370" xr:uid="{00000000-0005-0000-0000-0000B0200000}"/>
    <cellStyle name="Comma 2 28" xfId="8371" xr:uid="{00000000-0005-0000-0000-0000B1200000}"/>
    <cellStyle name="Comma 2 29" xfId="8372" xr:uid="{00000000-0005-0000-0000-0000B2200000}"/>
    <cellStyle name="Comma 2 3" xfId="8373" xr:uid="{00000000-0005-0000-0000-0000B3200000}"/>
    <cellStyle name="Comma 2 3 10" xfId="8374" xr:uid="{00000000-0005-0000-0000-0000B4200000}"/>
    <cellStyle name="Comma 2 3 11" xfId="8375" xr:uid="{00000000-0005-0000-0000-0000B5200000}"/>
    <cellStyle name="Comma 2 3 12" xfId="8376" xr:uid="{00000000-0005-0000-0000-0000B6200000}"/>
    <cellStyle name="Comma 2 3 13" xfId="8377" xr:uid="{00000000-0005-0000-0000-0000B7200000}"/>
    <cellStyle name="Comma 2 3 14" xfId="8378" xr:uid="{00000000-0005-0000-0000-0000B8200000}"/>
    <cellStyle name="Comma 2 3 15" xfId="8379" xr:uid="{00000000-0005-0000-0000-0000B9200000}"/>
    <cellStyle name="Comma 2 3 16" xfId="8380" xr:uid="{00000000-0005-0000-0000-0000BA200000}"/>
    <cellStyle name="Comma 2 3 17" xfId="8381" xr:uid="{00000000-0005-0000-0000-0000BB200000}"/>
    <cellStyle name="Comma 2 3 18" xfId="8382" xr:uid="{00000000-0005-0000-0000-0000BC200000}"/>
    <cellStyle name="Comma 2 3 19" xfId="8383" xr:uid="{00000000-0005-0000-0000-0000BD200000}"/>
    <cellStyle name="Comma 2 3 2" xfId="8384" xr:uid="{00000000-0005-0000-0000-0000BE200000}"/>
    <cellStyle name="Comma 2 3 2 2" xfId="8385" xr:uid="{00000000-0005-0000-0000-0000BF200000}"/>
    <cellStyle name="Comma 2 3 20" xfId="8386" xr:uid="{00000000-0005-0000-0000-0000C0200000}"/>
    <cellStyle name="Comma 2 3 21" xfId="8387" xr:uid="{00000000-0005-0000-0000-0000C1200000}"/>
    <cellStyle name="Comma 2 3 22" xfId="8388" xr:uid="{00000000-0005-0000-0000-0000C2200000}"/>
    <cellStyle name="Comma 2 3 23" xfId="8389" xr:uid="{00000000-0005-0000-0000-0000C3200000}"/>
    <cellStyle name="Comma 2 3 24" xfId="8390" xr:uid="{00000000-0005-0000-0000-0000C4200000}"/>
    <cellStyle name="Comma 2 3 25" xfId="8391" xr:uid="{00000000-0005-0000-0000-0000C5200000}"/>
    <cellStyle name="Comma 2 3 26" xfId="8392" xr:uid="{00000000-0005-0000-0000-0000C6200000}"/>
    <cellStyle name="Comma 2 3 27" xfId="8393" xr:uid="{00000000-0005-0000-0000-0000C7200000}"/>
    <cellStyle name="Comma 2 3 28" xfId="8394" xr:uid="{00000000-0005-0000-0000-0000C8200000}"/>
    <cellStyle name="Comma 2 3 29" xfId="8395" xr:uid="{00000000-0005-0000-0000-0000C9200000}"/>
    <cellStyle name="Comma 2 3 3" xfId="8396" xr:uid="{00000000-0005-0000-0000-0000CA200000}"/>
    <cellStyle name="Comma 2 3 30" xfId="8397" xr:uid="{00000000-0005-0000-0000-0000CB200000}"/>
    <cellStyle name="Comma 2 3 4" xfId="8398" xr:uid="{00000000-0005-0000-0000-0000CC200000}"/>
    <cellStyle name="Comma 2 3 5" xfId="8399" xr:uid="{00000000-0005-0000-0000-0000CD200000}"/>
    <cellStyle name="Comma 2 3 6" xfId="8400" xr:uid="{00000000-0005-0000-0000-0000CE200000}"/>
    <cellStyle name="Comma 2 3 7" xfId="8401" xr:uid="{00000000-0005-0000-0000-0000CF200000}"/>
    <cellStyle name="Comma 2 3 8" xfId="8402" xr:uid="{00000000-0005-0000-0000-0000D0200000}"/>
    <cellStyle name="Comma 2 3 9" xfId="8403" xr:uid="{00000000-0005-0000-0000-0000D1200000}"/>
    <cellStyle name="Comma 2 30" xfId="8404" xr:uid="{00000000-0005-0000-0000-0000D2200000}"/>
    <cellStyle name="Comma 2 31" xfId="8405" xr:uid="{00000000-0005-0000-0000-0000D3200000}"/>
    <cellStyle name="Comma 2 32" xfId="8406" xr:uid="{00000000-0005-0000-0000-0000D4200000}"/>
    <cellStyle name="Comma 2 33" xfId="8407" xr:uid="{00000000-0005-0000-0000-0000D5200000}"/>
    <cellStyle name="Comma 2 34" xfId="8408" xr:uid="{00000000-0005-0000-0000-0000D6200000}"/>
    <cellStyle name="Comma 2 35" xfId="8409" xr:uid="{00000000-0005-0000-0000-0000D7200000}"/>
    <cellStyle name="Comma 2 36" xfId="8410" xr:uid="{00000000-0005-0000-0000-0000D8200000}"/>
    <cellStyle name="Comma 2 37" xfId="8411" xr:uid="{00000000-0005-0000-0000-0000D9200000}"/>
    <cellStyle name="Comma 2 38" xfId="8412" xr:uid="{00000000-0005-0000-0000-0000DA200000}"/>
    <cellStyle name="Comma 2 39" xfId="8413" xr:uid="{00000000-0005-0000-0000-0000DB200000}"/>
    <cellStyle name="Comma 2 4" xfId="8414" xr:uid="{00000000-0005-0000-0000-0000DC200000}"/>
    <cellStyle name="Comma 2 4 10" xfId="8415" xr:uid="{00000000-0005-0000-0000-0000DD200000}"/>
    <cellStyle name="Comma 2 4 11" xfId="8416" xr:uid="{00000000-0005-0000-0000-0000DE200000}"/>
    <cellStyle name="Comma 2 4 12" xfId="8417" xr:uid="{00000000-0005-0000-0000-0000DF200000}"/>
    <cellStyle name="Comma 2 4 13" xfId="8418" xr:uid="{00000000-0005-0000-0000-0000E0200000}"/>
    <cellStyle name="Comma 2 4 14" xfId="8419" xr:uid="{00000000-0005-0000-0000-0000E1200000}"/>
    <cellStyle name="Comma 2 4 15" xfId="8420" xr:uid="{00000000-0005-0000-0000-0000E2200000}"/>
    <cellStyle name="Comma 2 4 16" xfId="8421" xr:uid="{00000000-0005-0000-0000-0000E3200000}"/>
    <cellStyle name="Comma 2 4 17" xfId="8422" xr:uid="{00000000-0005-0000-0000-0000E4200000}"/>
    <cellStyle name="Comma 2 4 18" xfId="8423" xr:uid="{00000000-0005-0000-0000-0000E5200000}"/>
    <cellStyle name="Comma 2 4 19" xfId="8424" xr:uid="{00000000-0005-0000-0000-0000E6200000}"/>
    <cellStyle name="Comma 2 4 2" xfId="8425" xr:uid="{00000000-0005-0000-0000-0000E7200000}"/>
    <cellStyle name="Comma 2 4 2 2" xfId="8426" xr:uid="{00000000-0005-0000-0000-0000E8200000}"/>
    <cellStyle name="Comma 2 4 20" xfId="8427" xr:uid="{00000000-0005-0000-0000-0000E9200000}"/>
    <cellStyle name="Comma 2 4 21" xfId="8428" xr:uid="{00000000-0005-0000-0000-0000EA200000}"/>
    <cellStyle name="Comma 2 4 22" xfId="8429" xr:uid="{00000000-0005-0000-0000-0000EB200000}"/>
    <cellStyle name="Comma 2 4 23" xfId="8430" xr:uid="{00000000-0005-0000-0000-0000EC200000}"/>
    <cellStyle name="Comma 2 4 24" xfId="8431" xr:uid="{00000000-0005-0000-0000-0000ED200000}"/>
    <cellStyle name="Comma 2 4 25" xfId="8432" xr:uid="{00000000-0005-0000-0000-0000EE200000}"/>
    <cellStyle name="Comma 2 4 26" xfId="8433" xr:uid="{00000000-0005-0000-0000-0000EF200000}"/>
    <cellStyle name="Comma 2 4 27" xfId="8434" xr:uid="{00000000-0005-0000-0000-0000F0200000}"/>
    <cellStyle name="Comma 2 4 28" xfId="8435" xr:uid="{00000000-0005-0000-0000-0000F1200000}"/>
    <cellStyle name="Comma 2 4 29" xfId="8436" xr:uid="{00000000-0005-0000-0000-0000F2200000}"/>
    <cellStyle name="Comma 2 4 3" xfId="8437" xr:uid="{00000000-0005-0000-0000-0000F3200000}"/>
    <cellStyle name="Comma 2 4 30" xfId="8438" xr:uid="{00000000-0005-0000-0000-0000F4200000}"/>
    <cellStyle name="Comma 2 4 4" xfId="8439" xr:uid="{00000000-0005-0000-0000-0000F5200000}"/>
    <cellStyle name="Comma 2 4 5" xfId="8440" xr:uid="{00000000-0005-0000-0000-0000F6200000}"/>
    <cellStyle name="Comma 2 4 6" xfId="8441" xr:uid="{00000000-0005-0000-0000-0000F7200000}"/>
    <cellStyle name="Comma 2 4 7" xfId="8442" xr:uid="{00000000-0005-0000-0000-0000F8200000}"/>
    <cellStyle name="Comma 2 4 8" xfId="8443" xr:uid="{00000000-0005-0000-0000-0000F9200000}"/>
    <cellStyle name="Comma 2 4 9" xfId="8444" xr:uid="{00000000-0005-0000-0000-0000FA200000}"/>
    <cellStyle name="Comma 2 40" xfId="8445" xr:uid="{00000000-0005-0000-0000-0000FB200000}"/>
    <cellStyle name="Comma 2 41" xfId="8446" xr:uid="{00000000-0005-0000-0000-0000FC200000}"/>
    <cellStyle name="Comma 2 5" xfId="8447" xr:uid="{00000000-0005-0000-0000-0000FD200000}"/>
    <cellStyle name="Comma 2 5 2" xfId="8448" xr:uid="{00000000-0005-0000-0000-0000FE200000}"/>
    <cellStyle name="Comma 2 5 2 2" xfId="8449" xr:uid="{00000000-0005-0000-0000-0000FF200000}"/>
    <cellStyle name="Comma 2 5 3" xfId="8450" xr:uid="{00000000-0005-0000-0000-000000210000}"/>
    <cellStyle name="Comma 2 6" xfId="8451" xr:uid="{00000000-0005-0000-0000-000001210000}"/>
    <cellStyle name="Comma 2 6 2" xfId="8452" xr:uid="{00000000-0005-0000-0000-000002210000}"/>
    <cellStyle name="Comma 2 6 3" xfId="8453" xr:uid="{00000000-0005-0000-0000-000003210000}"/>
    <cellStyle name="Comma 2 7" xfId="8454" xr:uid="{00000000-0005-0000-0000-000004210000}"/>
    <cellStyle name="Comma 2 7 2" xfId="8455" xr:uid="{00000000-0005-0000-0000-000005210000}"/>
    <cellStyle name="Comma 2 7 3" xfId="8456" xr:uid="{00000000-0005-0000-0000-000006210000}"/>
    <cellStyle name="Comma 2 8" xfId="8457" xr:uid="{00000000-0005-0000-0000-000007210000}"/>
    <cellStyle name="Comma 2 8 2" xfId="8458" xr:uid="{00000000-0005-0000-0000-000008210000}"/>
    <cellStyle name="Comma 2 8 3" xfId="8459" xr:uid="{00000000-0005-0000-0000-000009210000}"/>
    <cellStyle name="Comma 2 9" xfId="8460" xr:uid="{00000000-0005-0000-0000-00000A210000}"/>
    <cellStyle name="Comma 2 9 2" xfId="8461" xr:uid="{00000000-0005-0000-0000-00000B210000}"/>
    <cellStyle name="Comma 2 9 3" xfId="8462" xr:uid="{00000000-0005-0000-0000-00000C210000}"/>
    <cellStyle name="Comma 20" xfId="8463" xr:uid="{00000000-0005-0000-0000-00000D210000}"/>
    <cellStyle name="Comma 21" xfId="8464" xr:uid="{00000000-0005-0000-0000-00000E210000}"/>
    <cellStyle name="Comma 21 2" xfId="8465" xr:uid="{00000000-0005-0000-0000-00000F210000}"/>
    <cellStyle name="Comma 21 3" xfId="8466" xr:uid="{00000000-0005-0000-0000-000010210000}"/>
    <cellStyle name="Comma 21 4" xfId="8467" xr:uid="{00000000-0005-0000-0000-000011210000}"/>
    <cellStyle name="Comma 22" xfId="8468" xr:uid="{00000000-0005-0000-0000-000012210000}"/>
    <cellStyle name="Comma 23" xfId="8469" xr:uid="{00000000-0005-0000-0000-000013210000}"/>
    <cellStyle name="Comma 24" xfId="8470" xr:uid="{00000000-0005-0000-0000-000014210000}"/>
    <cellStyle name="Comma 3" xfId="8471" xr:uid="{00000000-0005-0000-0000-000015210000}"/>
    <cellStyle name="Comma 3 10" xfId="8472" xr:uid="{00000000-0005-0000-0000-000016210000}"/>
    <cellStyle name="Comma 3 11" xfId="8473" xr:uid="{00000000-0005-0000-0000-000017210000}"/>
    <cellStyle name="Comma 3 12" xfId="8474" xr:uid="{00000000-0005-0000-0000-000018210000}"/>
    <cellStyle name="Comma 3 13" xfId="8475" xr:uid="{00000000-0005-0000-0000-000019210000}"/>
    <cellStyle name="Comma 3 14" xfId="8476" xr:uid="{00000000-0005-0000-0000-00001A210000}"/>
    <cellStyle name="Comma 3 15" xfId="8477" xr:uid="{00000000-0005-0000-0000-00001B210000}"/>
    <cellStyle name="Comma 3 16" xfId="8478" xr:uid="{00000000-0005-0000-0000-00001C210000}"/>
    <cellStyle name="Comma 3 17" xfId="8479" xr:uid="{00000000-0005-0000-0000-00001D210000}"/>
    <cellStyle name="Comma 3 18" xfId="8480" xr:uid="{00000000-0005-0000-0000-00001E210000}"/>
    <cellStyle name="Comma 3 19" xfId="8481" xr:uid="{00000000-0005-0000-0000-00001F210000}"/>
    <cellStyle name="Comma 3 2" xfId="8482" xr:uid="{00000000-0005-0000-0000-000020210000}"/>
    <cellStyle name="Comma 3 2 10" xfId="8483" xr:uid="{00000000-0005-0000-0000-000021210000}"/>
    <cellStyle name="Comma 3 2 11" xfId="8484" xr:uid="{00000000-0005-0000-0000-000022210000}"/>
    <cellStyle name="Comma 3 2 12" xfId="8485" xr:uid="{00000000-0005-0000-0000-000023210000}"/>
    <cellStyle name="Comma 3 2 13" xfId="8486" xr:uid="{00000000-0005-0000-0000-000024210000}"/>
    <cellStyle name="Comma 3 2 14" xfId="8487" xr:uid="{00000000-0005-0000-0000-000025210000}"/>
    <cellStyle name="Comma 3 2 15" xfId="8488" xr:uid="{00000000-0005-0000-0000-000026210000}"/>
    <cellStyle name="Comma 3 2 16" xfId="8489" xr:uid="{00000000-0005-0000-0000-000027210000}"/>
    <cellStyle name="Comma 3 2 17" xfId="8490" xr:uid="{00000000-0005-0000-0000-000028210000}"/>
    <cellStyle name="Comma 3 2 18" xfId="8491" xr:uid="{00000000-0005-0000-0000-000029210000}"/>
    <cellStyle name="Comma 3 2 19" xfId="8492" xr:uid="{00000000-0005-0000-0000-00002A210000}"/>
    <cellStyle name="Comma 3 2 2" xfId="8493" xr:uid="{00000000-0005-0000-0000-00002B210000}"/>
    <cellStyle name="Comma 3 2 2 10" xfId="8494" xr:uid="{00000000-0005-0000-0000-00002C210000}"/>
    <cellStyle name="Comma 3 2 2 11" xfId="8495" xr:uid="{00000000-0005-0000-0000-00002D210000}"/>
    <cellStyle name="Comma 3 2 2 12" xfId="8496" xr:uid="{00000000-0005-0000-0000-00002E210000}"/>
    <cellStyle name="Comma 3 2 2 13" xfId="8497" xr:uid="{00000000-0005-0000-0000-00002F210000}"/>
    <cellStyle name="Comma 3 2 2 14" xfId="8498" xr:uid="{00000000-0005-0000-0000-000030210000}"/>
    <cellStyle name="Comma 3 2 2 15" xfId="8499" xr:uid="{00000000-0005-0000-0000-000031210000}"/>
    <cellStyle name="Comma 3 2 2 16" xfId="8500" xr:uid="{00000000-0005-0000-0000-000032210000}"/>
    <cellStyle name="Comma 3 2 2 17" xfId="8501" xr:uid="{00000000-0005-0000-0000-000033210000}"/>
    <cellStyle name="Comma 3 2 2 18" xfId="8502" xr:uid="{00000000-0005-0000-0000-000034210000}"/>
    <cellStyle name="Comma 3 2 2 19" xfId="8503" xr:uid="{00000000-0005-0000-0000-000035210000}"/>
    <cellStyle name="Comma 3 2 2 2" xfId="8504" xr:uid="{00000000-0005-0000-0000-000036210000}"/>
    <cellStyle name="Comma 3 2 2 2 10" xfId="8505" xr:uid="{00000000-0005-0000-0000-000037210000}"/>
    <cellStyle name="Comma 3 2 2 2 11" xfId="8506" xr:uid="{00000000-0005-0000-0000-000038210000}"/>
    <cellStyle name="Comma 3 2 2 2 12" xfId="8507" xr:uid="{00000000-0005-0000-0000-000039210000}"/>
    <cellStyle name="Comma 3 2 2 2 13" xfId="8508" xr:uid="{00000000-0005-0000-0000-00003A210000}"/>
    <cellStyle name="Comma 3 2 2 2 14" xfId="8509" xr:uid="{00000000-0005-0000-0000-00003B210000}"/>
    <cellStyle name="Comma 3 2 2 2 15" xfId="8510" xr:uid="{00000000-0005-0000-0000-00003C210000}"/>
    <cellStyle name="Comma 3 2 2 2 16" xfId="8511" xr:uid="{00000000-0005-0000-0000-00003D210000}"/>
    <cellStyle name="Comma 3 2 2 2 17" xfId="8512" xr:uid="{00000000-0005-0000-0000-00003E210000}"/>
    <cellStyle name="Comma 3 2 2 2 18" xfId="8513" xr:uid="{00000000-0005-0000-0000-00003F210000}"/>
    <cellStyle name="Comma 3 2 2 2 19" xfId="8514" xr:uid="{00000000-0005-0000-0000-000040210000}"/>
    <cellStyle name="Comma 3 2 2 2 2" xfId="8515" xr:uid="{00000000-0005-0000-0000-000041210000}"/>
    <cellStyle name="Comma 3 2 2 2 2 10" xfId="8516" xr:uid="{00000000-0005-0000-0000-000042210000}"/>
    <cellStyle name="Comma 3 2 2 2 2 11" xfId="8517" xr:uid="{00000000-0005-0000-0000-000043210000}"/>
    <cellStyle name="Comma 3 2 2 2 2 12" xfId="8518" xr:uid="{00000000-0005-0000-0000-000044210000}"/>
    <cellStyle name="Comma 3 2 2 2 2 13" xfId="8519" xr:uid="{00000000-0005-0000-0000-000045210000}"/>
    <cellStyle name="Comma 3 2 2 2 2 14" xfId="8520" xr:uid="{00000000-0005-0000-0000-000046210000}"/>
    <cellStyle name="Comma 3 2 2 2 2 15" xfId="8521" xr:uid="{00000000-0005-0000-0000-000047210000}"/>
    <cellStyle name="Comma 3 2 2 2 2 16" xfId="8522" xr:uid="{00000000-0005-0000-0000-000048210000}"/>
    <cellStyle name="Comma 3 2 2 2 2 17" xfId="8523" xr:uid="{00000000-0005-0000-0000-000049210000}"/>
    <cellStyle name="Comma 3 2 2 2 2 18" xfId="8524" xr:uid="{00000000-0005-0000-0000-00004A210000}"/>
    <cellStyle name="Comma 3 2 2 2 2 19" xfId="8525" xr:uid="{00000000-0005-0000-0000-00004B210000}"/>
    <cellStyle name="Comma 3 2 2 2 2 2" xfId="8526" xr:uid="{00000000-0005-0000-0000-00004C210000}"/>
    <cellStyle name="Comma 3 2 2 2 2 20" xfId="8527" xr:uid="{00000000-0005-0000-0000-00004D210000}"/>
    <cellStyle name="Comma 3 2 2 2 2 21" xfId="8528" xr:uid="{00000000-0005-0000-0000-00004E210000}"/>
    <cellStyle name="Comma 3 2 2 2 2 22" xfId="8529" xr:uid="{00000000-0005-0000-0000-00004F210000}"/>
    <cellStyle name="Comma 3 2 2 2 2 23" xfId="8530" xr:uid="{00000000-0005-0000-0000-000050210000}"/>
    <cellStyle name="Comma 3 2 2 2 2 24" xfId="8531" xr:uid="{00000000-0005-0000-0000-000051210000}"/>
    <cellStyle name="Comma 3 2 2 2 2 25" xfId="8532" xr:uid="{00000000-0005-0000-0000-000052210000}"/>
    <cellStyle name="Comma 3 2 2 2 2 26" xfId="8533" xr:uid="{00000000-0005-0000-0000-000053210000}"/>
    <cellStyle name="Comma 3 2 2 2 2 27" xfId="8534" xr:uid="{00000000-0005-0000-0000-000054210000}"/>
    <cellStyle name="Comma 3 2 2 2 2 28" xfId="8535" xr:uid="{00000000-0005-0000-0000-000055210000}"/>
    <cellStyle name="Comma 3 2 2 2 2 29" xfId="8536" xr:uid="{00000000-0005-0000-0000-000056210000}"/>
    <cellStyle name="Comma 3 2 2 2 2 3" xfId="8537" xr:uid="{00000000-0005-0000-0000-000057210000}"/>
    <cellStyle name="Comma 3 2 2 2 2 30" xfId="8538" xr:uid="{00000000-0005-0000-0000-000058210000}"/>
    <cellStyle name="Comma 3 2 2 2 2 4" xfId="8539" xr:uid="{00000000-0005-0000-0000-000059210000}"/>
    <cellStyle name="Comma 3 2 2 2 2 5" xfId="8540" xr:uid="{00000000-0005-0000-0000-00005A210000}"/>
    <cellStyle name="Comma 3 2 2 2 2 6" xfId="8541" xr:uid="{00000000-0005-0000-0000-00005B210000}"/>
    <cellStyle name="Comma 3 2 2 2 2 7" xfId="8542" xr:uid="{00000000-0005-0000-0000-00005C210000}"/>
    <cellStyle name="Comma 3 2 2 2 2 8" xfId="8543" xr:uid="{00000000-0005-0000-0000-00005D210000}"/>
    <cellStyle name="Comma 3 2 2 2 2 9" xfId="8544" xr:uid="{00000000-0005-0000-0000-00005E210000}"/>
    <cellStyle name="Comma 3 2 2 2 20" xfId="8545" xr:uid="{00000000-0005-0000-0000-00005F210000}"/>
    <cellStyle name="Comma 3 2 2 2 21" xfId="8546" xr:uid="{00000000-0005-0000-0000-000060210000}"/>
    <cellStyle name="Comma 3 2 2 2 22" xfId="8547" xr:uid="{00000000-0005-0000-0000-000061210000}"/>
    <cellStyle name="Comma 3 2 2 2 23" xfId="8548" xr:uid="{00000000-0005-0000-0000-000062210000}"/>
    <cellStyle name="Comma 3 2 2 2 24" xfId="8549" xr:uid="{00000000-0005-0000-0000-000063210000}"/>
    <cellStyle name="Comma 3 2 2 2 25" xfId="8550" xr:uid="{00000000-0005-0000-0000-000064210000}"/>
    <cellStyle name="Comma 3 2 2 2 26" xfId="8551" xr:uid="{00000000-0005-0000-0000-000065210000}"/>
    <cellStyle name="Comma 3 2 2 2 27" xfId="8552" xr:uid="{00000000-0005-0000-0000-000066210000}"/>
    <cellStyle name="Comma 3 2 2 2 28" xfId="8553" xr:uid="{00000000-0005-0000-0000-000067210000}"/>
    <cellStyle name="Comma 3 2 2 2 3" xfId="8554" xr:uid="{00000000-0005-0000-0000-000068210000}"/>
    <cellStyle name="Comma 3 2 2 2 4" xfId="8555" xr:uid="{00000000-0005-0000-0000-000069210000}"/>
    <cellStyle name="Comma 3 2 2 2 5" xfId="8556" xr:uid="{00000000-0005-0000-0000-00006A210000}"/>
    <cellStyle name="Comma 3 2 2 2 6" xfId="8557" xr:uid="{00000000-0005-0000-0000-00006B210000}"/>
    <cellStyle name="Comma 3 2 2 2 7" xfId="8558" xr:uid="{00000000-0005-0000-0000-00006C210000}"/>
    <cellStyle name="Comma 3 2 2 2 8" xfId="8559" xr:uid="{00000000-0005-0000-0000-00006D210000}"/>
    <cellStyle name="Comma 3 2 2 2 9" xfId="8560" xr:uid="{00000000-0005-0000-0000-00006E210000}"/>
    <cellStyle name="Comma 3 2 2 20" xfId="8561" xr:uid="{00000000-0005-0000-0000-00006F210000}"/>
    <cellStyle name="Comma 3 2 2 21" xfId="8562" xr:uid="{00000000-0005-0000-0000-000070210000}"/>
    <cellStyle name="Comma 3 2 2 22" xfId="8563" xr:uid="{00000000-0005-0000-0000-000071210000}"/>
    <cellStyle name="Comma 3 2 2 23" xfId="8564" xr:uid="{00000000-0005-0000-0000-000072210000}"/>
    <cellStyle name="Comma 3 2 2 24" xfId="8565" xr:uid="{00000000-0005-0000-0000-000073210000}"/>
    <cellStyle name="Comma 3 2 2 25" xfId="8566" xr:uid="{00000000-0005-0000-0000-000074210000}"/>
    <cellStyle name="Comma 3 2 2 26" xfId="8567" xr:uid="{00000000-0005-0000-0000-000075210000}"/>
    <cellStyle name="Comma 3 2 2 27" xfId="8568" xr:uid="{00000000-0005-0000-0000-000076210000}"/>
    <cellStyle name="Comma 3 2 2 28" xfId="8569" xr:uid="{00000000-0005-0000-0000-000077210000}"/>
    <cellStyle name="Comma 3 2 2 3" xfId="8570" xr:uid="{00000000-0005-0000-0000-000078210000}"/>
    <cellStyle name="Comma 3 2 2 3 2" xfId="8571" xr:uid="{00000000-0005-0000-0000-000079210000}"/>
    <cellStyle name="Comma 3 2 2 3 2 2" xfId="8572" xr:uid="{00000000-0005-0000-0000-00007A210000}"/>
    <cellStyle name="Comma 3 2 2 3 3" xfId="8573" xr:uid="{00000000-0005-0000-0000-00007B210000}"/>
    <cellStyle name="Comma 3 2 2 4" xfId="8574" xr:uid="{00000000-0005-0000-0000-00007C210000}"/>
    <cellStyle name="Comma 3 2 2 4 2" xfId="8575" xr:uid="{00000000-0005-0000-0000-00007D210000}"/>
    <cellStyle name="Comma 3 2 2 5" xfId="8576" xr:uid="{00000000-0005-0000-0000-00007E210000}"/>
    <cellStyle name="Comma 3 2 2 6" xfId="8577" xr:uid="{00000000-0005-0000-0000-00007F210000}"/>
    <cellStyle name="Comma 3 2 2 7" xfId="8578" xr:uid="{00000000-0005-0000-0000-000080210000}"/>
    <cellStyle name="Comma 3 2 2 8" xfId="8579" xr:uid="{00000000-0005-0000-0000-000081210000}"/>
    <cellStyle name="Comma 3 2 2 9" xfId="8580" xr:uid="{00000000-0005-0000-0000-000082210000}"/>
    <cellStyle name="Comma 3 2 20" xfId="8581" xr:uid="{00000000-0005-0000-0000-000083210000}"/>
    <cellStyle name="Comma 3 2 21" xfId="8582" xr:uid="{00000000-0005-0000-0000-000084210000}"/>
    <cellStyle name="Comma 3 2 22" xfId="8583" xr:uid="{00000000-0005-0000-0000-000085210000}"/>
    <cellStyle name="Comma 3 2 23" xfId="8584" xr:uid="{00000000-0005-0000-0000-000086210000}"/>
    <cellStyle name="Comma 3 2 24" xfId="8585" xr:uid="{00000000-0005-0000-0000-000087210000}"/>
    <cellStyle name="Comma 3 2 25" xfId="8586" xr:uid="{00000000-0005-0000-0000-000088210000}"/>
    <cellStyle name="Comma 3 2 26" xfId="8587" xr:uid="{00000000-0005-0000-0000-000089210000}"/>
    <cellStyle name="Comma 3 2 27" xfId="8588" xr:uid="{00000000-0005-0000-0000-00008A210000}"/>
    <cellStyle name="Comma 3 2 28" xfId="8589" xr:uid="{00000000-0005-0000-0000-00008B210000}"/>
    <cellStyle name="Comma 3 2 29" xfId="8590" xr:uid="{00000000-0005-0000-0000-00008C210000}"/>
    <cellStyle name="Comma 3 2 3" xfId="8591" xr:uid="{00000000-0005-0000-0000-00008D210000}"/>
    <cellStyle name="Comma 3 2 3 2" xfId="8592" xr:uid="{00000000-0005-0000-0000-00008E210000}"/>
    <cellStyle name="Comma 3 2 3 2 2" xfId="8593" xr:uid="{00000000-0005-0000-0000-00008F210000}"/>
    <cellStyle name="Comma 3 2 3 2 2 2" xfId="8594" xr:uid="{00000000-0005-0000-0000-000090210000}"/>
    <cellStyle name="Comma 3 2 3 2 3" xfId="8595" xr:uid="{00000000-0005-0000-0000-000091210000}"/>
    <cellStyle name="Comma 3 2 3 3" xfId="8596" xr:uid="{00000000-0005-0000-0000-000092210000}"/>
    <cellStyle name="Comma 3 2 3 3 2" xfId="8597" xr:uid="{00000000-0005-0000-0000-000093210000}"/>
    <cellStyle name="Comma 3 2 3 3 2 2" xfId="8598" xr:uid="{00000000-0005-0000-0000-000094210000}"/>
    <cellStyle name="Comma 3 2 3 3 3" xfId="8599" xr:uid="{00000000-0005-0000-0000-000095210000}"/>
    <cellStyle name="Comma 3 2 3 4" xfId="8600" xr:uid="{00000000-0005-0000-0000-000096210000}"/>
    <cellStyle name="Comma 3 2 3 4 2" xfId="8601" xr:uid="{00000000-0005-0000-0000-000097210000}"/>
    <cellStyle name="Comma 3 2 3 5" xfId="8602" xr:uid="{00000000-0005-0000-0000-000098210000}"/>
    <cellStyle name="Comma 3 2 30" xfId="8603" xr:uid="{00000000-0005-0000-0000-000099210000}"/>
    <cellStyle name="Comma 3 2 31" xfId="8604" xr:uid="{00000000-0005-0000-0000-00009A210000}"/>
    <cellStyle name="Comma 3 2 32" xfId="8605" xr:uid="{00000000-0005-0000-0000-00009B210000}"/>
    <cellStyle name="Comma 3 2 33" xfId="8606" xr:uid="{00000000-0005-0000-0000-00009C210000}"/>
    <cellStyle name="Comma 3 2 4" xfId="8607" xr:uid="{00000000-0005-0000-0000-00009D210000}"/>
    <cellStyle name="Comma 3 2 4 2" xfId="8608" xr:uid="{00000000-0005-0000-0000-00009E210000}"/>
    <cellStyle name="Comma 3 2 4 2 2" xfId="8609" xr:uid="{00000000-0005-0000-0000-00009F210000}"/>
    <cellStyle name="Comma 3 2 4 3" xfId="8610" xr:uid="{00000000-0005-0000-0000-0000A0210000}"/>
    <cellStyle name="Comma 3 2 5" xfId="8611" xr:uid="{00000000-0005-0000-0000-0000A1210000}"/>
    <cellStyle name="Comma 3 2 5 2" xfId="8612" xr:uid="{00000000-0005-0000-0000-0000A2210000}"/>
    <cellStyle name="Comma 3 2 5 2 2" xfId="8613" xr:uid="{00000000-0005-0000-0000-0000A3210000}"/>
    <cellStyle name="Comma 3 2 5 3" xfId="8614" xr:uid="{00000000-0005-0000-0000-0000A4210000}"/>
    <cellStyle name="Comma 3 2 6" xfId="8615" xr:uid="{00000000-0005-0000-0000-0000A5210000}"/>
    <cellStyle name="Comma 3 2 6 2" xfId="8616" xr:uid="{00000000-0005-0000-0000-0000A6210000}"/>
    <cellStyle name="Comma 3 2 7" xfId="8617" xr:uid="{00000000-0005-0000-0000-0000A7210000}"/>
    <cellStyle name="Comma 3 2 8" xfId="8618" xr:uid="{00000000-0005-0000-0000-0000A8210000}"/>
    <cellStyle name="Comma 3 2 9" xfId="8619" xr:uid="{00000000-0005-0000-0000-0000A9210000}"/>
    <cellStyle name="Comma 3 20" xfId="8620" xr:uid="{00000000-0005-0000-0000-0000AA210000}"/>
    <cellStyle name="Comma 3 21" xfId="8621" xr:uid="{00000000-0005-0000-0000-0000AB210000}"/>
    <cellStyle name="Comma 3 22" xfId="8622" xr:uid="{00000000-0005-0000-0000-0000AC210000}"/>
    <cellStyle name="Comma 3 23" xfId="8623" xr:uid="{00000000-0005-0000-0000-0000AD210000}"/>
    <cellStyle name="Comma 3 24" xfId="8624" xr:uid="{00000000-0005-0000-0000-0000AE210000}"/>
    <cellStyle name="Comma 3 25" xfId="8625" xr:uid="{00000000-0005-0000-0000-0000AF210000}"/>
    <cellStyle name="Comma 3 26" xfId="8626" xr:uid="{00000000-0005-0000-0000-0000B0210000}"/>
    <cellStyle name="Comma 3 27" xfId="8627" xr:uid="{00000000-0005-0000-0000-0000B1210000}"/>
    <cellStyle name="Comma 3 28" xfId="8628" xr:uid="{00000000-0005-0000-0000-0000B2210000}"/>
    <cellStyle name="Comma 3 29" xfId="8629" xr:uid="{00000000-0005-0000-0000-0000B3210000}"/>
    <cellStyle name="Comma 3 3" xfId="8630" xr:uid="{00000000-0005-0000-0000-0000B4210000}"/>
    <cellStyle name="Comma 3 3 10" xfId="8631" xr:uid="{00000000-0005-0000-0000-0000B5210000}"/>
    <cellStyle name="Comma 3 3 2" xfId="8632" xr:uid="{00000000-0005-0000-0000-0000B6210000}"/>
    <cellStyle name="Comma 3 3 2 2" xfId="8633" xr:uid="{00000000-0005-0000-0000-0000B7210000}"/>
    <cellStyle name="Comma 3 3 2 2 2" xfId="8634" xr:uid="{00000000-0005-0000-0000-0000B8210000}"/>
    <cellStyle name="Comma 3 3 2 2 2 2" xfId="8635" xr:uid="{00000000-0005-0000-0000-0000B9210000}"/>
    <cellStyle name="Comma 3 3 2 2 2 3" xfId="8636" xr:uid="{00000000-0005-0000-0000-0000BA210000}"/>
    <cellStyle name="Comma 3 3 2 2 2 4" xfId="8637" xr:uid="{00000000-0005-0000-0000-0000BB210000}"/>
    <cellStyle name="Comma 3 3 2 2 3" xfId="8638" xr:uid="{00000000-0005-0000-0000-0000BC210000}"/>
    <cellStyle name="Comma 3 3 2 2 4" xfId="8639" xr:uid="{00000000-0005-0000-0000-0000BD210000}"/>
    <cellStyle name="Comma 3 3 2 2 5" xfId="8640" xr:uid="{00000000-0005-0000-0000-0000BE210000}"/>
    <cellStyle name="Comma 3 3 2 3" xfId="8641" xr:uid="{00000000-0005-0000-0000-0000BF210000}"/>
    <cellStyle name="Comma 3 3 2 3 2" xfId="8642" xr:uid="{00000000-0005-0000-0000-0000C0210000}"/>
    <cellStyle name="Comma 3 3 2 3 2 2" xfId="8643" xr:uid="{00000000-0005-0000-0000-0000C1210000}"/>
    <cellStyle name="Comma 3 3 2 3 2 3" xfId="8644" xr:uid="{00000000-0005-0000-0000-0000C2210000}"/>
    <cellStyle name="Comma 3 3 2 3 2 4" xfId="8645" xr:uid="{00000000-0005-0000-0000-0000C3210000}"/>
    <cellStyle name="Comma 3 3 2 3 3" xfId="8646" xr:uid="{00000000-0005-0000-0000-0000C4210000}"/>
    <cellStyle name="Comma 3 3 2 3 4" xfId="8647" xr:uid="{00000000-0005-0000-0000-0000C5210000}"/>
    <cellStyle name="Comma 3 3 2 3 5" xfId="8648" xr:uid="{00000000-0005-0000-0000-0000C6210000}"/>
    <cellStyle name="Comma 3 3 2 4" xfId="8649" xr:uid="{00000000-0005-0000-0000-0000C7210000}"/>
    <cellStyle name="Comma 3 3 2 4 2" xfId="8650" xr:uid="{00000000-0005-0000-0000-0000C8210000}"/>
    <cellStyle name="Comma 3 3 2 4 3" xfId="8651" xr:uid="{00000000-0005-0000-0000-0000C9210000}"/>
    <cellStyle name="Comma 3 3 2 4 4" xfId="8652" xr:uid="{00000000-0005-0000-0000-0000CA210000}"/>
    <cellStyle name="Comma 3 3 2 5" xfId="8653" xr:uid="{00000000-0005-0000-0000-0000CB210000}"/>
    <cellStyle name="Comma 3 3 2 6" xfId="8654" xr:uid="{00000000-0005-0000-0000-0000CC210000}"/>
    <cellStyle name="Comma 3 3 2 7" xfId="8655" xr:uid="{00000000-0005-0000-0000-0000CD210000}"/>
    <cellStyle name="Comma 3 3 3" xfId="8656" xr:uid="{00000000-0005-0000-0000-0000CE210000}"/>
    <cellStyle name="Comma 3 3 3 2" xfId="8657" xr:uid="{00000000-0005-0000-0000-0000CF210000}"/>
    <cellStyle name="Comma 3 3 3 2 2" xfId="8658" xr:uid="{00000000-0005-0000-0000-0000D0210000}"/>
    <cellStyle name="Comma 3 3 3 2 2 2" xfId="8659" xr:uid="{00000000-0005-0000-0000-0000D1210000}"/>
    <cellStyle name="Comma 3 3 3 2 3" xfId="8660" xr:uid="{00000000-0005-0000-0000-0000D2210000}"/>
    <cellStyle name="Comma 3 3 3 2 4" xfId="8661" xr:uid="{00000000-0005-0000-0000-0000D3210000}"/>
    <cellStyle name="Comma 3 3 3 3" xfId="8662" xr:uid="{00000000-0005-0000-0000-0000D4210000}"/>
    <cellStyle name="Comma 3 3 3 3 2" xfId="8663" xr:uid="{00000000-0005-0000-0000-0000D5210000}"/>
    <cellStyle name="Comma 3 3 3 3 2 2" xfId="8664" xr:uid="{00000000-0005-0000-0000-0000D6210000}"/>
    <cellStyle name="Comma 3 3 3 3 3" xfId="8665" xr:uid="{00000000-0005-0000-0000-0000D7210000}"/>
    <cellStyle name="Comma 3 3 3 4" xfId="8666" xr:uid="{00000000-0005-0000-0000-0000D8210000}"/>
    <cellStyle name="Comma 3 3 3 4 2" xfId="8667" xr:uid="{00000000-0005-0000-0000-0000D9210000}"/>
    <cellStyle name="Comma 3 3 3 5" xfId="8668" xr:uid="{00000000-0005-0000-0000-0000DA210000}"/>
    <cellStyle name="Comma 3 3 4" xfId="8669" xr:uid="{00000000-0005-0000-0000-0000DB210000}"/>
    <cellStyle name="Comma 3 3 4 2" xfId="8670" xr:uid="{00000000-0005-0000-0000-0000DC210000}"/>
    <cellStyle name="Comma 3 3 4 2 2" xfId="8671" xr:uid="{00000000-0005-0000-0000-0000DD210000}"/>
    <cellStyle name="Comma 3 3 4 2 3" xfId="8672" xr:uid="{00000000-0005-0000-0000-0000DE210000}"/>
    <cellStyle name="Comma 3 3 4 2 4" xfId="8673" xr:uid="{00000000-0005-0000-0000-0000DF210000}"/>
    <cellStyle name="Comma 3 3 4 3" xfId="8674" xr:uid="{00000000-0005-0000-0000-0000E0210000}"/>
    <cellStyle name="Comma 3 3 4 4" xfId="8675" xr:uid="{00000000-0005-0000-0000-0000E1210000}"/>
    <cellStyle name="Comma 3 3 4 5" xfId="8676" xr:uid="{00000000-0005-0000-0000-0000E2210000}"/>
    <cellStyle name="Comma 3 3 5" xfId="8677" xr:uid="{00000000-0005-0000-0000-0000E3210000}"/>
    <cellStyle name="Comma 3 3 5 2" xfId="8678" xr:uid="{00000000-0005-0000-0000-0000E4210000}"/>
    <cellStyle name="Comma 3 3 5 2 2" xfId="8679" xr:uid="{00000000-0005-0000-0000-0000E5210000}"/>
    <cellStyle name="Comma 3 3 5 3" xfId="8680" xr:uid="{00000000-0005-0000-0000-0000E6210000}"/>
    <cellStyle name="Comma 3 3 5 4" xfId="8681" xr:uid="{00000000-0005-0000-0000-0000E7210000}"/>
    <cellStyle name="Comma 3 3 6" xfId="8682" xr:uid="{00000000-0005-0000-0000-0000E8210000}"/>
    <cellStyle name="Comma 3 3 6 2" xfId="8683" xr:uid="{00000000-0005-0000-0000-0000E9210000}"/>
    <cellStyle name="Comma 3 3 6 3" xfId="8684" xr:uid="{00000000-0005-0000-0000-0000EA210000}"/>
    <cellStyle name="Comma 3 3 7" xfId="8685" xr:uid="{00000000-0005-0000-0000-0000EB210000}"/>
    <cellStyle name="Comma 3 3 8" xfId="8686" xr:uid="{00000000-0005-0000-0000-0000EC210000}"/>
    <cellStyle name="Comma 3 3 9" xfId="8687" xr:uid="{00000000-0005-0000-0000-0000ED210000}"/>
    <cellStyle name="Comma 3 30" xfId="8688" xr:uid="{00000000-0005-0000-0000-0000EE210000}"/>
    <cellStyle name="Comma 3 31" xfId="8689" xr:uid="{00000000-0005-0000-0000-0000EF210000}"/>
    <cellStyle name="Comma 3 32" xfId="8690" xr:uid="{00000000-0005-0000-0000-0000F0210000}"/>
    <cellStyle name="Comma 3 33" xfId="8691" xr:uid="{00000000-0005-0000-0000-0000F1210000}"/>
    <cellStyle name="Comma 3 34" xfId="8692" xr:uid="{00000000-0005-0000-0000-0000F2210000}"/>
    <cellStyle name="Comma 3 35" xfId="8693" xr:uid="{00000000-0005-0000-0000-0000F3210000}"/>
    <cellStyle name="Comma 3 36" xfId="8694" xr:uid="{00000000-0005-0000-0000-0000F4210000}"/>
    <cellStyle name="Comma 3 37" xfId="8695" xr:uid="{00000000-0005-0000-0000-0000F5210000}"/>
    <cellStyle name="Comma 3 4" xfId="8696" xr:uid="{00000000-0005-0000-0000-0000F6210000}"/>
    <cellStyle name="Comma 3 4 2" xfId="8697" xr:uid="{00000000-0005-0000-0000-0000F7210000}"/>
    <cellStyle name="Comma 3 4 2 2" xfId="8698" xr:uid="{00000000-0005-0000-0000-0000F8210000}"/>
    <cellStyle name="Comma 3 4 2 2 2" xfId="8699" xr:uid="{00000000-0005-0000-0000-0000F9210000}"/>
    <cellStyle name="Comma 3 4 2 2 2 2" xfId="8700" xr:uid="{00000000-0005-0000-0000-0000FA210000}"/>
    <cellStyle name="Comma 3 4 2 2 2 3" xfId="8701" xr:uid="{00000000-0005-0000-0000-0000FB210000}"/>
    <cellStyle name="Comma 3 4 2 2 2 4" xfId="8702" xr:uid="{00000000-0005-0000-0000-0000FC210000}"/>
    <cellStyle name="Comma 3 4 2 2 3" xfId="8703" xr:uid="{00000000-0005-0000-0000-0000FD210000}"/>
    <cellStyle name="Comma 3 4 2 2 4" xfId="8704" xr:uid="{00000000-0005-0000-0000-0000FE210000}"/>
    <cellStyle name="Comma 3 4 2 2 5" xfId="8705" xr:uid="{00000000-0005-0000-0000-0000FF210000}"/>
    <cellStyle name="Comma 3 4 2 3" xfId="8706" xr:uid="{00000000-0005-0000-0000-000000220000}"/>
    <cellStyle name="Comma 3 4 2 3 2" xfId="8707" xr:uid="{00000000-0005-0000-0000-000001220000}"/>
    <cellStyle name="Comma 3 4 2 3 2 2" xfId="8708" xr:uid="{00000000-0005-0000-0000-000002220000}"/>
    <cellStyle name="Comma 3 4 2 3 2 3" xfId="8709" xr:uid="{00000000-0005-0000-0000-000003220000}"/>
    <cellStyle name="Comma 3 4 2 3 2 4" xfId="8710" xr:uid="{00000000-0005-0000-0000-000004220000}"/>
    <cellStyle name="Comma 3 4 2 3 3" xfId="8711" xr:uid="{00000000-0005-0000-0000-000005220000}"/>
    <cellStyle name="Comma 3 4 2 3 4" xfId="8712" xr:uid="{00000000-0005-0000-0000-000006220000}"/>
    <cellStyle name="Comma 3 4 2 3 5" xfId="8713" xr:uid="{00000000-0005-0000-0000-000007220000}"/>
    <cellStyle name="Comma 3 4 2 4" xfId="8714" xr:uid="{00000000-0005-0000-0000-000008220000}"/>
    <cellStyle name="Comma 3 4 2 4 2" xfId="8715" xr:uid="{00000000-0005-0000-0000-000009220000}"/>
    <cellStyle name="Comma 3 4 2 4 3" xfId="8716" xr:uid="{00000000-0005-0000-0000-00000A220000}"/>
    <cellStyle name="Comma 3 4 2 4 4" xfId="8717" xr:uid="{00000000-0005-0000-0000-00000B220000}"/>
    <cellStyle name="Comma 3 4 2 5" xfId="8718" xr:uid="{00000000-0005-0000-0000-00000C220000}"/>
    <cellStyle name="Comma 3 4 2 6" xfId="8719" xr:uid="{00000000-0005-0000-0000-00000D220000}"/>
    <cellStyle name="Comma 3 4 2 7" xfId="8720" xr:uid="{00000000-0005-0000-0000-00000E220000}"/>
    <cellStyle name="Comma 3 4 3" xfId="8721" xr:uid="{00000000-0005-0000-0000-00000F220000}"/>
    <cellStyle name="Comma 3 4 3 2" xfId="8722" xr:uid="{00000000-0005-0000-0000-000010220000}"/>
    <cellStyle name="Comma 3 4 3 2 2" xfId="8723" xr:uid="{00000000-0005-0000-0000-000011220000}"/>
    <cellStyle name="Comma 3 4 3 3" xfId="8724" xr:uid="{00000000-0005-0000-0000-000012220000}"/>
    <cellStyle name="Comma 3 4 3 4" xfId="8725" xr:uid="{00000000-0005-0000-0000-000013220000}"/>
    <cellStyle name="Comma 3 4 4" xfId="8726" xr:uid="{00000000-0005-0000-0000-000014220000}"/>
    <cellStyle name="Comma 3 4 4 2" xfId="8727" xr:uid="{00000000-0005-0000-0000-000015220000}"/>
    <cellStyle name="Comma 3 4 5" xfId="8728" xr:uid="{00000000-0005-0000-0000-000016220000}"/>
    <cellStyle name="Comma 3 4 6" xfId="8729" xr:uid="{00000000-0005-0000-0000-000017220000}"/>
    <cellStyle name="Comma 3 5" xfId="8730" xr:uid="{00000000-0005-0000-0000-000018220000}"/>
    <cellStyle name="Comma 3 5 2" xfId="8731" xr:uid="{00000000-0005-0000-0000-000019220000}"/>
    <cellStyle name="Comma 3 5 2 2" xfId="8732" xr:uid="{00000000-0005-0000-0000-00001A220000}"/>
    <cellStyle name="Comma 3 5 2 2 2" xfId="8733" xr:uid="{00000000-0005-0000-0000-00001B220000}"/>
    <cellStyle name="Comma 3 5 2 3" xfId="8734" xr:uid="{00000000-0005-0000-0000-00001C220000}"/>
    <cellStyle name="Comma 3 5 2 4" xfId="8735" xr:uid="{00000000-0005-0000-0000-00001D220000}"/>
    <cellStyle name="Comma 3 5 3" xfId="8736" xr:uid="{00000000-0005-0000-0000-00001E220000}"/>
    <cellStyle name="Comma 3 5 3 2" xfId="8737" xr:uid="{00000000-0005-0000-0000-00001F220000}"/>
    <cellStyle name="Comma 3 5 3 2 2" xfId="8738" xr:uid="{00000000-0005-0000-0000-000020220000}"/>
    <cellStyle name="Comma 3 5 3 3" xfId="8739" xr:uid="{00000000-0005-0000-0000-000021220000}"/>
    <cellStyle name="Comma 3 5 4" xfId="8740" xr:uid="{00000000-0005-0000-0000-000022220000}"/>
    <cellStyle name="Comma 3 5 4 2" xfId="8741" xr:uid="{00000000-0005-0000-0000-000023220000}"/>
    <cellStyle name="Comma 3 5 5" xfId="8742" xr:uid="{00000000-0005-0000-0000-000024220000}"/>
    <cellStyle name="Comma 3 6" xfId="8743" xr:uid="{00000000-0005-0000-0000-000025220000}"/>
    <cellStyle name="Comma 3 6 2" xfId="8744" xr:uid="{00000000-0005-0000-0000-000026220000}"/>
    <cellStyle name="Comma 3 6 2 2" xfId="8745" xr:uid="{00000000-0005-0000-0000-000027220000}"/>
    <cellStyle name="Comma 3 6 2 2 2" xfId="8746" xr:uid="{00000000-0005-0000-0000-000028220000}"/>
    <cellStyle name="Comma 3 6 2 3" xfId="8747" xr:uid="{00000000-0005-0000-0000-000029220000}"/>
    <cellStyle name="Comma 3 6 2 4" xfId="8748" xr:uid="{00000000-0005-0000-0000-00002A220000}"/>
    <cellStyle name="Comma 3 6 3" xfId="8749" xr:uid="{00000000-0005-0000-0000-00002B220000}"/>
    <cellStyle name="Comma 3 6 3 2" xfId="8750" xr:uid="{00000000-0005-0000-0000-00002C220000}"/>
    <cellStyle name="Comma 3 6 3 2 2" xfId="8751" xr:uid="{00000000-0005-0000-0000-00002D220000}"/>
    <cellStyle name="Comma 3 6 3 3" xfId="8752" xr:uid="{00000000-0005-0000-0000-00002E220000}"/>
    <cellStyle name="Comma 3 6 4" xfId="8753" xr:uid="{00000000-0005-0000-0000-00002F220000}"/>
    <cellStyle name="Comma 3 6 4 2" xfId="8754" xr:uid="{00000000-0005-0000-0000-000030220000}"/>
    <cellStyle name="Comma 3 6 5" xfId="8755" xr:uid="{00000000-0005-0000-0000-000031220000}"/>
    <cellStyle name="Comma 3 7" xfId="8756" xr:uid="{00000000-0005-0000-0000-000032220000}"/>
    <cellStyle name="Comma 3 7 2" xfId="8757" xr:uid="{00000000-0005-0000-0000-000033220000}"/>
    <cellStyle name="Comma 3 7 2 2" xfId="8758" xr:uid="{00000000-0005-0000-0000-000034220000}"/>
    <cellStyle name="Comma 3 7 2 2 2" xfId="8759" xr:uid="{00000000-0005-0000-0000-000035220000}"/>
    <cellStyle name="Comma 3 7 2 3" xfId="8760" xr:uid="{00000000-0005-0000-0000-000036220000}"/>
    <cellStyle name="Comma 3 7 3" xfId="8761" xr:uid="{00000000-0005-0000-0000-000037220000}"/>
    <cellStyle name="Comma 3 7 3 2" xfId="8762" xr:uid="{00000000-0005-0000-0000-000038220000}"/>
    <cellStyle name="Comma 3 7 3 2 2" xfId="8763" xr:uid="{00000000-0005-0000-0000-000039220000}"/>
    <cellStyle name="Comma 3 7 3 3" xfId="8764" xr:uid="{00000000-0005-0000-0000-00003A220000}"/>
    <cellStyle name="Comma 3 7 4" xfId="8765" xr:uid="{00000000-0005-0000-0000-00003B220000}"/>
    <cellStyle name="Comma 3 7 4 2" xfId="8766" xr:uid="{00000000-0005-0000-0000-00003C220000}"/>
    <cellStyle name="Comma 3 7 5" xfId="8767" xr:uid="{00000000-0005-0000-0000-00003D220000}"/>
    <cellStyle name="Comma 3 8" xfId="8768" xr:uid="{00000000-0005-0000-0000-00003E220000}"/>
    <cellStyle name="Comma 3 9" xfId="8769" xr:uid="{00000000-0005-0000-0000-00003F220000}"/>
    <cellStyle name="Comma 4" xfId="8770" xr:uid="{00000000-0005-0000-0000-000040220000}"/>
    <cellStyle name="Comma 4 10" xfId="8771" xr:uid="{00000000-0005-0000-0000-000041220000}"/>
    <cellStyle name="Comma 4 11" xfId="8772" xr:uid="{00000000-0005-0000-0000-000042220000}"/>
    <cellStyle name="Comma 4 12" xfId="8773" xr:uid="{00000000-0005-0000-0000-000043220000}"/>
    <cellStyle name="Comma 4 13" xfId="8774" xr:uid="{00000000-0005-0000-0000-000044220000}"/>
    <cellStyle name="Comma 4 14" xfId="8775" xr:uid="{00000000-0005-0000-0000-000045220000}"/>
    <cellStyle name="Comma 4 15" xfId="8776" xr:uid="{00000000-0005-0000-0000-000046220000}"/>
    <cellStyle name="Comma 4 16" xfId="8777" xr:uid="{00000000-0005-0000-0000-000047220000}"/>
    <cellStyle name="Comma 4 17" xfId="8778" xr:uid="{00000000-0005-0000-0000-000048220000}"/>
    <cellStyle name="Comma 4 18" xfId="8779" xr:uid="{00000000-0005-0000-0000-000049220000}"/>
    <cellStyle name="Comma 4 19" xfId="8780" xr:uid="{00000000-0005-0000-0000-00004A220000}"/>
    <cellStyle name="Comma 4 2" xfId="8781" xr:uid="{00000000-0005-0000-0000-00004B220000}"/>
    <cellStyle name="Comma 4 2 10" xfId="8782" xr:uid="{00000000-0005-0000-0000-00004C220000}"/>
    <cellStyle name="Comma 4 2 11" xfId="8783" xr:uid="{00000000-0005-0000-0000-00004D220000}"/>
    <cellStyle name="Comma 4 2 12" xfId="8784" xr:uid="{00000000-0005-0000-0000-00004E220000}"/>
    <cellStyle name="Comma 4 2 13" xfId="8785" xr:uid="{00000000-0005-0000-0000-00004F220000}"/>
    <cellStyle name="Comma 4 2 14" xfId="8786" xr:uid="{00000000-0005-0000-0000-000050220000}"/>
    <cellStyle name="Comma 4 2 15" xfId="8787" xr:uid="{00000000-0005-0000-0000-000051220000}"/>
    <cellStyle name="Comma 4 2 16" xfId="8788" xr:uid="{00000000-0005-0000-0000-000052220000}"/>
    <cellStyle name="Comma 4 2 17" xfId="8789" xr:uid="{00000000-0005-0000-0000-000053220000}"/>
    <cellStyle name="Comma 4 2 18" xfId="8790" xr:uid="{00000000-0005-0000-0000-000054220000}"/>
    <cellStyle name="Comma 4 2 19" xfId="8791" xr:uid="{00000000-0005-0000-0000-000055220000}"/>
    <cellStyle name="Comma 4 2 2" xfId="8792" xr:uid="{00000000-0005-0000-0000-000056220000}"/>
    <cellStyle name="Comma 4 2 2 10" xfId="8793" xr:uid="{00000000-0005-0000-0000-000057220000}"/>
    <cellStyle name="Comma 4 2 2 11" xfId="8794" xr:uid="{00000000-0005-0000-0000-000058220000}"/>
    <cellStyle name="Comma 4 2 2 12" xfId="8795" xr:uid="{00000000-0005-0000-0000-000059220000}"/>
    <cellStyle name="Comma 4 2 2 13" xfId="8796" xr:uid="{00000000-0005-0000-0000-00005A220000}"/>
    <cellStyle name="Comma 4 2 2 14" xfId="8797" xr:uid="{00000000-0005-0000-0000-00005B220000}"/>
    <cellStyle name="Comma 4 2 2 15" xfId="8798" xr:uid="{00000000-0005-0000-0000-00005C220000}"/>
    <cellStyle name="Comma 4 2 2 16" xfId="8799" xr:uid="{00000000-0005-0000-0000-00005D220000}"/>
    <cellStyle name="Comma 4 2 2 17" xfId="8800" xr:uid="{00000000-0005-0000-0000-00005E220000}"/>
    <cellStyle name="Comma 4 2 2 18" xfId="8801" xr:uid="{00000000-0005-0000-0000-00005F220000}"/>
    <cellStyle name="Comma 4 2 2 19" xfId="8802" xr:uid="{00000000-0005-0000-0000-000060220000}"/>
    <cellStyle name="Comma 4 2 2 2" xfId="8803" xr:uid="{00000000-0005-0000-0000-000061220000}"/>
    <cellStyle name="Comma 4 2 2 2 10" xfId="8804" xr:uid="{00000000-0005-0000-0000-000062220000}"/>
    <cellStyle name="Comma 4 2 2 2 11" xfId="8805" xr:uid="{00000000-0005-0000-0000-000063220000}"/>
    <cellStyle name="Comma 4 2 2 2 12" xfId="8806" xr:uid="{00000000-0005-0000-0000-000064220000}"/>
    <cellStyle name="Comma 4 2 2 2 13" xfId="8807" xr:uid="{00000000-0005-0000-0000-000065220000}"/>
    <cellStyle name="Comma 4 2 2 2 14" xfId="8808" xr:uid="{00000000-0005-0000-0000-000066220000}"/>
    <cellStyle name="Comma 4 2 2 2 15" xfId="8809" xr:uid="{00000000-0005-0000-0000-000067220000}"/>
    <cellStyle name="Comma 4 2 2 2 16" xfId="8810" xr:uid="{00000000-0005-0000-0000-000068220000}"/>
    <cellStyle name="Comma 4 2 2 2 17" xfId="8811" xr:uid="{00000000-0005-0000-0000-000069220000}"/>
    <cellStyle name="Comma 4 2 2 2 18" xfId="8812" xr:uid="{00000000-0005-0000-0000-00006A220000}"/>
    <cellStyle name="Comma 4 2 2 2 19" xfId="8813" xr:uid="{00000000-0005-0000-0000-00006B220000}"/>
    <cellStyle name="Comma 4 2 2 2 2" xfId="8814" xr:uid="{00000000-0005-0000-0000-00006C220000}"/>
    <cellStyle name="Comma 4 2 2 2 2 10" xfId="8815" xr:uid="{00000000-0005-0000-0000-00006D220000}"/>
    <cellStyle name="Comma 4 2 2 2 2 11" xfId="8816" xr:uid="{00000000-0005-0000-0000-00006E220000}"/>
    <cellStyle name="Comma 4 2 2 2 2 12" xfId="8817" xr:uid="{00000000-0005-0000-0000-00006F220000}"/>
    <cellStyle name="Comma 4 2 2 2 2 13" xfId="8818" xr:uid="{00000000-0005-0000-0000-000070220000}"/>
    <cellStyle name="Comma 4 2 2 2 2 14" xfId="8819" xr:uid="{00000000-0005-0000-0000-000071220000}"/>
    <cellStyle name="Comma 4 2 2 2 2 15" xfId="8820" xr:uid="{00000000-0005-0000-0000-000072220000}"/>
    <cellStyle name="Comma 4 2 2 2 2 16" xfId="8821" xr:uid="{00000000-0005-0000-0000-000073220000}"/>
    <cellStyle name="Comma 4 2 2 2 2 17" xfId="8822" xr:uid="{00000000-0005-0000-0000-000074220000}"/>
    <cellStyle name="Comma 4 2 2 2 2 18" xfId="8823" xr:uid="{00000000-0005-0000-0000-000075220000}"/>
    <cellStyle name="Comma 4 2 2 2 2 19" xfId="8824" xr:uid="{00000000-0005-0000-0000-000076220000}"/>
    <cellStyle name="Comma 4 2 2 2 2 2" xfId="8825" xr:uid="{00000000-0005-0000-0000-000077220000}"/>
    <cellStyle name="Comma 4 2 2 2 2 20" xfId="8826" xr:uid="{00000000-0005-0000-0000-000078220000}"/>
    <cellStyle name="Comma 4 2 2 2 2 21" xfId="8827" xr:uid="{00000000-0005-0000-0000-000079220000}"/>
    <cellStyle name="Comma 4 2 2 2 2 22" xfId="8828" xr:uid="{00000000-0005-0000-0000-00007A220000}"/>
    <cellStyle name="Comma 4 2 2 2 2 23" xfId="8829" xr:uid="{00000000-0005-0000-0000-00007B220000}"/>
    <cellStyle name="Comma 4 2 2 2 2 24" xfId="8830" xr:uid="{00000000-0005-0000-0000-00007C220000}"/>
    <cellStyle name="Comma 4 2 2 2 2 25" xfId="8831" xr:uid="{00000000-0005-0000-0000-00007D220000}"/>
    <cellStyle name="Comma 4 2 2 2 2 26" xfId="8832" xr:uid="{00000000-0005-0000-0000-00007E220000}"/>
    <cellStyle name="Comma 4 2 2 2 2 27" xfId="8833" xr:uid="{00000000-0005-0000-0000-00007F220000}"/>
    <cellStyle name="Comma 4 2 2 2 2 28" xfId="8834" xr:uid="{00000000-0005-0000-0000-000080220000}"/>
    <cellStyle name="Comma 4 2 2 2 2 29" xfId="8835" xr:uid="{00000000-0005-0000-0000-000081220000}"/>
    <cellStyle name="Comma 4 2 2 2 2 3" xfId="8836" xr:uid="{00000000-0005-0000-0000-000082220000}"/>
    <cellStyle name="Comma 4 2 2 2 2 30" xfId="8837" xr:uid="{00000000-0005-0000-0000-000083220000}"/>
    <cellStyle name="Comma 4 2 2 2 2 4" xfId="8838" xr:uid="{00000000-0005-0000-0000-000084220000}"/>
    <cellStyle name="Comma 4 2 2 2 2 5" xfId="8839" xr:uid="{00000000-0005-0000-0000-000085220000}"/>
    <cellStyle name="Comma 4 2 2 2 2 6" xfId="8840" xr:uid="{00000000-0005-0000-0000-000086220000}"/>
    <cellStyle name="Comma 4 2 2 2 2 7" xfId="8841" xr:uid="{00000000-0005-0000-0000-000087220000}"/>
    <cellStyle name="Comma 4 2 2 2 2 8" xfId="8842" xr:uid="{00000000-0005-0000-0000-000088220000}"/>
    <cellStyle name="Comma 4 2 2 2 2 9" xfId="8843" xr:uid="{00000000-0005-0000-0000-000089220000}"/>
    <cellStyle name="Comma 4 2 2 2 20" xfId="8844" xr:uid="{00000000-0005-0000-0000-00008A220000}"/>
    <cellStyle name="Comma 4 2 2 2 21" xfId="8845" xr:uid="{00000000-0005-0000-0000-00008B220000}"/>
    <cellStyle name="Comma 4 2 2 2 22" xfId="8846" xr:uid="{00000000-0005-0000-0000-00008C220000}"/>
    <cellStyle name="Comma 4 2 2 2 23" xfId="8847" xr:uid="{00000000-0005-0000-0000-00008D220000}"/>
    <cellStyle name="Comma 4 2 2 2 24" xfId="8848" xr:uid="{00000000-0005-0000-0000-00008E220000}"/>
    <cellStyle name="Comma 4 2 2 2 25" xfId="8849" xr:uid="{00000000-0005-0000-0000-00008F220000}"/>
    <cellStyle name="Comma 4 2 2 2 26" xfId="8850" xr:uid="{00000000-0005-0000-0000-000090220000}"/>
    <cellStyle name="Comma 4 2 2 2 27" xfId="8851" xr:uid="{00000000-0005-0000-0000-000091220000}"/>
    <cellStyle name="Comma 4 2 2 2 28" xfId="8852" xr:uid="{00000000-0005-0000-0000-000092220000}"/>
    <cellStyle name="Comma 4 2 2 2 3" xfId="8853" xr:uid="{00000000-0005-0000-0000-000093220000}"/>
    <cellStyle name="Comma 4 2 2 2 4" xfId="8854" xr:uid="{00000000-0005-0000-0000-000094220000}"/>
    <cellStyle name="Comma 4 2 2 2 5" xfId="8855" xr:uid="{00000000-0005-0000-0000-000095220000}"/>
    <cellStyle name="Comma 4 2 2 2 6" xfId="8856" xr:uid="{00000000-0005-0000-0000-000096220000}"/>
    <cellStyle name="Comma 4 2 2 2 7" xfId="8857" xr:uid="{00000000-0005-0000-0000-000097220000}"/>
    <cellStyle name="Comma 4 2 2 2 8" xfId="8858" xr:uid="{00000000-0005-0000-0000-000098220000}"/>
    <cellStyle name="Comma 4 2 2 2 9" xfId="8859" xr:uid="{00000000-0005-0000-0000-000099220000}"/>
    <cellStyle name="Comma 4 2 2 20" xfId="8860" xr:uid="{00000000-0005-0000-0000-00009A220000}"/>
    <cellStyle name="Comma 4 2 2 21" xfId="8861" xr:uid="{00000000-0005-0000-0000-00009B220000}"/>
    <cellStyle name="Comma 4 2 2 22" xfId="8862" xr:uid="{00000000-0005-0000-0000-00009C220000}"/>
    <cellStyle name="Comma 4 2 2 23" xfId="8863" xr:uid="{00000000-0005-0000-0000-00009D220000}"/>
    <cellStyle name="Comma 4 2 2 24" xfId="8864" xr:uid="{00000000-0005-0000-0000-00009E220000}"/>
    <cellStyle name="Comma 4 2 2 25" xfId="8865" xr:uid="{00000000-0005-0000-0000-00009F220000}"/>
    <cellStyle name="Comma 4 2 2 26" xfId="8866" xr:uid="{00000000-0005-0000-0000-0000A0220000}"/>
    <cellStyle name="Comma 4 2 2 27" xfId="8867" xr:uid="{00000000-0005-0000-0000-0000A1220000}"/>
    <cellStyle name="Comma 4 2 2 28" xfId="8868" xr:uid="{00000000-0005-0000-0000-0000A2220000}"/>
    <cellStyle name="Comma 4 2 2 3" xfId="8869" xr:uid="{00000000-0005-0000-0000-0000A3220000}"/>
    <cellStyle name="Comma 4 2 2 4" xfId="8870" xr:uid="{00000000-0005-0000-0000-0000A4220000}"/>
    <cellStyle name="Comma 4 2 2 5" xfId="8871" xr:uid="{00000000-0005-0000-0000-0000A5220000}"/>
    <cellStyle name="Comma 4 2 2 6" xfId="8872" xr:uid="{00000000-0005-0000-0000-0000A6220000}"/>
    <cellStyle name="Comma 4 2 2 7" xfId="8873" xr:uid="{00000000-0005-0000-0000-0000A7220000}"/>
    <cellStyle name="Comma 4 2 2 8" xfId="8874" xr:uid="{00000000-0005-0000-0000-0000A8220000}"/>
    <cellStyle name="Comma 4 2 2 9" xfId="8875" xr:uid="{00000000-0005-0000-0000-0000A9220000}"/>
    <cellStyle name="Comma 4 2 20" xfId="8876" xr:uid="{00000000-0005-0000-0000-0000AA220000}"/>
    <cellStyle name="Comma 4 2 21" xfId="8877" xr:uid="{00000000-0005-0000-0000-0000AB220000}"/>
    <cellStyle name="Comma 4 2 22" xfId="8878" xr:uid="{00000000-0005-0000-0000-0000AC220000}"/>
    <cellStyle name="Comma 4 2 23" xfId="8879" xr:uid="{00000000-0005-0000-0000-0000AD220000}"/>
    <cellStyle name="Comma 4 2 24" xfId="8880" xr:uid="{00000000-0005-0000-0000-0000AE220000}"/>
    <cellStyle name="Comma 4 2 25" xfId="8881" xr:uid="{00000000-0005-0000-0000-0000AF220000}"/>
    <cellStyle name="Comma 4 2 26" xfId="8882" xr:uid="{00000000-0005-0000-0000-0000B0220000}"/>
    <cellStyle name="Comma 4 2 27" xfId="8883" xr:uid="{00000000-0005-0000-0000-0000B1220000}"/>
    <cellStyle name="Comma 4 2 28" xfId="8884" xr:uid="{00000000-0005-0000-0000-0000B2220000}"/>
    <cellStyle name="Comma 4 2 29" xfId="8885" xr:uid="{00000000-0005-0000-0000-0000B3220000}"/>
    <cellStyle name="Comma 4 2 3" xfId="8886" xr:uid="{00000000-0005-0000-0000-0000B4220000}"/>
    <cellStyle name="Comma 4 2 30" xfId="8887" xr:uid="{00000000-0005-0000-0000-0000B5220000}"/>
    <cellStyle name="Comma 4 2 31" xfId="8888" xr:uid="{00000000-0005-0000-0000-0000B6220000}"/>
    <cellStyle name="Comma 4 2 32" xfId="8889" xr:uid="{00000000-0005-0000-0000-0000B7220000}"/>
    <cellStyle name="Comma 4 2 33" xfId="8890" xr:uid="{00000000-0005-0000-0000-0000B8220000}"/>
    <cellStyle name="Comma 4 2 34" xfId="8891" xr:uid="{00000000-0005-0000-0000-0000B9220000}"/>
    <cellStyle name="Comma 4 2 4" xfId="8892" xr:uid="{00000000-0005-0000-0000-0000BA220000}"/>
    <cellStyle name="Comma 4 2 5" xfId="8893" xr:uid="{00000000-0005-0000-0000-0000BB220000}"/>
    <cellStyle name="Comma 4 2 6" xfId="8894" xr:uid="{00000000-0005-0000-0000-0000BC220000}"/>
    <cellStyle name="Comma 4 2 7" xfId="8895" xr:uid="{00000000-0005-0000-0000-0000BD220000}"/>
    <cellStyle name="Comma 4 2 8" xfId="8896" xr:uid="{00000000-0005-0000-0000-0000BE220000}"/>
    <cellStyle name="Comma 4 2 9" xfId="8897" xr:uid="{00000000-0005-0000-0000-0000BF220000}"/>
    <cellStyle name="Comma 4 20" xfId="8898" xr:uid="{00000000-0005-0000-0000-0000C0220000}"/>
    <cellStyle name="Comma 4 21" xfId="8899" xr:uid="{00000000-0005-0000-0000-0000C1220000}"/>
    <cellStyle name="Comma 4 22" xfId="8900" xr:uid="{00000000-0005-0000-0000-0000C2220000}"/>
    <cellStyle name="Comma 4 23" xfId="8901" xr:uid="{00000000-0005-0000-0000-0000C3220000}"/>
    <cellStyle name="Comma 4 24" xfId="8902" xr:uid="{00000000-0005-0000-0000-0000C4220000}"/>
    <cellStyle name="Comma 4 25" xfId="8903" xr:uid="{00000000-0005-0000-0000-0000C5220000}"/>
    <cellStyle name="Comma 4 26" xfId="8904" xr:uid="{00000000-0005-0000-0000-0000C6220000}"/>
    <cellStyle name="Comma 4 27" xfId="8905" xr:uid="{00000000-0005-0000-0000-0000C7220000}"/>
    <cellStyle name="Comma 4 28" xfId="8906" xr:uid="{00000000-0005-0000-0000-0000C8220000}"/>
    <cellStyle name="Comma 4 29" xfId="8907" xr:uid="{00000000-0005-0000-0000-0000C9220000}"/>
    <cellStyle name="Comma 4 3" xfId="8908" xr:uid="{00000000-0005-0000-0000-0000CA220000}"/>
    <cellStyle name="Comma 4 3 2" xfId="8909" xr:uid="{00000000-0005-0000-0000-0000CB220000}"/>
    <cellStyle name="Comma 4 3 2 2" xfId="8910" xr:uid="{00000000-0005-0000-0000-0000CC220000}"/>
    <cellStyle name="Comma 4 3 2 3" xfId="8911" xr:uid="{00000000-0005-0000-0000-0000CD220000}"/>
    <cellStyle name="Comma 4 3 2 4" xfId="8912" xr:uid="{00000000-0005-0000-0000-0000CE220000}"/>
    <cellStyle name="Comma 4 3 3" xfId="8913" xr:uid="{00000000-0005-0000-0000-0000CF220000}"/>
    <cellStyle name="Comma 4 3 4" xfId="8914" xr:uid="{00000000-0005-0000-0000-0000D0220000}"/>
    <cellStyle name="Comma 4 3 5" xfId="8915" xr:uid="{00000000-0005-0000-0000-0000D1220000}"/>
    <cellStyle name="Comma 4 30" xfId="8916" xr:uid="{00000000-0005-0000-0000-0000D2220000}"/>
    <cellStyle name="Comma 4 31" xfId="8917" xr:uid="{00000000-0005-0000-0000-0000D3220000}"/>
    <cellStyle name="Comma 4 32" xfId="8918" xr:uid="{00000000-0005-0000-0000-0000D4220000}"/>
    <cellStyle name="Comma 4 33" xfId="8919" xr:uid="{00000000-0005-0000-0000-0000D5220000}"/>
    <cellStyle name="Comma 4 34" xfId="8920" xr:uid="{00000000-0005-0000-0000-0000D6220000}"/>
    <cellStyle name="Comma 4 35" xfId="8921" xr:uid="{00000000-0005-0000-0000-0000D7220000}"/>
    <cellStyle name="Comma 4 4" xfId="8922" xr:uid="{00000000-0005-0000-0000-0000D8220000}"/>
    <cellStyle name="Comma 4 4 2" xfId="8923" xr:uid="{00000000-0005-0000-0000-0000D9220000}"/>
    <cellStyle name="Comma 4 4 2 2" xfId="8924" xr:uid="{00000000-0005-0000-0000-0000DA220000}"/>
    <cellStyle name="Comma 4 4 2 3" xfId="8925" xr:uid="{00000000-0005-0000-0000-0000DB220000}"/>
    <cellStyle name="Comma 4 4 2 4" xfId="8926" xr:uid="{00000000-0005-0000-0000-0000DC220000}"/>
    <cellStyle name="Comma 4 4 3" xfId="8927" xr:uid="{00000000-0005-0000-0000-0000DD220000}"/>
    <cellStyle name="Comma 4 4 4" xfId="8928" xr:uid="{00000000-0005-0000-0000-0000DE220000}"/>
    <cellStyle name="Comma 4 4 5" xfId="8929" xr:uid="{00000000-0005-0000-0000-0000DF220000}"/>
    <cellStyle name="Comma 4 5" xfId="8930" xr:uid="{00000000-0005-0000-0000-0000E0220000}"/>
    <cellStyle name="Comma 4 5 2" xfId="8931" xr:uid="{00000000-0005-0000-0000-0000E1220000}"/>
    <cellStyle name="Comma 4 5 3" xfId="8932" xr:uid="{00000000-0005-0000-0000-0000E2220000}"/>
    <cellStyle name="Comma 4 5 4" xfId="8933" xr:uid="{00000000-0005-0000-0000-0000E3220000}"/>
    <cellStyle name="Comma 4 6" xfId="8934" xr:uid="{00000000-0005-0000-0000-0000E4220000}"/>
    <cellStyle name="Comma 4 7" xfId="8935" xr:uid="{00000000-0005-0000-0000-0000E5220000}"/>
    <cellStyle name="Comma 4 8" xfId="8936" xr:uid="{00000000-0005-0000-0000-0000E6220000}"/>
    <cellStyle name="Comma 4 9" xfId="8937" xr:uid="{00000000-0005-0000-0000-0000E7220000}"/>
    <cellStyle name="Comma 5" xfId="8938" xr:uid="{00000000-0005-0000-0000-0000E8220000}"/>
    <cellStyle name="Comma 5 10" xfId="8939" xr:uid="{00000000-0005-0000-0000-0000E9220000}"/>
    <cellStyle name="Comma 5 11" xfId="8940" xr:uid="{00000000-0005-0000-0000-0000EA220000}"/>
    <cellStyle name="Comma 5 12" xfId="8941" xr:uid="{00000000-0005-0000-0000-0000EB220000}"/>
    <cellStyle name="Comma 5 13" xfId="8942" xr:uid="{00000000-0005-0000-0000-0000EC220000}"/>
    <cellStyle name="Comma 5 14" xfId="8943" xr:uid="{00000000-0005-0000-0000-0000ED220000}"/>
    <cellStyle name="Comma 5 15" xfId="8944" xr:uid="{00000000-0005-0000-0000-0000EE220000}"/>
    <cellStyle name="Comma 5 16" xfId="8945" xr:uid="{00000000-0005-0000-0000-0000EF220000}"/>
    <cellStyle name="Comma 5 17" xfId="8946" xr:uid="{00000000-0005-0000-0000-0000F0220000}"/>
    <cellStyle name="Comma 5 18" xfId="8947" xr:uid="{00000000-0005-0000-0000-0000F1220000}"/>
    <cellStyle name="Comma 5 19" xfId="8948" xr:uid="{00000000-0005-0000-0000-0000F2220000}"/>
    <cellStyle name="Comma 5 2" xfId="8949" xr:uid="{00000000-0005-0000-0000-0000F3220000}"/>
    <cellStyle name="Comma 5 2 2" xfId="8950" xr:uid="{00000000-0005-0000-0000-0000F4220000}"/>
    <cellStyle name="Comma 5 2 3" xfId="8951" xr:uid="{00000000-0005-0000-0000-0000F5220000}"/>
    <cellStyle name="Comma 5 2 4" xfId="8952" xr:uid="{00000000-0005-0000-0000-0000F6220000}"/>
    <cellStyle name="Comma 5 2 5" xfId="8953" xr:uid="{00000000-0005-0000-0000-0000F7220000}"/>
    <cellStyle name="Comma 5 20" xfId="8954" xr:uid="{00000000-0005-0000-0000-0000F8220000}"/>
    <cellStyle name="Comma 5 21" xfId="8955" xr:uid="{00000000-0005-0000-0000-0000F9220000}"/>
    <cellStyle name="Comma 5 22" xfId="8956" xr:uid="{00000000-0005-0000-0000-0000FA220000}"/>
    <cellStyle name="Comma 5 23" xfId="8957" xr:uid="{00000000-0005-0000-0000-0000FB220000}"/>
    <cellStyle name="Comma 5 24" xfId="8958" xr:uid="{00000000-0005-0000-0000-0000FC220000}"/>
    <cellStyle name="Comma 5 25" xfId="8959" xr:uid="{00000000-0005-0000-0000-0000FD220000}"/>
    <cellStyle name="Comma 5 26" xfId="8960" xr:uid="{00000000-0005-0000-0000-0000FE220000}"/>
    <cellStyle name="Comma 5 27" xfId="8961" xr:uid="{00000000-0005-0000-0000-0000FF220000}"/>
    <cellStyle name="Comma 5 28" xfId="8962" xr:uid="{00000000-0005-0000-0000-000000230000}"/>
    <cellStyle name="Comma 5 3" xfId="8963" xr:uid="{00000000-0005-0000-0000-000001230000}"/>
    <cellStyle name="Comma 5 4" xfId="8964" xr:uid="{00000000-0005-0000-0000-000002230000}"/>
    <cellStyle name="Comma 5 5" xfId="8965" xr:uid="{00000000-0005-0000-0000-000003230000}"/>
    <cellStyle name="Comma 5 6" xfId="8966" xr:uid="{00000000-0005-0000-0000-000004230000}"/>
    <cellStyle name="Comma 5 7" xfId="8967" xr:uid="{00000000-0005-0000-0000-000005230000}"/>
    <cellStyle name="Comma 5 8" xfId="8968" xr:uid="{00000000-0005-0000-0000-000006230000}"/>
    <cellStyle name="Comma 5 8 2" xfId="8969" xr:uid="{00000000-0005-0000-0000-000007230000}"/>
    <cellStyle name="Comma 5 9" xfId="8970" xr:uid="{00000000-0005-0000-0000-000008230000}"/>
    <cellStyle name="Comma 6" xfId="8971" xr:uid="{00000000-0005-0000-0000-000009230000}"/>
    <cellStyle name="Comma 6 2" xfId="8972" xr:uid="{00000000-0005-0000-0000-00000A230000}"/>
    <cellStyle name="Comma 6 2 2" xfId="8973" xr:uid="{00000000-0005-0000-0000-00000B230000}"/>
    <cellStyle name="Comma 6 3" xfId="8974" xr:uid="{00000000-0005-0000-0000-00000C230000}"/>
    <cellStyle name="Comma 6 4" xfId="8975" xr:uid="{00000000-0005-0000-0000-00000D230000}"/>
    <cellStyle name="Comma 7" xfId="8976" xr:uid="{00000000-0005-0000-0000-00000E230000}"/>
    <cellStyle name="Comma 7 2" xfId="8977" xr:uid="{00000000-0005-0000-0000-00000F230000}"/>
    <cellStyle name="Comma 7 3" xfId="8978" xr:uid="{00000000-0005-0000-0000-000010230000}"/>
    <cellStyle name="Comma 7 4" xfId="8979" xr:uid="{00000000-0005-0000-0000-000011230000}"/>
    <cellStyle name="Comma 8" xfId="8980" xr:uid="{00000000-0005-0000-0000-000012230000}"/>
    <cellStyle name="Comma 8 2" xfId="8981" xr:uid="{00000000-0005-0000-0000-000013230000}"/>
    <cellStyle name="Comma 9" xfId="8982" xr:uid="{00000000-0005-0000-0000-000014230000}"/>
    <cellStyle name="Comma 9 2" xfId="8983" xr:uid="{00000000-0005-0000-0000-000015230000}"/>
    <cellStyle name="Comma0" xfId="8984" xr:uid="{00000000-0005-0000-0000-000016230000}"/>
    <cellStyle name="Comma0 - Modelo1" xfId="8985" xr:uid="{00000000-0005-0000-0000-000017230000}"/>
    <cellStyle name="Comma0 - Style1" xfId="8986" xr:uid="{00000000-0005-0000-0000-000018230000}"/>
    <cellStyle name="Comma0 2" xfId="8987" xr:uid="{00000000-0005-0000-0000-000019230000}"/>
    <cellStyle name="Comma0 2 10" xfId="8988" xr:uid="{00000000-0005-0000-0000-00001A230000}"/>
    <cellStyle name="Comma0 2 11" xfId="8989" xr:uid="{00000000-0005-0000-0000-00001B230000}"/>
    <cellStyle name="Comma0 2 12" xfId="8990" xr:uid="{00000000-0005-0000-0000-00001C230000}"/>
    <cellStyle name="Comma0 2 13" xfId="8991" xr:uid="{00000000-0005-0000-0000-00001D230000}"/>
    <cellStyle name="Comma0 2 14" xfId="8992" xr:uid="{00000000-0005-0000-0000-00001E230000}"/>
    <cellStyle name="Comma0 2 15" xfId="8993" xr:uid="{00000000-0005-0000-0000-00001F230000}"/>
    <cellStyle name="Comma0 2 16" xfId="8994" xr:uid="{00000000-0005-0000-0000-000020230000}"/>
    <cellStyle name="Comma0 2 17" xfId="8995" xr:uid="{00000000-0005-0000-0000-000021230000}"/>
    <cellStyle name="Comma0 2 18" xfId="8996" xr:uid="{00000000-0005-0000-0000-000022230000}"/>
    <cellStyle name="Comma0 2 19" xfId="8997" xr:uid="{00000000-0005-0000-0000-000023230000}"/>
    <cellStyle name="Comma0 2 2" xfId="8998" xr:uid="{00000000-0005-0000-0000-000024230000}"/>
    <cellStyle name="Comma0 2 20" xfId="8999" xr:uid="{00000000-0005-0000-0000-000025230000}"/>
    <cellStyle name="Comma0 2 21" xfId="9000" xr:uid="{00000000-0005-0000-0000-000026230000}"/>
    <cellStyle name="Comma0 2 22" xfId="9001" xr:uid="{00000000-0005-0000-0000-000027230000}"/>
    <cellStyle name="Comma0 2 23" xfId="9002" xr:uid="{00000000-0005-0000-0000-000028230000}"/>
    <cellStyle name="Comma0 2 24" xfId="9003" xr:uid="{00000000-0005-0000-0000-000029230000}"/>
    <cellStyle name="Comma0 2 25" xfId="9004" xr:uid="{00000000-0005-0000-0000-00002A230000}"/>
    <cellStyle name="Comma0 2 26" xfId="9005" xr:uid="{00000000-0005-0000-0000-00002B230000}"/>
    <cellStyle name="Comma0 2 27" xfId="9006" xr:uid="{00000000-0005-0000-0000-00002C230000}"/>
    <cellStyle name="Comma0 2 3" xfId="9007" xr:uid="{00000000-0005-0000-0000-00002D230000}"/>
    <cellStyle name="Comma0 2 4" xfId="9008" xr:uid="{00000000-0005-0000-0000-00002E230000}"/>
    <cellStyle name="Comma0 2 5" xfId="9009" xr:uid="{00000000-0005-0000-0000-00002F230000}"/>
    <cellStyle name="Comma0 2 6" xfId="9010" xr:uid="{00000000-0005-0000-0000-000030230000}"/>
    <cellStyle name="Comma0 2 7" xfId="9011" xr:uid="{00000000-0005-0000-0000-000031230000}"/>
    <cellStyle name="Comma0 2 8" xfId="9012" xr:uid="{00000000-0005-0000-0000-000032230000}"/>
    <cellStyle name="Comma0 2 9" xfId="9013" xr:uid="{00000000-0005-0000-0000-000033230000}"/>
    <cellStyle name="Comma0 3" xfId="9014" xr:uid="{00000000-0005-0000-0000-000034230000}"/>
    <cellStyle name="Comma0 4" xfId="9015" xr:uid="{00000000-0005-0000-0000-000035230000}"/>
    <cellStyle name="Comma0 5" xfId="9016" xr:uid="{00000000-0005-0000-0000-000036230000}"/>
    <cellStyle name="Comma0 6" xfId="9017" xr:uid="{00000000-0005-0000-0000-000037230000}"/>
    <cellStyle name="Comma0 7" xfId="9018" xr:uid="{00000000-0005-0000-0000-000038230000}"/>
    <cellStyle name="Comma1 - Modelo2" xfId="9019" xr:uid="{00000000-0005-0000-0000-000039230000}"/>
    <cellStyle name="Comma1 - Style2" xfId="9020" xr:uid="{00000000-0005-0000-0000-00003A230000}"/>
    <cellStyle name="covenant" xfId="9021" xr:uid="{00000000-0005-0000-0000-00003B230000}"/>
    <cellStyle name="Currency (K)" xfId="9022" xr:uid="{00000000-0005-0000-0000-00003C230000}"/>
    <cellStyle name="Currency (M)" xfId="9023" xr:uid="{00000000-0005-0000-0000-00003D230000}"/>
    <cellStyle name="Currency [0] 2" xfId="9024" xr:uid="{00000000-0005-0000-0000-00003E230000}"/>
    <cellStyle name="Currency [0] U" xfId="9025" xr:uid="{00000000-0005-0000-0000-00003F230000}"/>
    <cellStyle name="Currency [2]" xfId="9026" xr:uid="{00000000-0005-0000-0000-000040230000}"/>
    <cellStyle name="Currency [2] U" xfId="9027" xr:uid="{00000000-0005-0000-0000-000041230000}"/>
    <cellStyle name="Currency 10" xfId="9028" xr:uid="{00000000-0005-0000-0000-000042230000}"/>
    <cellStyle name="Currency 10 2" xfId="9029" xr:uid="{00000000-0005-0000-0000-000043230000}"/>
    <cellStyle name="Currency 10 2 2" xfId="9030" xr:uid="{00000000-0005-0000-0000-000044230000}"/>
    <cellStyle name="Currency 10 2 2 2" xfId="9031" xr:uid="{00000000-0005-0000-0000-000045230000}"/>
    <cellStyle name="Currency 10 2 3" xfId="9032" xr:uid="{00000000-0005-0000-0000-000046230000}"/>
    <cellStyle name="Currency 10 3" xfId="9033" xr:uid="{00000000-0005-0000-0000-000047230000}"/>
    <cellStyle name="Currency 10 3 2" xfId="9034" xr:uid="{00000000-0005-0000-0000-000048230000}"/>
    <cellStyle name="Currency 10 3 2 2" xfId="9035" xr:uid="{00000000-0005-0000-0000-000049230000}"/>
    <cellStyle name="Currency 10 3 3" xfId="9036" xr:uid="{00000000-0005-0000-0000-00004A230000}"/>
    <cellStyle name="Currency 10 4" xfId="9037" xr:uid="{00000000-0005-0000-0000-00004B230000}"/>
    <cellStyle name="Currency 10 4 2" xfId="9038" xr:uid="{00000000-0005-0000-0000-00004C230000}"/>
    <cellStyle name="Currency 10 5" xfId="9039" xr:uid="{00000000-0005-0000-0000-00004D230000}"/>
    <cellStyle name="Currency 10 5 2" xfId="9040" xr:uid="{00000000-0005-0000-0000-00004E230000}"/>
    <cellStyle name="Currency 10 6" xfId="9041" xr:uid="{00000000-0005-0000-0000-00004F230000}"/>
    <cellStyle name="Currency 10 6 2" xfId="9042" xr:uid="{00000000-0005-0000-0000-000050230000}"/>
    <cellStyle name="Currency 10 7" xfId="9043" xr:uid="{00000000-0005-0000-0000-000051230000}"/>
    <cellStyle name="Currency 11" xfId="9044" xr:uid="{00000000-0005-0000-0000-000052230000}"/>
    <cellStyle name="Currency 12" xfId="9045" xr:uid="{00000000-0005-0000-0000-000053230000}"/>
    <cellStyle name="Currency 13" xfId="9046" xr:uid="{00000000-0005-0000-0000-000054230000}"/>
    <cellStyle name="Currency 14" xfId="9047" xr:uid="{00000000-0005-0000-0000-000055230000}"/>
    <cellStyle name="Currency 15" xfId="9048" xr:uid="{00000000-0005-0000-0000-000056230000}"/>
    <cellStyle name="Currency 16" xfId="9049" xr:uid="{00000000-0005-0000-0000-000057230000}"/>
    <cellStyle name="Currency 17" xfId="9050" xr:uid="{00000000-0005-0000-0000-000058230000}"/>
    <cellStyle name="Currency 18" xfId="9051" xr:uid="{00000000-0005-0000-0000-000059230000}"/>
    <cellStyle name="Currency 19" xfId="9052" xr:uid="{00000000-0005-0000-0000-00005A230000}"/>
    <cellStyle name="Currency 2" xfId="9053" xr:uid="{00000000-0005-0000-0000-00005B230000}"/>
    <cellStyle name="Currency 2 10" xfId="9054" xr:uid="{00000000-0005-0000-0000-00005C230000}"/>
    <cellStyle name="Currency 2 10 2" xfId="9055" xr:uid="{00000000-0005-0000-0000-00005D230000}"/>
    <cellStyle name="Currency 2 11" xfId="9056" xr:uid="{00000000-0005-0000-0000-00005E230000}"/>
    <cellStyle name="Currency 2 12" xfId="9057" xr:uid="{00000000-0005-0000-0000-00005F230000}"/>
    <cellStyle name="Currency 2 13" xfId="9058" xr:uid="{00000000-0005-0000-0000-000060230000}"/>
    <cellStyle name="Currency 2 14" xfId="9059" xr:uid="{00000000-0005-0000-0000-000061230000}"/>
    <cellStyle name="Currency 2 15" xfId="9060" xr:uid="{00000000-0005-0000-0000-000062230000}"/>
    <cellStyle name="Currency 2 16" xfId="9061" xr:uid="{00000000-0005-0000-0000-000063230000}"/>
    <cellStyle name="Currency 2 17" xfId="9062" xr:uid="{00000000-0005-0000-0000-000064230000}"/>
    <cellStyle name="Currency 2 18" xfId="9063" xr:uid="{00000000-0005-0000-0000-000065230000}"/>
    <cellStyle name="Currency 2 19" xfId="9064" xr:uid="{00000000-0005-0000-0000-000066230000}"/>
    <cellStyle name="Currency 2 2" xfId="9065" xr:uid="{00000000-0005-0000-0000-000067230000}"/>
    <cellStyle name="Currency 2 2 10" xfId="9066" xr:uid="{00000000-0005-0000-0000-000068230000}"/>
    <cellStyle name="Currency 2 2 11" xfId="9067" xr:uid="{00000000-0005-0000-0000-000069230000}"/>
    <cellStyle name="Currency 2 2 12" xfId="9068" xr:uid="{00000000-0005-0000-0000-00006A230000}"/>
    <cellStyle name="Currency 2 2 13" xfId="9069" xr:uid="{00000000-0005-0000-0000-00006B230000}"/>
    <cellStyle name="Currency 2 2 14" xfId="9070" xr:uid="{00000000-0005-0000-0000-00006C230000}"/>
    <cellStyle name="Currency 2 2 15" xfId="9071" xr:uid="{00000000-0005-0000-0000-00006D230000}"/>
    <cellStyle name="Currency 2 2 16" xfId="9072" xr:uid="{00000000-0005-0000-0000-00006E230000}"/>
    <cellStyle name="Currency 2 2 17" xfId="9073" xr:uid="{00000000-0005-0000-0000-00006F230000}"/>
    <cellStyle name="Currency 2 2 18" xfId="9074" xr:uid="{00000000-0005-0000-0000-000070230000}"/>
    <cellStyle name="Currency 2 2 19" xfId="9075" xr:uid="{00000000-0005-0000-0000-000071230000}"/>
    <cellStyle name="Currency 2 2 2" xfId="9076" xr:uid="{00000000-0005-0000-0000-000072230000}"/>
    <cellStyle name="Currency 2 2 20" xfId="9077" xr:uid="{00000000-0005-0000-0000-000073230000}"/>
    <cellStyle name="Currency 2 2 21" xfId="9078" xr:uid="{00000000-0005-0000-0000-000074230000}"/>
    <cellStyle name="Currency 2 2 22" xfId="9079" xr:uid="{00000000-0005-0000-0000-000075230000}"/>
    <cellStyle name="Currency 2 2 23" xfId="9080" xr:uid="{00000000-0005-0000-0000-000076230000}"/>
    <cellStyle name="Currency 2 2 24" xfId="9081" xr:uid="{00000000-0005-0000-0000-000077230000}"/>
    <cellStyle name="Currency 2 2 25" xfId="9082" xr:uid="{00000000-0005-0000-0000-000078230000}"/>
    <cellStyle name="Currency 2 2 26" xfId="9083" xr:uid="{00000000-0005-0000-0000-000079230000}"/>
    <cellStyle name="Currency 2 2 27" xfId="9084" xr:uid="{00000000-0005-0000-0000-00007A230000}"/>
    <cellStyle name="Currency 2 2 28" xfId="9085" xr:uid="{00000000-0005-0000-0000-00007B230000}"/>
    <cellStyle name="Currency 2 2 29" xfId="9086" xr:uid="{00000000-0005-0000-0000-00007C230000}"/>
    <cellStyle name="Currency 2 2 3" xfId="9087" xr:uid="{00000000-0005-0000-0000-00007D230000}"/>
    <cellStyle name="Currency 2 2 30" xfId="9088" xr:uid="{00000000-0005-0000-0000-00007E230000}"/>
    <cellStyle name="Currency 2 2 4" xfId="9089" xr:uid="{00000000-0005-0000-0000-00007F230000}"/>
    <cellStyle name="Currency 2 2 5" xfId="9090" xr:uid="{00000000-0005-0000-0000-000080230000}"/>
    <cellStyle name="Currency 2 2 6" xfId="9091" xr:uid="{00000000-0005-0000-0000-000081230000}"/>
    <cellStyle name="Currency 2 2 7" xfId="9092" xr:uid="{00000000-0005-0000-0000-000082230000}"/>
    <cellStyle name="Currency 2 2 8" xfId="9093" xr:uid="{00000000-0005-0000-0000-000083230000}"/>
    <cellStyle name="Currency 2 2 9" xfId="9094" xr:uid="{00000000-0005-0000-0000-000084230000}"/>
    <cellStyle name="Currency 2 20" xfId="9095" xr:uid="{00000000-0005-0000-0000-000085230000}"/>
    <cellStyle name="Currency 2 21" xfId="9096" xr:uid="{00000000-0005-0000-0000-000086230000}"/>
    <cellStyle name="Currency 2 22" xfId="9097" xr:uid="{00000000-0005-0000-0000-000087230000}"/>
    <cellStyle name="Currency 2 23" xfId="9098" xr:uid="{00000000-0005-0000-0000-000088230000}"/>
    <cellStyle name="Currency 2 24" xfId="9099" xr:uid="{00000000-0005-0000-0000-000089230000}"/>
    <cellStyle name="Currency 2 25" xfId="9100" xr:uid="{00000000-0005-0000-0000-00008A230000}"/>
    <cellStyle name="Currency 2 26" xfId="9101" xr:uid="{00000000-0005-0000-0000-00008B230000}"/>
    <cellStyle name="Currency 2 27" xfId="9102" xr:uid="{00000000-0005-0000-0000-00008C230000}"/>
    <cellStyle name="Currency 2 28" xfId="9103" xr:uid="{00000000-0005-0000-0000-00008D230000}"/>
    <cellStyle name="Currency 2 29" xfId="9104" xr:uid="{00000000-0005-0000-0000-00008E230000}"/>
    <cellStyle name="Currency 2 3" xfId="9105" xr:uid="{00000000-0005-0000-0000-00008F230000}"/>
    <cellStyle name="Currency 2 3 2" xfId="9106" xr:uid="{00000000-0005-0000-0000-000090230000}"/>
    <cellStyle name="Currency 2 3 3" xfId="9107" xr:uid="{00000000-0005-0000-0000-000091230000}"/>
    <cellStyle name="Currency 2 30" xfId="9108" xr:uid="{00000000-0005-0000-0000-000092230000}"/>
    <cellStyle name="Currency 2 31" xfId="9109" xr:uid="{00000000-0005-0000-0000-000093230000}"/>
    <cellStyle name="Currency 2 32" xfId="9110" xr:uid="{00000000-0005-0000-0000-000094230000}"/>
    <cellStyle name="Currency 2 33" xfId="9111" xr:uid="{00000000-0005-0000-0000-000095230000}"/>
    <cellStyle name="Currency 2 34" xfId="9112" xr:uid="{00000000-0005-0000-0000-000096230000}"/>
    <cellStyle name="Currency 2 35" xfId="9113" xr:uid="{00000000-0005-0000-0000-000097230000}"/>
    <cellStyle name="Currency 2 36" xfId="9114" xr:uid="{00000000-0005-0000-0000-000098230000}"/>
    <cellStyle name="Currency 2 37" xfId="9115" xr:uid="{00000000-0005-0000-0000-000099230000}"/>
    <cellStyle name="Currency 2 4" xfId="9116" xr:uid="{00000000-0005-0000-0000-00009A230000}"/>
    <cellStyle name="Currency 2 4 2" xfId="9117" xr:uid="{00000000-0005-0000-0000-00009B230000}"/>
    <cellStyle name="Currency 2 4 3" xfId="9118" xr:uid="{00000000-0005-0000-0000-00009C230000}"/>
    <cellStyle name="Currency 2 5" xfId="9119" xr:uid="{00000000-0005-0000-0000-00009D230000}"/>
    <cellStyle name="Currency 2 5 2" xfId="9120" xr:uid="{00000000-0005-0000-0000-00009E230000}"/>
    <cellStyle name="Currency 2 5 3" xfId="9121" xr:uid="{00000000-0005-0000-0000-00009F230000}"/>
    <cellStyle name="Currency 2 6" xfId="9122" xr:uid="{00000000-0005-0000-0000-0000A0230000}"/>
    <cellStyle name="Currency 2 6 2" xfId="9123" xr:uid="{00000000-0005-0000-0000-0000A1230000}"/>
    <cellStyle name="Currency 2 6 3" xfId="9124" xr:uid="{00000000-0005-0000-0000-0000A2230000}"/>
    <cellStyle name="Currency 2 7" xfId="9125" xr:uid="{00000000-0005-0000-0000-0000A3230000}"/>
    <cellStyle name="Currency 2 7 2" xfId="9126" xr:uid="{00000000-0005-0000-0000-0000A4230000}"/>
    <cellStyle name="Currency 2 7 3" xfId="9127" xr:uid="{00000000-0005-0000-0000-0000A5230000}"/>
    <cellStyle name="Currency 2 8" xfId="9128" xr:uid="{00000000-0005-0000-0000-0000A6230000}"/>
    <cellStyle name="Currency 2 8 2" xfId="9129" xr:uid="{00000000-0005-0000-0000-0000A7230000}"/>
    <cellStyle name="Currency 2 8 3" xfId="9130" xr:uid="{00000000-0005-0000-0000-0000A8230000}"/>
    <cellStyle name="Currency 2 9" xfId="9131" xr:uid="{00000000-0005-0000-0000-0000A9230000}"/>
    <cellStyle name="Currency 20" xfId="9132" xr:uid="{00000000-0005-0000-0000-0000AA230000}"/>
    <cellStyle name="Currency 21" xfId="9133" xr:uid="{00000000-0005-0000-0000-0000AB230000}"/>
    <cellStyle name="Currency 22" xfId="9134" xr:uid="{00000000-0005-0000-0000-0000AC230000}"/>
    <cellStyle name="Currency 23" xfId="9135" xr:uid="{00000000-0005-0000-0000-0000AD230000}"/>
    <cellStyle name="Currency 24" xfId="9136" xr:uid="{00000000-0005-0000-0000-0000AE230000}"/>
    <cellStyle name="Currency 25" xfId="9137" xr:uid="{00000000-0005-0000-0000-0000AF230000}"/>
    <cellStyle name="Currency 26" xfId="9138" xr:uid="{00000000-0005-0000-0000-0000B0230000}"/>
    <cellStyle name="Currency 27" xfId="9139" xr:uid="{00000000-0005-0000-0000-0000B1230000}"/>
    <cellStyle name="Currency 28" xfId="9140" xr:uid="{00000000-0005-0000-0000-0000B2230000}"/>
    <cellStyle name="Currency 29" xfId="9141" xr:uid="{00000000-0005-0000-0000-0000B3230000}"/>
    <cellStyle name="Currency 3" xfId="9142" xr:uid="{00000000-0005-0000-0000-0000B4230000}"/>
    <cellStyle name="Currency 3 10" xfId="9143" xr:uid="{00000000-0005-0000-0000-0000B5230000}"/>
    <cellStyle name="Currency 3 11" xfId="9144" xr:uid="{00000000-0005-0000-0000-0000B6230000}"/>
    <cellStyle name="Currency 3 12" xfId="9145" xr:uid="{00000000-0005-0000-0000-0000B7230000}"/>
    <cellStyle name="Currency 3 13" xfId="9146" xr:uid="{00000000-0005-0000-0000-0000B8230000}"/>
    <cellStyle name="Currency 3 14" xfId="9147" xr:uid="{00000000-0005-0000-0000-0000B9230000}"/>
    <cellStyle name="Currency 3 15" xfId="9148" xr:uid="{00000000-0005-0000-0000-0000BA230000}"/>
    <cellStyle name="Currency 3 16" xfId="9149" xr:uid="{00000000-0005-0000-0000-0000BB230000}"/>
    <cellStyle name="Currency 3 17" xfId="9150" xr:uid="{00000000-0005-0000-0000-0000BC230000}"/>
    <cellStyle name="Currency 3 18" xfId="9151" xr:uid="{00000000-0005-0000-0000-0000BD230000}"/>
    <cellStyle name="Currency 3 19" xfId="9152" xr:uid="{00000000-0005-0000-0000-0000BE230000}"/>
    <cellStyle name="Currency 3 2" xfId="9153" xr:uid="{00000000-0005-0000-0000-0000BF230000}"/>
    <cellStyle name="Currency 3 2 10" xfId="9154" xr:uid="{00000000-0005-0000-0000-0000C0230000}"/>
    <cellStyle name="Currency 3 2 11" xfId="9155" xr:uid="{00000000-0005-0000-0000-0000C1230000}"/>
    <cellStyle name="Currency 3 2 12" xfId="9156" xr:uid="{00000000-0005-0000-0000-0000C2230000}"/>
    <cellStyle name="Currency 3 2 13" xfId="9157" xr:uid="{00000000-0005-0000-0000-0000C3230000}"/>
    <cellStyle name="Currency 3 2 14" xfId="9158" xr:uid="{00000000-0005-0000-0000-0000C4230000}"/>
    <cellStyle name="Currency 3 2 15" xfId="9159" xr:uid="{00000000-0005-0000-0000-0000C5230000}"/>
    <cellStyle name="Currency 3 2 16" xfId="9160" xr:uid="{00000000-0005-0000-0000-0000C6230000}"/>
    <cellStyle name="Currency 3 2 17" xfId="9161" xr:uid="{00000000-0005-0000-0000-0000C7230000}"/>
    <cellStyle name="Currency 3 2 18" xfId="9162" xr:uid="{00000000-0005-0000-0000-0000C8230000}"/>
    <cellStyle name="Currency 3 2 19" xfId="9163" xr:uid="{00000000-0005-0000-0000-0000C9230000}"/>
    <cellStyle name="Currency 3 2 2" xfId="9164" xr:uid="{00000000-0005-0000-0000-0000CA230000}"/>
    <cellStyle name="Currency 3 2 2 2" xfId="9165" xr:uid="{00000000-0005-0000-0000-0000CB230000}"/>
    <cellStyle name="Currency 3 2 2 2 2" xfId="9166" xr:uid="{00000000-0005-0000-0000-0000CC230000}"/>
    <cellStyle name="Currency 3 2 2 2 2 2" xfId="9167" xr:uid="{00000000-0005-0000-0000-0000CD230000}"/>
    <cellStyle name="Currency 3 2 2 2 3" xfId="9168" xr:uid="{00000000-0005-0000-0000-0000CE230000}"/>
    <cellStyle name="Currency 3 2 2 3" xfId="9169" xr:uid="{00000000-0005-0000-0000-0000CF230000}"/>
    <cellStyle name="Currency 3 2 2 3 2" xfId="9170" xr:uid="{00000000-0005-0000-0000-0000D0230000}"/>
    <cellStyle name="Currency 3 2 2 3 2 2" xfId="9171" xr:uid="{00000000-0005-0000-0000-0000D1230000}"/>
    <cellStyle name="Currency 3 2 2 3 3" xfId="9172" xr:uid="{00000000-0005-0000-0000-0000D2230000}"/>
    <cellStyle name="Currency 3 2 2 4" xfId="9173" xr:uid="{00000000-0005-0000-0000-0000D3230000}"/>
    <cellStyle name="Currency 3 2 2 4 2" xfId="9174" xr:uid="{00000000-0005-0000-0000-0000D4230000}"/>
    <cellStyle name="Currency 3 2 2 5" xfId="9175" xr:uid="{00000000-0005-0000-0000-0000D5230000}"/>
    <cellStyle name="Currency 3 2 20" xfId="9176" xr:uid="{00000000-0005-0000-0000-0000D6230000}"/>
    <cellStyle name="Currency 3 2 21" xfId="9177" xr:uid="{00000000-0005-0000-0000-0000D7230000}"/>
    <cellStyle name="Currency 3 2 22" xfId="9178" xr:uid="{00000000-0005-0000-0000-0000D8230000}"/>
    <cellStyle name="Currency 3 2 23" xfId="9179" xr:uid="{00000000-0005-0000-0000-0000D9230000}"/>
    <cellStyle name="Currency 3 2 24" xfId="9180" xr:uid="{00000000-0005-0000-0000-0000DA230000}"/>
    <cellStyle name="Currency 3 2 25" xfId="9181" xr:uid="{00000000-0005-0000-0000-0000DB230000}"/>
    <cellStyle name="Currency 3 2 26" xfId="9182" xr:uid="{00000000-0005-0000-0000-0000DC230000}"/>
    <cellStyle name="Currency 3 2 27" xfId="9183" xr:uid="{00000000-0005-0000-0000-0000DD230000}"/>
    <cellStyle name="Currency 3 2 28" xfId="9184" xr:uid="{00000000-0005-0000-0000-0000DE230000}"/>
    <cellStyle name="Currency 3 2 29" xfId="9185" xr:uid="{00000000-0005-0000-0000-0000DF230000}"/>
    <cellStyle name="Currency 3 2 3" xfId="9186" xr:uid="{00000000-0005-0000-0000-0000E0230000}"/>
    <cellStyle name="Currency 3 2 3 2" xfId="9187" xr:uid="{00000000-0005-0000-0000-0000E1230000}"/>
    <cellStyle name="Currency 3 2 3 2 2" xfId="9188" xr:uid="{00000000-0005-0000-0000-0000E2230000}"/>
    <cellStyle name="Currency 3 2 3 2 2 2" xfId="9189" xr:uid="{00000000-0005-0000-0000-0000E3230000}"/>
    <cellStyle name="Currency 3 2 3 2 3" xfId="9190" xr:uid="{00000000-0005-0000-0000-0000E4230000}"/>
    <cellStyle name="Currency 3 2 3 3" xfId="9191" xr:uid="{00000000-0005-0000-0000-0000E5230000}"/>
    <cellStyle name="Currency 3 2 3 3 2" xfId="9192" xr:uid="{00000000-0005-0000-0000-0000E6230000}"/>
    <cellStyle name="Currency 3 2 3 3 2 2" xfId="9193" xr:uid="{00000000-0005-0000-0000-0000E7230000}"/>
    <cellStyle name="Currency 3 2 3 3 3" xfId="9194" xr:uid="{00000000-0005-0000-0000-0000E8230000}"/>
    <cellStyle name="Currency 3 2 3 4" xfId="9195" xr:uid="{00000000-0005-0000-0000-0000E9230000}"/>
    <cellStyle name="Currency 3 2 3 4 2" xfId="9196" xr:uid="{00000000-0005-0000-0000-0000EA230000}"/>
    <cellStyle name="Currency 3 2 3 5" xfId="9197" xr:uid="{00000000-0005-0000-0000-0000EB230000}"/>
    <cellStyle name="Currency 3 2 30" xfId="9198" xr:uid="{00000000-0005-0000-0000-0000EC230000}"/>
    <cellStyle name="Currency 3 2 4" xfId="9199" xr:uid="{00000000-0005-0000-0000-0000ED230000}"/>
    <cellStyle name="Currency 3 2 4 2" xfId="9200" xr:uid="{00000000-0005-0000-0000-0000EE230000}"/>
    <cellStyle name="Currency 3 2 4 2 2" xfId="9201" xr:uid="{00000000-0005-0000-0000-0000EF230000}"/>
    <cellStyle name="Currency 3 2 4 3" xfId="9202" xr:uid="{00000000-0005-0000-0000-0000F0230000}"/>
    <cellStyle name="Currency 3 2 5" xfId="9203" xr:uid="{00000000-0005-0000-0000-0000F1230000}"/>
    <cellStyle name="Currency 3 2 5 2" xfId="9204" xr:uid="{00000000-0005-0000-0000-0000F2230000}"/>
    <cellStyle name="Currency 3 2 5 2 2" xfId="9205" xr:uid="{00000000-0005-0000-0000-0000F3230000}"/>
    <cellStyle name="Currency 3 2 5 3" xfId="9206" xr:uid="{00000000-0005-0000-0000-0000F4230000}"/>
    <cellStyle name="Currency 3 2 6" xfId="9207" xr:uid="{00000000-0005-0000-0000-0000F5230000}"/>
    <cellStyle name="Currency 3 2 6 2" xfId="9208" xr:uid="{00000000-0005-0000-0000-0000F6230000}"/>
    <cellStyle name="Currency 3 2 7" xfId="9209" xr:uid="{00000000-0005-0000-0000-0000F7230000}"/>
    <cellStyle name="Currency 3 2 8" xfId="9210" xr:uid="{00000000-0005-0000-0000-0000F8230000}"/>
    <cellStyle name="Currency 3 2 9" xfId="9211" xr:uid="{00000000-0005-0000-0000-0000F9230000}"/>
    <cellStyle name="Currency 3 20" xfId="9212" xr:uid="{00000000-0005-0000-0000-0000FA230000}"/>
    <cellStyle name="Currency 3 21" xfId="9213" xr:uid="{00000000-0005-0000-0000-0000FB230000}"/>
    <cellStyle name="Currency 3 22" xfId="9214" xr:uid="{00000000-0005-0000-0000-0000FC230000}"/>
    <cellStyle name="Currency 3 23" xfId="9215" xr:uid="{00000000-0005-0000-0000-0000FD230000}"/>
    <cellStyle name="Currency 3 24" xfId="9216" xr:uid="{00000000-0005-0000-0000-0000FE230000}"/>
    <cellStyle name="Currency 3 25" xfId="9217" xr:uid="{00000000-0005-0000-0000-0000FF230000}"/>
    <cellStyle name="Currency 3 26" xfId="9218" xr:uid="{00000000-0005-0000-0000-000000240000}"/>
    <cellStyle name="Currency 3 27" xfId="9219" xr:uid="{00000000-0005-0000-0000-000001240000}"/>
    <cellStyle name="Currency 3 28" xfId="9220" xr:uid="{00000000-0005-0000-0000-000002240000}"/>
    <cellStyle name="Currency 3 29" xfId="9221" xr:uid="{00000000-0005-0000-0000-000003240000}"/>
    <cellStyle name="Currency 3 3" xfId="9222" xr:uid="{00000000-0005-0000-0000-000004240000}"/>
    <cellStyle name="Currency 3 3 2" xfId="9223" xr:uid="{00000000-0005-0000-0000-000005240000}"/>
    <cellStyle name="Currency 3 3 2 2" xfId="9224" xr:uid="{00000000-0005-0000-0000-000006240000}"/>
    <cellStyle name="Currency 3 3 2 2 2" xfId="9225" xr:uid="{00000000-0005-0000-0000-000007240000}"/>
    <cellStyle name="Currency 3 3 2 2 2 2" xfId="9226" xr:uid="{00000000-0005-0000-0000-000008240000}"/>
    <cellStyle name="Currency 3 3 2 2 3" xfId="9227" xr:uid="{00000000-0005-0000-0000-000009240000}"/>
    <cellStyle name="Currency 3 3 2 3" xfId="9228" xr:uid="{00000000-0005-0000-0000-00000A240000}"/>
    <cellStyle name="Currency 3 3 2 3 2" xfId="9229" xr:uid="{00000000-0005-0000-0000-00000B240000}"/>
    <cellStyle name="Currency 3 3 2 3 2 2" xfId="9230" xr:uid="{00000000-0005-0000-0000-00000C240000}"/>
    <cellStyle name="Currency 3 3 2 3 3" xfId="9231" xr:uid="{00000000-0005-0000-0000-00000D240000}"/>
    <cellStyle name="Currency 3 3 2 4" xfId="9232" xr:uid="{00000000-0005-0000-0000-00000E240000}"/>
    <cellStyle name="Currency 3 3 2 4 2" xfId="9233" xr:uid="{00000000-0005-0000-0000-00000F240000}"/>
    <cellStyle name="Currency 3 3 2 5" xfId="9234" xr:uid="{00000000-0005-0000-0000-000010240000}"/>
    <cellStyle name="Currency 3 3 3" xfId="9235" xr:uid="{00000000-0005-0000-0000-000011240000}"/>
    <cellStyle name="Currency 3 3 3 2" xfId="9236" xr:uid="{00000000-0005-0000-0000-000012240000}"/>
    <cellStyle name="Currency 3 3 3 2 2" xfId="9237" xr:uid="{00000000-0005-0000-0000-000013240000}"/>
    <cellStyle name="Currency 3 3 3 2 2 2" xfId="9238" xr:uid="{00000000-0005-0000-0000-000014240000}"/>
    <cellStyle name="Currency 3 3 3 2 3" xfId="9239" xr:uid="{00000000-0005-0000-0000-000015240000}"/>
    <cellStyle name="Currency 3 3 3 3" xfId="9240" xr:uid="{00000000-0005-0000-0000-000016240000}"/>
    <cellStyle name="Currency 3 3 3 3 2" xfId="9241" xr:uid="{00000000-0005-0000-0000-000017240000}"/>
    <cellStyle name="Currency 3 3 3 3 2 2" xfId="9242" xr:uid="{00000000-0005-0000-0000-000018240000}"/>
    <cellStyle name="Currency 3 3 3 3 3" xfId="9243" xr:uid="{00000000-0005-0000-0000-000019240000}"/>
    <cellStyle name="Currency 3 3 3 4" xfId="9244" xr:uid="{00000000-0005-0000-0000-00001A240000}"/>
    <cellStyle name="Currency 3 3 3 4 2" xfId="9245" xr:uid="{00000000-0005-0000-0000-00001B240000}"/>
    <cellStyle name="Currency 3 3 3 5" xfId="9246" xr:uid="{00000000-0005-0000-0000-00001C240000}"/>
    <cellStyle name="Currency 3 3 4" xfId="9247" xr:uid="{00000000-0005-0000-0000-00001D240000}"/>
    <cellStyle name="Currency 3 3 4 2" xfId="9248" xr:uid="{00000000-0005-0000-0000-00001E240000}"/>
    <cellStyle name="Currency 3 3 4 2 2" xfId="9249" xr:uid="{00000000-0005-0000-0000-00001F240000}"/>
    <cellStyle name="Currency 3 3 4 3" xfId="9250" xr:uid="{00000000-0005-0000-0000-000020240000}"/>
    <cellStyle name="Currency 3 3 5" xfId="9251" xr:uid="{00000000-0005-0000-0000-000021240000}"/>
    <cellStyle name="Currency 3 3 5 2" xfId="9252" xr:uid="{00000000-0005-0000-0000-000022240000}"/>
    <cellStyle name="Currency 3 3 5 2 2" xfId="9253" xr:uid="{00000000-0005-0000-0000-000023240000}"/>
    <cellStyle name="Currency 3 3 5 3" xfId="9254" xr:uid="{00000000-0005-0000-0000-000024240000}"/>
    <cellStyle name="Currency 3 3 6" xfId="9255" xr:uid="{00000000-0005-0000-0000-000025240000}"/>
    <cellStyle name="Currency 3 3 6 2" xfId="9256" xr:uid="{00000000-0005-0000-0000-000026240000}"/>
    <cellStyle name="Currency 3 3 7" xfId="9257" xr:uid="{00000000-0005-0000-0000-000027240000}"/>
    <cellStyle name="Currency 3 4" xfId="9258" xr:uid="{00000000-0005-0000-0000-000028240000}"/>
    <cellStyle name="Currency 3 4 2" xfId="9259" xr:uid="{00000000-0005-0000-0000-000029240000}"/>
    <cellStyle name="Currency 3 4 2 2" xfId="9260" xr:uid="{00000000-0005-0000-0000-00002A240000}"/>
    <cellStyle name="Currency 3 4 2 2 2" xfId="9261" xr:uid="{00000000-0005-0000-0000-00002B240000}"/>
    <cellStyle name="Currency 3 4 2 3" xfId="9262" xr:uid="{00000000-0005-0000-0000-00002C240000}"/>
    <cellStyle name="Currency 3 4 3" xfId="9263" xr:uid="{00000000-0005-0000-0000-00002D240000}"/>
    <cellStyle name="Currency 3 4 3 2" xfId="9264" xr:uid="{00000000-0005-0000-0000-00002E240000}"/>
    <cellStyle name="Currency 3 4 3 2 2" xfId="9265" xr:uid="{00000000-0005-0000-0000-00002F240000}"/>
    <cellStyle name="Currency 3 4 3 3" xfId="9266" xr:uid="{00000000-0005-0000-0000-000030240000}"/>
    <cellStyle name="Currency 3 4 4" xfId="9267" xr:uid="{00000000-0005-0000-0000-000031240000}"/>
    <cellStyle name="Currency 3 4 4 2" xfId="9268" xr:uid="{00000000-0005-0000-0000-000032240000}"/>
    <cellStyle name="Currency 3 4 5" xfId="9269" xr:uid="{00000000-0005-0000-0000-000033240000}"/>
    <cellStyle name="Currency 3 5" xfId="9270" xr:uid="{00000000-0005-0000-0000-000034240000}"/>
    <cellStyle name="Currency 3 5 2" xfId="9271" xr:uid="{00000000-0005-0000-0000-000035240000}"/>
    <cellStyle name="Currency 3 5 2 2" xfId="9272" xr:uid="{00000000-0005-0000-0000-000036240000}"/>
    <cellStyle name="Currency 3 5 2 2 2" xfId="9273" xr:uid="{00000000-0005-0000-0000-000037240000}"/>
    <cellStyle name="Currency 3 5 2 3" xfId="9274" xr:uid="{00000000-0005-0000-0000-000038240000}"/>
    <cellStyle name="Currency 3 5 3" xfId="9275" xr:uid="{00000000-0005-0000-0000-000039240000}"/>
    <cellStyle name="Currency 3 5 3 2" xfId="9276" xr:uid="{00000000-0005-0000-0000-00003A240000}"/>
    <cellStyle name="Currency 3 5 3 2 2" xfId="9277" xr:uid="{00000000-0005-0000-0000-00003B240000}"/>
    <cellStyle name="Currency 3 5 3 3" xfId="9278" xr:uid="{00000000-0005-0000-0000-00003C240000}"/>
    <cellStyle name="Currency 3 5 4" xfId="9279" xr:uid="{00000000-0005-0000-0000-00003D240000}"/>
    <cellStyle name="Currency 3 5 4 2" xfId="9280" xr:uid="{00000000-0005-0000-0000-00003E240000}"/>
    <cellStyle name="Currency 3 5 5" xfId="9281" xr:uid="{00000000-0005-0000-0000-00003F240000}"/>
    <cellStyle name="Currency 3 6" xfId="9282" xr:uid="{00000000-0005-0000-0000-000040240000}"/>
    <cellStyle name="Currency 3 6 2" xfId="9283" xr:uid="{00000000-0005-0000-0000-000041240000}"/>
    <cellStyle name="Currency 3 6 2 2" xfId="9284" xr:uid="{00000000-0005-0000-0000-000042240000}"/>
    <cellStyle name="Currency 3 6 3" xfId="9285" xr:uid="{00000000-0005-0000-0000-000043240000}"/>
    <cellStyle name="Currency 3 7" xfId="9286" xr:uid="{00000000-0005-0000-0000-000044240000}"/>
    <cellStyle name="Currency 3 7 2" xfId="9287" xr:uid="{00000000-0005-0000-0000-000045240000}"/>
    <cellStyle name="Currency 3 7 2 2" xfId="9288" xr:uid="{00000000-0005-0000-0000-000046240000}"/>
    <cellStyle name="Currency 3 7 3" xfId="9289" xr:uid="{00000000-0005-0000-0000-000047240000}"/>
    <cellStyle name="Currency 3 8" xfId="9290" xr:uid="{00000000-0005-0000-0000-000048240000}"/>
    <cellStyle name="Currency 3 8 2" xfId="9291" xr:uid="{00000000-0005-0000-0000-000049240000}"/>
    <cellStyle name="Currency 3 9" xfId="9292" xr:uid="{00000000-0005-0000-0000-00004A240000}"/>
    <cellStyle name="Currency 30" xfId="9293" xr:uid="{00000000-0005-0000-0000-00004B240000}"/>
    <cellStyle name="Currency 4" xfId="9294" xr:uid="{00000000-0005-0000-0000-00004C240000}"/>
    <cellStyle name="Currency 4 10" xfId="9295" xr:uid="{00000000-0005-0000-0000-00004D240000}"/>
    <cellStyle name="Currency 4 11" xfId="9296" xr:uid="{00000000-0005-0000-0000-00004E240000}"/>
    <cellStyle name="Currency 4 12" xfId="9297" xr:uid="{00000000-0005-0000-0000-00004F240000}"/>
    <cellStyle name="Currency 4 13" xfId="9298" xr:uid="{00000000-0005-0000-0000-000050240000}"/>
    <cellStyle name="Currency 4 14" xfId="9299" xr:uid="{00000000-0005-0000-0000-000051240000}"/>
    <cellStyle name="Currency 4 15" xfId="9300" xr:uid="{00000000-0005-0000-0000-000052240000}"/>
    <cellStyle name="Currency 4 16" xfId="9301" xr:uid="{00000000-0005-0000-0000-000053240000}"/>
    <cellStyle name="Currency 4 17" xfId="9302" xr:uid="{00000000-0005-0000-0000-000054240000}"/>
    <cellStyle name="Currency 4 18" xfId="9303" xr:uid="{00000000-0005-0000-0000-000055240000}"/>
    <cellStyle name="Currency 4 19" xfId="9304" xr:uid="{00000000-0005-0000-0000-000056240000}"/>
    <cellStyle name="Currency 4 2" xfId="9305" xr:uid="{00000000-0005-0000-0000-000057240000}"/>
    <cellStyle name="Currency 4 20" xfId="9306" xr:uid="{00000000-0005-0000-0000-000058240000}"/>
    <cellStyle name="Currency 4 21" xfId="9307" xr:uid="{00000000-0005-0000-0000-000059240000}"/>
    <cellStyle name="Currency 4 22" xfId="9308" xr:uid="{00000000-0005-0000-0000-00005A240000}"/>
    <cellStyle name="Currency 4 23" xfId="9309" xr:uid="{00000000-0005-0000-0000-00005B240000}"/>
    <cellStyle name="Currency 4 24" xfId="9310" xr:uid="{00000000-0005-0000-0000-00005C240000}"/>
    <cellStyle name="Currency 4 25" xfId="9311" xr:uid="{00000000-0005-0000-0000-00005D240000}"/>
    <cellStyle name="Currency 4 26" xfId="9312" xr:uid="{00000000-0005-0000-0000-00005E240000}"/>
    <cellStyle name="Currency 4 27" xfId="9313" xr:uid="{00000000-0005-0000-0000-00005F240000}"/>
    <cellStyle name="Currency 4 28" xfId="9314" xr:uid="{00000000-0005-0000-0000-000060240000}"/>
    <cellStyle name="Currency 4 29" xfId="9315" xr:uid="{00000000-0005-0000-0000-000061240000}"/>
    <cellStyle name="Currency 4 3" xfId="9316" xr:uid="{00000000-0005-0000-0000-000062240000}"/>
    <cellStyle name="Currency 4 30" xfId="9317" xr:uid="{00000000-0005-0000-0000-000063240000}"/>
    <cellStyle name="Currency 4 4" xfId="9318" xr:uid="{00000000-0005-0000-0000-000064240000}"/>
    <cellStyle name="Currency 4 5" xfId="9319" xr:uid="{00000000-0005-0000-0000-000065240000}"/>
    <cellStyle name="Currency 4 6" xfId="9320" xr:uid="{00000000-0005-0000-0000-000066240000}"/>
    <cellStyle name="Currency 4 7" xfId="9321" xr:uid="{00000000-0005-0000-0000-000067240000}"/>
    <cellStyle name="Currency 4 8" xfId="9322" xr:uid="{00000000-0005-0000-0000-000068240000}"/>
    <cellStyle name="Currency 4 9" xfId="9323" xr:uid="{00000000-0005-0000-0000-000069240000}"/>
    <cellStyle name="Currency 5" xfId="9324" xr:uid="{00000000-0005-0000-0000-00006A240000}"/>
    <cellStyle name="Currency 5 10" xfId="9325" xr:uid="{00000000-0005-0000-0000-00006B240000}"/>
    <cellStyle name="Currency 5 11" xfId="9326" xr:uid="{00000000-0005-0000-0000-00006C240000}"/>
    <cellStyle name="Currency 5 12" xfId="9327" xr:uid="{00000000-0005-0000-0000-00006D240000}"/>
    <cellStyle name="Currency 5 13" xfId="9328" xr:uid="{00000000-0005-0000-0000-00006E240000}"/>
    <cellStyle name="Currency 5 14" xfId="9329" xr:uid="{00000000-0005-0000-0000-00006F240000}"/>
    <cellStyle name="Currency 5 15" xfId="9330" xr:uid="{00000000-0005-0000-0000-000070240000}"/>
    <cellStyle name="Currency 5 16" xfId="9331" xr:uid="{00000000-0005-0000-0000-000071240000}"/>
    <cellStyle name="Currency 5 17" xfId="9332" xr:uid="{00000000-0005-0000-0000-000072240000}"/>
    <cellStyle name="Currency 5 18" xfId="9333" xr:uid="{00000000-0005-0000-0000-000073240000}"/>
    <cellStyle name="Currency 5 19" xfId="9334" xr:uid="{00000000-0005-0000-0000-000074240000}"/>
    <cellStyle name="Currency 5 2" xfId="9335" xr:uid="{00000000-0005-0000-0000-000075240000}"/>
    <cellStyle name="Currency 5 2 2" xfId="9336" xr:uid="{00000000-0005-0000-0000-000076240000}"/>
    <cellStyle name="Currency 5 2 3" xfId="9337" xr:uid="{00000000-0005-0000-0000-000077240000}"/>
    <cellStyle name="Currency 5 2 4" xfId="9338" xr:uid="{00000000-0005-0000-0000-000078240000}"/>
    <cellStyle name="Currency 5 20" xfId="9339" xr:uid="{00000000-0005-0000-0000-000079240000}"/>
    <cellStyle name="Currency 5 21" xfId="9340" xr:uid="{00000000-0005-0000-0000-00007A240000}"/>
    <cellStyle name="Currency 5 22" xfId="9341" xr:uid="{00000000-0005-0000-0000-00007B240000}"/>
    <cellStyle name="Currency 5 23" xfId="9342" xr:uid="{00000000-0005-0000-0000-00007C240000}"/>
    <cellStyle name="Currency 5 24" xfId="9343" xr:uid="{00000000-0005-0000-0000-00007D240000}"/>
    <cellStyle name="Currency 5 25" xfId="9344" xr:uid="{00000000-0005-0000-0000-00007E240000}"/>
    <cellStyle name="Currency 5 26" xfId="9345" xr:uid="{00000000-0005-0000-0000-00007F240000}"/>
    <cellStyle name="Currency 5 27" xfId="9346" xr:uid="{00000000-0005-0000-0000-000080240000}"/>
    <cellStyle name="Currency 5 28" xfId="9347" xr:uid="{00000000-0005-0000-0000-000081240000}"/>
    <cellStyle name="Currency 5 3" xfId="9348" xr:uid="{00000000-0005-0000-0000-000082240000}"/>
    <cellStyle name="Currency 5 4" xfId="9349" xr:uid="{00000000-0005-0000-0000-000083240000}"/>
    <cellStyle name="Currency 5 5" xfId="9350" xr:uid="{00000000-0005-0000-0000-000084240000}"/>
    <cellStyle name="Currency 5 6" xfId="9351" xr:uid="{00000000-0005-0000-0000-000085240000}"/>
    <cellStyle name="Currency 5 7" xfId="9352" xr:uid="{00000000-0005-0000-0000-000086240000}"/>
    <cellStyle name="Currency 5 8" xfId="9353" xr:uid="{00000000-0005-0000-0000-000087240000}"/>
    <cellStyle name="Currency 5 9" xfId="9354" xr:uid="{00000000-0005-0000-0000-000088240000}"/>
    <cellStyle name="Currency 6" xfId="9355" xr:uid="{00000000-0005-0000-0000-000089240000}"/>
    <cellStyle name="Currency 6 2" xfId="9356" xr:uid="{00000000-0005-0000-0000-00008A240000}"/>
    <cellStyle name="Currency 6 3" xfId="9357" xr:uid="{00000000-0005-0000-0000-00008B240000}"/>
    <cellStyle name="Currency 6 3 2" xfId="9358" xr:uid="{00000000-0005-0000-0000-00008C240000}"/>
    <cellStyle name="Currency 6 3 2 2" xfId="9359" xr:uid="{00000000-0005-0000-0000-00008D240000}"/>
    <cellStyle name="Currency 6 3 2 2 2" xfId="9360" xr:uid="{00000000-0005-0000-0000-00008E240000}"/>
    <cellStyle name="Currency 6 3 2 2 2 2" xfId="9361" xr:uid="{00000000-0005-0000-0000-00008F240000}"/>
    <cellStyle name="Currency 6 3 2 2 3" xfId="9362" xr:uid="{00000000-0005-0000-0000-000090240000}"/>
    <cellStyle name="Currency 6 3 2 3" xfId="9363" xr:uid="{00000000-0005-0000-0000-000091240000}"/>
    <cellStyle name="Currency 6 3 2 3 2" xfId="9364" xr:uid="{00000000-0005-0000-0000-000092240000}"/>
    <cellStyle name="Currency 6 3 2 3 2 2" xfId="9365" xr:uid="{00000000-0005-0000-0000-000093240000}"/>
    <cellStyle name="Currency 6 3 2 3 3" xfId="9366" xr:uid="{00000000-0005-0000-0000-000094240000}"/>
    <cellStyle name="Currency 6 3 2 4" xfId="9367" xr:uid="{00000000-0005-0000-0000-000095240000}"/>
    <cellStyle name="Currency 6 3 3" xfId="9368" xr:uid="{00000000-0005-0000-0000-000096240000}"/>
    <cellStyle name="Currency 6 3 3 2" xfId="9369" xr:uid="{00000000-0005-0000-0000-000097240000}"/>
    <cellStyle name="Currency 6 3 3 2 2" xfId="9370" xr:uid="{00000000-0005-0000-0000-000098240000}"/>
    <cellStyle name="Currency 6 3 3 2 2 2" xfId="9371" xr:uid="{00000000-0005-0000-0000-000099240000}"/>
    <cellStyle name="Currency 6 3 3 2 3" xfId="9372" xr:uid="{00000000-0005-0000-0000-00009A240000}"/>
    <cellStyle name="Currency 6 3 3 3" xfId="9373" xr:uid="{00000000-0005-0000-0000-00009B240000}"/>
    <cellStyle name="Currency 6 3 3 3 2" xfId="9374" xr:uid="{00000000-0005-0000-0000-00009C240000}"/>
    <cellStyle name="Currency 6 3 3 4" xfId="9375" xr:uid="{00000000-0005-0000-0000-00009D240000}"/>
    <cellStyle name="Currency 6 3 4" xfId="9376" xr:uid="{00000000-0005-0000-0000-00009E240000}"/>
    <cellStyle name="Currency 6 3 4 2" xfId="9377" xr:uid="{00000000-0005-0000-0000-00009F240000}"/>
    <cellStyle name="Currency 6 3 4 2 2" xfId="9378" xr:uid="{00000000-0005-0000-0000-0000A0240000}"/>
    <cellStyle name="Currency 6 3 4 3" xfId="9379" xr:uid="{00000000-0005-0000-0000-0000A1240000}"/>
    <cellStyle name="Currency 6 3 5" xfId="9380" xr:uid="{00000000-0005-0000-0000-0000A2240000}"/>
    <cellStyle name="Currency 6 4" xfId="9381" xr:uid="{00000000-0005-0000-0000-0000A3240000}"/>
    <cellStyle name="Currency 6 4 2" xfId="9382" xr:uid="{00000000-0005-0000-0000-0000A4240000}"/>
    <cellStyle name="Currency 6 4 2 2" xfId="9383" xr:uid="{00000000-0005-0000-0000-0000A5240000}"/>
    <cellStyle name="Currency 6 4 2 2 2" xfId="9384" xr:uid="{00000000-0005-0000-0000-0000A6240000}"/>
    <cellStyle name="Currency 6 4 2 3" xfId="9385" xr:uid="{00000000-0005-0000-0000-0000A7240000}"/>
    <cellStyle name="Currency 6 4 3" xfId="9386" xr:uid="{00000000-0005-0000-0000-0000A8240000}"/>
    <cellStyle name="Currency 6 4 3 2" xfId="9387" xr:uid="{00000000-0005-0000-0000-0000A9240000}"/>
    <cellStyle name="Currency 6 4 3 2 2" xfId="9388" xr:uid="{00000000-0005-0000-0000-0000AA240000}"/>
    <cellStyle name="Currency 6 4 3 3" xfId="9389" xr:uid="{00000000-0005-0000-0000-0000AB240000}"/>
    <cellStyle name="Currency 6 4 4" xfId="9390" xr:uid="{00000000-0005-0000-0000-0000AC240000}"/>
    <cellStyle name="Currency 6 4 4 2" xfId="9391" xr:uid="{00000000-0005-0000-0000-0000AD240000}"/>
    <cellStyle name="Currency 6 4 5" xfId="9392" xr:uid="{00000000-0005-0000-0000-0000AE240000}"/>
    <cellStyle name="Currency 6 5" xfId="9393" xr:uid="{00000000-0005-0000-0000-0000AF240000}"/>
    <cellStyle name="Currency 7" xfId="9394" xr:uid="{00000000-0005-0000-0000-0000B0240000}"/>
    <cellStyle name="Currency 7 2" xfId="9395" xr:uid="{00000000-0005-0000-0000-0000B1240000}"/>
    <cellStyle name="Currency 8" xfId="9396" xr:uid="{00000000-0005-0000-0000-0000B2240000}"/>
    <cellStyle name="Currency 8 2" xfId="9397" xr:uid="{00000000-0005-0000-0000-0000B3240000}"/>
    <cellStyle name="Currency 8 3" xfId="9398" xr:uid="{00000000-0005-0000-0000-0000B4240000}"/>
    <cellStyle name="Currency 9" xfId="9399" xr:uid="{00000000-0005-0000-0000-0000B5240000}"/>
    <cellStyle name="Currency0" xfId="9400" xr:uid="{00000000-0005-0000-0000-0000B6240000}"/>
    <cellStyle name="Currency0 2" xfId="9401" xr:uid="{00000000-0005-0000-0000-0000B7240000}"/>
    <cellStyle name="Currency0 2 10" xfId="9402" xr:uid="{00000000-0005-0000-0000-0000B8240000}"/>
    <cellStyle name="Currency0 2 11" xfId="9403" xr:uid="{00000000-0005-0000-0000-0000B9240000}"/>
    <cellStyle name="Currency0 2 12" xfId="9404" xr:uid="{00000000-0005-0000-0000-0000BA240000}"/>
    <cellStyle name="Currency0 2 13" xfId="9405" xr:uid="{00000000-0005-0000-0000-0000BB240000}"/>
    <cellStyle name="Currency0 2 14" xfId="9406" xr:uid="{00000000-0005-0000-0000-0000BC240000}"/>
    <cellStyle name="Currency0 2 15" xfId="9407" xr:uid="{00000000-0005-0000-0000-0000BD240000}"/>
    <cellStyle name="Currency0 2 16" xfId="9408" xr:uid="{00000000-0005-0000-0000-0000BE240000}"/>
    <cellStyle name="Currency0 2 17" xfId="9409" xr:uid="{00000000-0005-0000-0000-0000BF240000}"/>
    <cellStyle name="Currency0 2 18" xfId="9410" xr:uid="{00000000-0005-0000-0000-0000C0240000}"/>
    <cellStyle name="Currency0 2 19" xfId="9411" xr:uid="{00000000-0005-0000-0000-0000C1240000}"/>
    <cellStyle name="Currency0 2 2" xfId="9412" xr:uid="{00000000-0005-0000-0000-0000C2240000}"/>
    <cellStyle name="Currency0 2 20" xfId="9413" xr:uid="{00000000-0005-0000-0000-0000C3240000}"/>
    <cellStyle name="Currency0 2 21" xfId="9414" xr:uid="{00000000-0005-0000-0000-0000C4240000}"/>
    <cellStyle name="Currency0 2 22" xfId="9415" xr:uid="{00000000-0005-0000-0000-0000C5240000}"/>
    <cellStyle name="Currency0 2 23" xfId="9416" xr:uid="{00000000-0005-0000-0000-0000C6240000}"/>
    <cellStyle name="Currency0 2 24" xfId="9417" xr:uid="{00000000-0005-0000-0000-0000C7240000}"/>
    <cellStyle name="Currency0 2 25" xfId="9418" xr:uid="{00000000-0005-0000-0000-0000C8240000}"/>
    <cellStyle name="Currency0 2 26" xfId="9419" xr:uid="{00000000-0005-0000-0000-0000C9240000}"/>
    <cellStyle name="Currency0 2 27" xfId="9420" xr:uid="{00000000-0005-0000-0000-0000CA240000}"/>
    <cellStyle name="Currency0 2 3" xfId="9421" xr:uid="{00000000-0005-0000-0000-0000CB240000}"/>
    <cellStyle name="Currency0 2 4" xfId="9422" xr:uid="{00000000-0005-0000-0000-0000CC240000}"/>
    <cellStyle name="Currency0 2 5" xfId="9423" xr:uid="{00000000-0005-0000-0000-0000CD240000}"/>
    <cellStyle name="Currency0 2 6" xfId="9424" xr:uid="{00000000-0005-0000-0000-0000CE240000}"/>
    <cellStyle name="Currency0 2 7" xfId="9425" xr:uid="{00000000-0005-0000-0000-0000CF240000}"/>
    <cellStyle name="Currency0 2 8" xfId="9426" xr:uid="{00000000-0005-0000-0000-0000D0240000}"/>
    <cellStyle name="Currency0 2 9" xfId="9427" xr:uid="{00000000-0005-0000-0000-0000D1240000}"/>
    <cellStyle name="Data" xfId="9428" xr:uid="{00000000-0005-0000-0000-0000D2240000}"/>
    <cellStyle name="Date" xfId="9429" xr:uid="{00000000-0005-0000-0000-0000D3240000}"/>
    <cellStyle name="Date 2" xfId="9430" xr:uid="{00000000-0005-0000-0000-0000D4240000}"/>
    <cellStyle name="Date 2 10" xfId="9431" xr:uid="{00000000-0005-0000-0000-0000D5240000}"/>
    <cellStyle name="Date 2 11" xfId="9432" xr:uid="{00000000-0005-0000-0000-0000D6240000}"/>
    <cellStyle name="Date 2 12" xfId="9433" xr:uid="{00000000-0005-0000-0000-0000D7240000}"/>
    <cellStyle name="Date 2 13" xfId="9434" xr:uid="{00000000-0005-0000-0000-0000D8240000}"/>
    <cellStyle name="Date 2 14" xfId="9435" xr:uid="{00000000-0005-0000-0000-0000D9240000}"/>
    <cellStyle name="Date 2 15" xfId="9436" xr:uid="{00000000-0005-0000-0000-0000DA240000}"/>
    <cellStyle name="Date 2 16" xfId="9437" xr:uid="{00000000-0005-0000-0000-0000DB240000}"/>
    <cellStyle name="Date 2 17" xfId="9438" xr:uid="{00000000-0005-0000-0000-0000DC240000}"/>
    <cellStyle name="Date 2 18" xfId="9439" xr:uid="{00000000-0005-0000-0000-0000DD240000}"/>
    <cellStyle name="Date 2 19" xfId="9440" xr:uid="{00000000-0005-0000-0000-0000DE240000}"/>
    <cellStyle name="Date 2 2" xfId="9441" xr:uid="{00000000-0005-0000-0000-0000DF240000}"/>
    <cellStyle name="Date 2 20" xfId="9442" xr:uid="{00000000-0005-0000-0000-0000E0240000}"/>
    <cellStyle name="Date 2 21" xfId="9443" xr:uid="{00000000-0005-0000-0000-0000E1240000}"/>
    <cellStyle name="Date 2 22" xfId="9444" xr:uid="{00000000-0005-0000-0000-0000E2240000}"/>
    <cellStyle name="Date 2 23" xfId="9445" xr:uid="{00000000-0005-0000-0000-0000E3240000}"/>
    <cellStyle name="Date 2 24" xfId="9446" xr:uid="{00000000-0005-0000-0000-0000E4240000}"/>
    <cellStyle name="Date 2 25" xfId="9447" xr:uid="{00000000-0005-0000-0000-0000E5240000}"/>
    <cellStyle name="Date 2 26" xfId="9448" xr:uid="{00000000-0005-0000-0000-0000E6240000}"/>
    <cellStyle name="Date 2 27" xfId="9449" xr:uid="{00000000-0005-0000-0000-0000E7240000}"/>
    <cellStyle name="Date 2 3" xfId="9450" xr:uid="{00000000-0005-0000-0000-0000E8240000}"/>
    <cellStyle name="Date 2 4" xfId="9451" xr:uid="{00000000-0005-0000-0000-0000E9240000}"/>
    <cellStyle name="Date 2 5" xfId="9452" xr:uid="{00000000-0005-0000-0000-0000EA240000}"/>
    <cellStyle name="Date 2 6" xfId="9453" xr:uid="{00000000-0005-0000-0000-0000EB240000}"/>
    <cellStyle name="Date 2 7" xfId="9454" xr:uid="{00000000-0005-0000-0000-0000EC240000}"/>
    <cellStyle name="Date 2 8" xfId="9455" xr:uid="{00000000-0005-0000-0000-0000ED240000}"/>
    <cellStyle name="Date 2 9" xfId="9456" xr:uid="{00000000-0005-0000-0000-0000EE240000}"/>
    <cellStyle name="Date 3" xfId="9457" xr:uid="{00000000-0005-0000-0000-0000EF240000}"/>
    <cellStyle name="Date U" xfId="9458" xr:uid="{00000000-0005-0000-0000-0000F0240000}"/>
    <cellStyle name="Date_Proforma" xfId="9459" xr:uid="{00000000-0005-0000-0000-0000F1240000}"/>
    <cellStyle name="dd-mmm-yy" xfId="9460" xr:uid="{00000000-0005-0000-0000-0000F2240000}"/>
    <cellStyle name="Decimal [0]" xfId="9461" xr:uid="{00000000-0005-0000-0000-0000F3240000}"/>
    <cellStyle name="Decimal [2]" xfId="9462" xr:uid="{00000000-0005-0000-0000-0000F4240000}"/>
    <cellStyle name="Decimal [2] U" xfId="9463" xr:uid="{00000000-0005-0000-0000-0000F5240000}"/>
    <cellStyle name="Decimal [4]" xfId="9464" xr:uid="{00000000-0005-0000-0000-0000F6240000}"/>
    <cellStyle name="Decimal [4] U" xfId="9465" xr:uid="{00000000-0005-0000-0000-0000F7240000}"/>
    <cellStyle name="Dezimal [0]_Country" xfId="9466" xr:uid="{00000000-0005-0000-0000-0000F8240000}"/>
    <cellStyle name="Dezimal_Country" xfId="9467" xr:uid="{00000000-0005-0000-0000-0000F9240000}"/>
    <cellStyle name="Dia" xfId="9468" xr:uid="{00000000-0005-0000-0000-0000FA240000}"/>
    <cellStyle name="DSCR" xfId="9469" xr:uid="{00000000-0005-0000-0000-0000FB240000}"/>
    <cellStyle name="Emphasis 1" xfId="9470" xr:uid="{00000000-0005-0000-0000-0000FC240000}"/>
    <cellStyle name="Emphasis 1 2" xfId="9471" xr:uid="{00000000-0005-0000-0000-0000FD240000}"/>
    <cellStyle name="Emphasis 1 3" xfId="9472" xr:uid="{00000000-0005-0000-0000-0000FE240000}"/>
    <cellStyle name="Emphasis 1 4" xfId="9473" xr:uid="{00000000-0005-0000-0000-0000FF240000}"/>
    <cellStyle name="Emphasis 2" xfId="9474" xr:uid="{00000000-0005-0000-0000-000000250000}"/>
    <cellStyle name="Emphasis 2 2" xfId="9475" xr:uid="{00000000-0005-0000-0000-000001250000}"/>
    <cellStyle name="Emphasis 2 3" xfId="9476" xr:uid="{00000000-0005-0000-0000-000002250000}"/>
    <cellStyle name="Emphasis 2 4" xfId="9477" xr:uid="{00000000-0005-0000-0000-000003250000}"/>
    <cellStyle name="Emphasis 3" xfId="9478" xr:uid="{00000000-0005-0000-0000-000004250000}"/>
    <cellStyle name="Emphasis 3 2" xfId="9479" xr:uid="{00000000-0005-0000-0000-000005250000}"/>
    <cellStyle name="Emphasis 3 3" xfId="9480" xr:uid="{00000000-0005-0000-0000-000006250000}"/>
    <cellStyle name="Emphasis 3 4" xfId="9481" xr:uid="{00000000-0005-0000-0000-000007250000}"/>
    <cellStyle name="Encabez1" xfId="9482" xr:uid="{00000000-0005-0000-0000-000008250000}"/>
    <cellStyle name="Encabez2" xfId="9483" xr:uid="{00000000-0005-0000-0000-000009250000}"/>
    <cellStyle name="Euro" xfId="9484" xr:uid="{00000000-0005-0000-0000-00000A250000}"/>
    <cellStyle name="Euro 2" xfId="9485" xr:uid="{00000000-0005-0000-0000-00000B250000}"/>
    <cellStyle name="Euro 3" xfId="9486" xr:uid="{00000000-0005-0000-0000-00000C250000}"/>
    <cellStyle name="Euro 4" xfId="9487" xr:uid="{00000000-0005-0000-0000-00000D250000}"/>
    <cellStyle name="Euro 5" xfId="9488" xr:uid="{00000000-0005-0000-0000-00000E250000}"/>
    <cellStyle name="Euro 6" xfId="9489" xr:uid="{00000000-0005-0000-0000-00000F250000}"/>
    <cellStyle name="Euro 7" xfId="9490" xr:uid="{00000000-0005-0000-0000-000010250000}"/>
    <cellStyle name="Euro 8" xfId="9491" xr:uid="{00000000-0005-0000-0000-000011250000}"/>
    <cellStyle name="Euro 9" xfId="9492" xr:uid="{00000000-0005-0000-0000-000012250000}"/>
    <cellStyle name="Explanatory Text 2" xfId="9493" xr:uid="{00000000-0005-0000-0000-000013250000}"/>
    <cellStyle name="Explanatory Text 2 2" xfId="9494" xr:uid="{00000000-0005-0000-0000-000014250000}"/>
    <cellStyle name="Explanatory Text 2 2 2" xfId="9495" xr:uid="{00000000-0005-0000-0000-000015250000}"/>
    <cellStyle name="Explanatory Text 2 2 3" xfId="9496" xr:uid="{00000000-0005-0000-0000-000016250000}"/>
    <cellStyle name="Explanatory Text 2 2 4" xfId="9497" xr:uid="{00000000-0005-0000-0000-000017250000}"/>
    <cellStyle name="Explanatory Text 2 3" xfId="9498" xr:uid="{00000000-0005-0000-0000-000018250000}"/>
    <cellStyle name="Explanatory Text 2 4" xfId="9499" xr:uid="{00000000-0005-0000-0000-000019250000}"/>
    <cellStyle name="Explanatory Text 2 5" xfId="9500" xr:uid="{00000000-0005-0000-0000-00001A250000}"/>
    <cellStyle name="Explanatory Text 2 6" xfId="9501" xr:uid="{00000000-0005-0000-0000-00001B250000}"/>
    <cellStyle name="Explanatory Text 2 7" xfId="9502" xr:uid="{00000000-0005-0000-0000-00001C250000}"/>
    <cellStyle name="Explanatory Text 2 8" xfId="9503" xr:uid="{00000000-0005-0000-0000-00001D250000}"/>
    <cellStyle name="Explanatory Text 2_Specific Changes NWAU15" xfId="9504" xr:uid="{00000000-0005-0000-0000-00001E250000}"/>
    <cellStyle name="Explanatory Text 3" xfId="9505" xr:uid="{00000000-0005-0000-0000-00001F250000}"/>
    <cellStyle name="Explanatory Text 3 2" xfId="9506" xr:uid="{00000000-0005-0000-0000-000020250000}"/>
    <cellStyle name="Explanatory Text 3 3" xfId="9507" xr:uid="{00000000-0005-0000-0000-000021250000}"/>
    <cellStyle name="Explanatory Text 3 4" xfId="9508" xr:uid="{00000000-0005-0000-0000-000022250000}"/>
    <cellStyle name="Explanatory Text 3 5" xfId="9509" xr:uid="{00000000-0005-0000-0000-000023250000}"/>
    <cellStyle name="Explanatory Text 4" xfId="9510" xr:uid="{00000000-0005-0000-0000-000024250000}"/>
    <cellStyle name="Explanatory Text 4 2" xfId="9511" xr:uid="{00000000-0005-0000-0000-000025250000}"/>
    <cellStyle name="Explanatory Text 4 3" xfId="9512" xr:uid="{00000000-0005-0000-0000-000026250000}"/>
    <cellStyle name="Explanatory Text 4 4" xfId="9513" xr:uid="{00000000-0005-0000-0000-000027250000}"/>
    <cellStyle name="Explanatory Text 5" xfId="9514" xr:uid="{00000000-0005-0000-0000-000028250000}"/>
    <cellStyle name="Explanatory Text 5 2" xfId="9515" xr:uid="{00000000-0005-0000-0000-000029250000}"/>
    <cellStyle name="Explanatory Text 6" xfId="9516" xr:uid="{00000000-0005-0000-0000-00002A250000}"/>
    <cellStyle name="Explanatory Text 6 2" xfId="9517" xr:uid="{00000000-0005-0000-0000-00002B250000}"/>
    <cellStyle name="Explanatory Text 7 2" xfId="9518" xr:uid="{00000000-0005-0000-0000-00002C250000}"/>
    <cellStyle name="Explanatory Text 8 2" xfId="9519" xr:uid="{00000000-0005-0000-0000-00002D250000}"/>
    <cellStyle name="Ext" xfId="9520" xr:uid="{00000000-0005-0000-0000-00002E250000}"/>
    <cellStyle name="Ext 10" xfId="9521" xr:uid="{00000000-0005-0000-0000-00002F250000}"/>
    <cellStyle name="Ext 10 10" xfId="9522" xr:uid="{00000000-0005-0000-0000-000030250000}"/>
    <cellStyle name="Ext 10 10 2" xfId="9523" xr:uid="{00000000-0005-0000-0000-000031250000}"/>
    <cellStyle name="Ext 10 10 3" xfId="9524" xr:uid="{00000000-0005-0000-0000-000032250000}"/>
    <cellStyle name="Ext 10 11" xfId="9525" xr:uid="{00000000-0005-0000-0000-000033250000}"/>
    <cellStyle name="Ext 10 11 2" xfId="9526" xr:uid="{00000000-0005-0000-0000-000034250000}"/>
    <cellStyle name="Ext 10 11 3" xfId="9527" xr:uid="{00000000-0005-0000-0000-000035250000}"/>
    <cellStyle name="Ext 10 12" xfId="9528" xr:uid="{00000000-0005-0000-0000-000036250000}"/>
    <cellStyle name="Ext 10 12 2" xfId="9529" xr:uid="{00000000-0005-0000-0000-000037250000}"/>
    <cellStyle name="Ext 10 12 3" xfId="9530" xr:uid="{00000000-0005-0000-0000-000038250000}"/>
    <cellStyle name="Ext 10 13" xfId="9531" xr:uid="{00000000-0005-0000-0000-000039250000}"/>
    <cellStyle name="Ext 10 13 2" xfId="9532" xr:uid="{00000000-0005-0000-0000-00003A250000}"/>
    <cellStyle name="Ext 10 13 3" xfId="9533" xr:uid="{00000000-0005-0000-0000-00003B250000}"/>
    <cellStyle name="Ext 10 14" xfId="9534" xr:uid="{00000000-0005-0000-0000-00003C250000}"/>
    <cellStyle name="Ext 10 14 2" xfId="9535" xr:uid="{00000000-0005-0000-0000-00003D250000}"/>
    <cellStyle name="Ext 10 14 3" xfId="9536" xr:uid="{00000000-0005-0000-0000-00003E250000}"/>
    <cellStyle name="Ext 10 15" xfId="9537" xr:uid="{00000000-0005-0000-0000-00003F250000}"/>
    <cellStyle name="Ext 10 15 2" xfId="9538" xr:uid="{00000000-0005-0000-0000-000040250000}"/>
    <cellStyle name="Ext 10 15 3" xfId="9539" xr:uid="{00000000-0005-0000-0000-000041250000}"/>
    <cellStyle name="Ext 10 16" xfId="9540" xr:uid="{00000000-0005-0000-0000-000042250000}"/>
    <cellStyle name="Ext 10 16 2" xfId="9541" xr:uid="{00000000-0005-0000-0000-000043250000}"/>
    <cellStyle name="Ext 10 16 3" xfId="9542" xr:uid="{00000000-0005-0000-0000-000044250000}"/>
    <cellStyle name="Ext 10 17" xfId="9543" xr:uid="{00000000-0005-0000-0000-000045250000}"/>
    <cellStyle name="Ext 10 17 2" xfId="9544" xr:uid="{00000000-0005-0000-0000-000046250000}"/>
    <cellStyle name="Ext 10 17 3" xfId="9545" xr:uid="{00000000-0005-0000-0000-000047250000}"/>
    <cellStyle name="Ext 10 18" xfId="9546" xr:uid="{00000000-0005-0000-0000-000048250000}"/>
    <cellStyle name="Ext 10 18 2" xfId="9547" xr:uid="{00000000-0005-0000-0000-000049250000}"/>
    <cellStyle name="Ext 10 18 3" xfId="9548" xr:uid="{00000000-0005-0000-0000-00004A250000}"/>
    <cellStyle name="Ext 10 19" xfId="9549" xr:uid="{00000000-0005-0000-0000-00004B250000}"/>
    <cellStyle name="Ext 10 19 2" xfId="9550" xr:uid="{00000000-0005-0000-0000-00004C250000}"/>
    <cellStyle name="Ext 10 19 3" xfId="9551" xr:uid="{00000000-0005-0000-0000-00004D250000}"/>
    <cellStyle name="Ext 10 2" xfId="9552" xr:uid="{00000000-0005-0000-0000-00004E250000}"/>
    <cellStyle name="Ext 10 2 2" xfId="9553" xr:uid="{00000000-0005-0000-0000-00004F250000}"/>
    <cellStyle name="Ext 10 2 3" xfId="9554" xr:uid="{00000000-0005-0000-0000-000050250000}"/>
    <cellStyle name="Ext 10 20" xfId="9555" xr:uid="{00000000-0005-0000-0000-000051250000}"/>
    <cellStyle name="Ext 10 20 2" xfId="9556" xr:uid="{00000000-0005-0000-0000-000052250000}"/>
    <cellStyle name="Ext 10 20 3" xfId="9557" xr:uid="{00000000-0005-0000-0000-000053250000}"/>
    <cellStyle name="Ext 10 21" xfId="9558" xr:uid="{00000000-0005-0000-0000-000054250000}"/>
    <cellStyle name="Ext 10 21 2" xfId="9559" xr:uid="{00000000-0005-0000-0000-000055250000}"/>
    <cellStyle name="Ext 10 21 3" xfId="9560" xr:uid="{00000000-0005-0000-0000-000056250000}"/>
    <cellStyle name="Ext 10 22" xfId="9561" xr:uid="{00000000-0005-0000-0000-000057250000}"/>
    <cellStyle name="Ext 10 22 2" xfId="9562" xr:uid="{00000000-0005-0000-0000-000058250000}"/>
    <cellStyle name="Ext 10 22 3" xfId="9563" xr:uid="{00000000-0005-0000-0000-000059250000}"/>
    <cellStyle name="Ext 10 23" xfId="9564" xr:uid="{00000000-0005-0000-0000-00005A250000}"/>
    <cellStyle name="Ext 10 23 2" xfId="9565" xr:uid="{00000000-0005-0000-0000-00005B250000}"/>
    <cellStyle name="Ext 10 23 3" xfId="9566" xr:uid="{00000000-0005-0000-0000-00005C250000}"/>
    <cellStyle name="Ext 10 24" xfId="9567" xr:uid="{00000000-0005-0000-0000-00005D250000}"/>
    <cellStyle name="Ext 10 24 2" xfId="9568" xr:uid="{00000000-0005-0000-0000-00005E250000}"/>
    <cellStyle name="Ext 10 24 3" xfId="9569" xr:uid="{00000000-0005-0000-0000-00005F250000}"/>
    <cellStyle name="Ext 10 25" xfId="9570" xr:uid="{00000000-0005-0000-0000-000060250000}"/>
    <cellStyle name="Ext 10 26" xfId="9571" xr:uid="{00000000-0005-0000-0000-000061250000}"/>
    <cellStyle name="Ext 10 3" xfId="9572" xr:uid="{00000000-0005-0000-0000-000062250000}"/>
    <cellStyle name="Ext 10 3 2" xfId="9573" xr:uid="{00000000-0005-0000-0000-000063250000}"/>
    <cellStyle name="Ext 10 3 3" xfId="9574" xr:uid="{00000000-0005-0000-0000-000064250000}"/>
    <cellStyle name="Ext 10 4" xfId="9575" xr:uid="{00000000-0005-0000-0000-000065250000}"/>
    <cellStyle name="Ext 10 4 2" xfId="9576" xr:uid="{00000000-0005-0000-0000-000066250000}"/>
    <cellStyle name="Ext 10 4 3" xfId="9577" xr:uid="{00000000-0005-0000-0000-000067250000}"/>
    <cellStyle name="Ext 10 5" xfId="9578" xr:uid="{00000000-0005-0000-0000-000068250000}"/>
    <cellStyle name="Ext 10 5 2" xfId="9579" xr:uid="{00000000-0005-0000-0000-000069250000}"/>
    <cellStyle name="Ext 10 5 3" xfId="9580" xr:uid="{00000000-0005-0000-0000-00006A250000}"/>
    <cellStyle name="Ext 10 6" xfId="9581" xr:uid="{00000000-0005-0000-0000-00006B250000}"/>
    <cellStyle name="Ext 10 6 2" xfId="9582" xr:uid="{00000000-0005-0000-0000-00006C250000}"/>
    <cellStyle name="Ext 10 6 3" xfId="9583" xr:uid="{00000000-0005-0000-0000-00006D250000}"/>
    <cellStyle name="Ext 10 7" xfId="9584" xr:uid="{00000000-0005-0000-0000-00006E250000}"/>
    <cellStyle name="Ext 10 7 2" xfId="9585" xr:uid="{00000000-0005-0000-0000-00006F250000}"/>
    <cellStyle name="Ext 10 7 3" xfId="9586" xr:uid="{00000000-0005-0000-0000-000070250000}"/>
    <cellStyle name="Ext 10 8" xfId="9587" xr:uid="{00000000-0005-0000-0000-000071250000}"/>
    <cellStyle name="Ext 10 8 2" xfId="9588" xr:uid="{00000000-0005-0000-0000-000072250000}"/>
    <cellStyle name="Ext 10 8 3" xfId="9589" xr:uid="{00000000-0005-0000-0000-000073250000}"/>
    <cellStyle name="Ext 10 9" xfId="9590" xr:uid="{00000000-0005-0000-0000-000074250000}"/>
    <cellStyle name="Ext 10 9 2" xfId="9591" xr:uid="{00000000-0005-0000-0000-000075250000}"/>
    <cellStyle name="Ext 10 9 3" xfId="9592" xr:uid="{00000000-0005-0000-0000-000076250000}"/>
    <cellStyle name="Ext 11" xfId="9593" xr:uid="{00000000-0005-0000-0000-000077250000}"/>
    <cellStyle name="Ext 11 2" xfId="9594" xr:uid="{00000000-0005-0000-0000-000078250000}"/>
    <cellStyle name="Ext 11 3" xfId="9595" xr:uid="{00000000-0005-0000-0000-000079250000}"/>
    <cellStyle name="Ext 12" xfId="9596" xr:uid="{00000000-0005-0000-0000-00007A250000}"/>
    <cellStyle name="Ext 12 2" xfId="9597" xr:uid="{00000000-0005-0000-0000-00007B250000}"/>
    <cellStyle name="Ext 12 3" xfId="9598" xr:uid="{00000000-0005-0000-0000-00007C250000}"/>
    <cellStyle name="Ext 13" xfId="9599" xr:uid="{00000000-0005-0000-0000-00007D250000}"/>
    <cellStyle name="Ext 13 2" xfId="9600" xr:uid="{00000000-0005-0000-0000-00007E250000}"/>
    <cellStyle name="Ext 13 3" xfId="9601" xr:uid="{00000000-0005-0000-0000-00007F250000}"/>
    <cellStyle name="Ext 14" xfId="9602" xr:uid="{00000000-0005-0000-0000-000080250000}"/>
    <cellStyle name="Ext 14 2" xfId="9603" xr:uid="{00000000-0005-0000-0000-000081250000}"/>
    <cellStyle name="Ext 14 3" xfId="9604" xr:uid="{00000000-0005-0000-0000-000082250000}"/>
    <cellStyle name="Ext 15" xfId="9605" xr:uid="{00000000-0005-0000-0000-000083250000}"/>
    <cellStyle name="Ext 15 2" xfId="9606" xr:uid="{00000000-0005-0000-0000-000084250000}"/>
    <cellStyle name="Ext 15 3" xfId="9607" xr:uid="{00000000-0005-0000-0000-000085250000}"/>
    <cellStyle name="Ext 16" xfId="9608" xr:uid="{00000000-0005-0000-0000-000086250000}"/>
    <cellStyle name="Ext 16 2" xfId="9609" xr:uid="{00000000-0005-0000-0000-000087250000}"/>
    <cellStyle name="Ext 16 3" xfId="9610" xr:uid="{00000000-0005-0000-0000-000088250000}"/>
    <cellStyle name="Ext 17" xfId="9611" xr:uid="{00000000-0005-0000-0000-000089250000}"/>
    <cellStyle name="Ext 17 2" xfId="9612" xr:uid="{00000000-0005-0000-0000-00008A250000}"/>
    <cellStyle name="Ext 17 3" xfId="9613" xr:uid="{00000000-0005-0000-0000-00008B250000}"/>
    <cellStyle name="Ext 18" xfId="9614" xr:uid="{00000000-0005-0000-0000-00008C250000}"/>
    <cellStyle name="Ext 18 2" xfId="9615" xr:uid="{00000000-0005-0000-0000-00008D250000}"/>
    <cellStyle name="Ext 18 3" xfId="9616" xr:uid="{00000000-0005-0000-0000-00008E250000}"/>
    <cellStyle name="Ext 19" xfId="9617" xr:uid="{00000000-0005-0000-0000-00008F250000}"/>
    <cellStyle name="Ext 19 2" xfId="9618" xr:uid="{00000000-0005-0000-0000-000090250000}"/>
    <cellStyle name="Ext 19 3" xfId="9619" xr:uid="{00000000-0005-0000-0000-000091250000}"/>
    <cellStyle name="Ext 2" xfId="9620" xr:uid="{00000000-0005-0000-0000-000092250000}"/>
    <cellStyle name="Ext 2 10" xfId="9621" xr:uid="{00000000-0005-0000-0000-000093250000}"/>
    <cellStyle name="Ext 2 10 2" xfId="9622" xr:uid="{00000000-0005-0000-0000-000094250000}"/>
    <cellStyle name="Ext 2 10 3" xfId="9623" xr:uid="{00000000-0005-0000-0000-000095250000}"/>
    <cellStyle name="Ext 2 11" xfId="9624" xr:uid="{00000000-0005-0000-0000-000096250000}"/>
    <cellStyle name="Ext 2 11 2" xfId="9625" xr:uid="{00000000-0005-0000-0000-000097250000}"/>
    <cellStyle name="Ext 2 11 3" xfId="9626" xr:uid="{00000000-0005-0000-0000-000098250000}"/>
    <cellStyle name="Ext 2 12" xfId="9627" xr:uid="{00000000-0005-0000-0000-000099250000}"/>
    <cellStyle name="Ext 2 12 2" xfId="9628" xr:uid="{00000000-0005-0000-0000-00009A250000}"/>
    <cellStyle name="Ext 2 12 3" xfId="9629" xr:uid="{00000000-0005-0000-0000-00009B250000}"/>
    <cellStyle name="Ext 2 13" xfId="9630" xr:uid="{00000000-0005-0000-0000-00009C250000}"/>
    <cellStyle name="Ext 2 13 2" xfId="9631" xr:uid="{00000000-0005-0000-0000-00009D250000}"/>
    <cellStyle name="Ext 2 13 3" xfId="9632" xr:uid="{00000000-0005-0000-0000-00009E250000}"/>
    <cellStyle name="Ext 2 14" xfId="9633" xr:uid="{00000000-0005-0000-0000-00009F250000}"/>
    <cellStyle name="Ext 2 14 2" xfId="9634" xr:uid="{00000000-0005-0000-0000-0000A0250000}"/>
    <cellStyle name="Ext 2 14 3" xfId="9635" xr:uid="{00000000-0005-0000-0000-0000A1250000}"/>
    <cellStyle name="Ext 2 15" xfId="9636" xr:uid="{00000000-0005-0000-0000-0000A2250000}"/>
    <cellStyle name="Ext 2 15 2" xfId="9637" xr:uid="{00000000-0005-0000-0000-0000A3250000}"/>
    <cellStyle name="Ext 2 15 3" xfId="9638" xr:uid="{00000000-0005-0000-0000-0000A4250000}"/>
    <cellStyle name="Ext 2 16" xfId="9639" xr:uid="{00000000-0005-0000-0000-0000A5250000}"/>
    <cellStyle name="Ext 2 16 2" xfId="9640" xr:uid="{00000000-0005-0000-0000-0000A6250000}"/>
    <cellStyle name="Ext 2 16 3" xfId="9641" xr:uid="{00000000-0005-0000-0000-0000A7250000}"/>
    <cellStyle name="Ext 2 17" xfId="9642" xr:uid="{00000000-0005-0000-0000-0000A8250000}"/>
    <cellStyle name="Ext 2 17 2" xfId="9643" xr:uid="{00000000-0005-0000-0000-0000A9250000}"/>
    <cellStyle name="Ext 2 17 3" xfId="9644" xr:uid="{00000000-0005-0000-0000-0000AA250000}"/>
    <cellStyle name="Ext 2 18" xfId="9645" xr:uid="{00000000-0005-0000-0000-0000AB250000}"/>
    <cellStyle name="Ext 2 18 2" xfId="9646" xr:uid="{00000000-0005-0000-0000-0000AC250000}"/>
    <cellStyle name="Ext 2 18 3" xfId="9647" xr:uid="{00000000-0005-0000-0000-0000AD250000}"/>
    <cellStyle name="Ext 2 19" xfId="9648" xr:uid="{00000000-0005-0000-0000-0000AE250000}"/>
    <cellStyle name="Ext 2 19 2" xfId="9649" xr:uid="{00000000-0005-0000-0000-0000AF250000}"/>
    <cellStyle name="Ext 2 19 3" xfId="9650" xr:uid="{00000000-0005-0000-0000-0000B0250000}"/>
    <cellStyle name="Ext 2 2" xfId="9651" xr:uid="{00000000-0005-0000-0000-0000B1250000}"/>
    <cellStyle name="Ext 2 2 10" xfId="9652" xr:uid="{00000000-0005-0000-0000-0000B2250000}"/>
    <cellStyle name="Ext 2 2 10 2" xfId="9653" xr:uid="{00000000-0005-0000-0000-0000B3250000}"/>
    <cellStyle name="Ext 2 2 10 3" xfId="9654" xr:uid="{00000000-0005-0000-0000-0000B4250000}"/>
    <cellStyle name="Ext 2 2 11" xfId="9655" xr:uid="{00000000-0005-0000-0000-0000B5250000}"/>
    <cellStyle name="Ext 2 2 11 2" xfId="9656" xr:uid="{00000000-0005-0000-0000-0000B6250000}"/>
    <cellStyle name="Ext 2 2 11 3" xfId="9657" xr:uid="{00000000-0005-0000-0000-0000B7250000}"/>
    <cellStyle name="Ext 2 2 12" xfId="9658" xr:uid="{00000000-0005-0000-0000-0000B8250000}"/>
    <cellStyle name="Ext 2 2 12 2" xfId="9659" xr:uid="{00000000-0005-0000-0000-0000B9250000}"/>
    <cellStyle name="Ext 2 2 12 3" xfId="9660" xr:uid="{00000000-0005-0000-0000-0000BA250000}"/>
    <cellStyle name="Ext 2 2 13" xfId="9661" xr:uid="{00000000-0005-0000-0000-0000BB250000}"/>
    <cellStyle name="Ext 2 2 13 2" xfId="9662" xr:uid="{00000000-0005-0000-0000-0000BC250000}"/>
    <cellStyle name="Ext 2 2 13 3" xfId="9663" xr:uid="{00000000-0005-0000-0000-0000BD250000}"/>
    <cellStyle name="Ext 2 2 14" xfId="9664" xr:uid="{00000000-0005-0000-0000-0000BE250000}"/>
    <cellStyle name="Ext 2 2 14 2" xfId="9665" xr:uid="{00000000-0005-0000-0000-0000BF250000}"/>
    <cellStyle name="Ext 2 2 14 3" xfId="9666" xr:uid="{00000000-0005-0000-0000-0000C0250000}"/>
    <cellStyle name="Ext 2 2 15" xfId="9667" xr:uid="{00000000-0005-0000-0000-0000C1250000}"/>
    <cellStyle name="Ext 2 2 15 2" xfId="9668" xr:uid="{00000000-0005-0000-0000-0000C2250000}"/>
    <cellStyle name="Ext 2 2 15 3" xfId="9669" xr:uid="{00000000-0005-0000-0000-0000C3250000}"/>
    <cellStyle name="Ext 2 2 16" xfId="9670" xr:uid="{00000000-0005-0000-0000-0000C4250000}"/>
    <cellStyle name="Ext 2 2 16 2" xfId="9671" xr:uid="{00000000-0005-0000-0000-0000C5250000}"/>
    <cellStyle name="Ext 2 2 16 3" xfId="9672" xr:uid="{00000000-0005-0000-0000-0000C6250000}"/>
    <cellStyle name="Ext 2 2 17" xfId="9673" xr:uid="{00000000-0005-0000-0000-0000C7250000}"/>
    <cellStyle name="Ext 2 2 17 2" xfId="9674" xr:uid="{00000000-0005-0000-0000-0000C8250000}"/>
    <cellStyle name="Ext 2 2 17 3" xfId="9675" xr:uid="{00000000-0005-0000-0000-0000C9250000}"/>
    <cellStyle name="Ext 2 2 18" xfId="9676" xr:uid="{00000000-0005-0000-0000-0000CA250000}"/>
    <cellStyle name="Ext 2 2 18 2" xfId="9677" xr:uid="{00000000-0005-0000-0000-0000CB250000}"/>
    <cellStyle name="Ext 2 2 18 3" xfId="9678" xr:uid="{00000000-0005-0000-0000-0000CC250000}"/>
    <cellStyle name="Ext 2 2 19" xfId="9679" xr:uid="{00000000-0005-0000-0000-0000CD250000}"/>
    <cellStyle name="Ext 2 2 19 2" xfId="9680" xr:uid="{00000000-0005-0000-0000-0000CE250000}"/>
    <cellStyle name="Ext 2 2 19 3" xfId="9681" xr:uid="{00000000-0005-0000-0000-0000CF250000}"/>
    <cellStyle name="Ext 2 2 2" xfId="9682" xr:uid="{00000000-0005-0000-0000-0000D0250000}"/>
    <cellStyle name="Ext 2 2 2 2" xfId="9683" xr:uid="{00000000-0005-0000-0000-0000D1250000}"/>
    <cellStyle name="Ext 2 2 2 3" xfId="9684" xr:uid="{00000000-0005-0000-0000-0000D2250000}"/>
    <cellStyle name="Ext 2 2 20" xfId="9685" xr:uid="{00000000-0005-0000-0000-0000D3250000}"/>
    <cellStyle name="Ext 2 2 20 2" xfId="9686" xr:uid="{00000000-0005-0000-0000-0000D4250000}"/>
    <cellStyle name="Ext 2 2 20 3" xfId="9687" xr:uid="{00000000-0005-0000-0000-0000D5250000}"/>
    <cellStyle name="Ext 2 2 21" xfId="9688" xr:uid="{00000000-0005-0000-0000-0000D6250000}"/>
    <cellStyle name="Ext 2 2 21 2" xfId="9689" xr:uid="{00000000-0005-0000-0000-0000D7250000}"/>
    <cellStyle name="Ext 2 2 21 3" xfId="9690" xr:uid="{00000000-0005-0000-0000-0000D8250000}"/>
    <cellStyle name="Ext 2 2 22" xfId="9691" xr:uid="{00000000-0005-0000-0000-0000D9250000}"/>
    <cellStyle name="Ext 2 2 22 2" xfId="9692" xr:uid="{00000000-0005-0000-0000-0000DA250000}"/>
    <cellStyle name="Ext 2 2 22 3" xfId="9693" xr:uid="{00000000-0005-0000-0000-0000DB250000}"/>
    <cellStyle name="Ext 2 2 23" xfId="9694" xr:uid="{00000000-0005-0000-0000-0000DC250000}"/>
    <cellStyle name="Ext 2 2 23 2" xfId="9695" xr:uid="{00000000-0005-0000-0000-0000DD250000}"/>
    <cellStyle name="Ext 2 2 23 3" xfId="9696" xr:uid="{00000000-0005-0000-0000-0000DE250000}"/>
    <cellStyle name="Ext 2 2 24" xfId="9697" xr:uid="{00000000-0005-0000-0000-0000DF250000}"/>
    <cellStyle name="Ext 2 2 24 2" xfId="9698" xr:uid="{00000000-0005-0000-0000-0000E0250000}"/>
    <cellStyle name="Ext 2 2 24 3" xfId="9699" xr:uid="{00000000-0005-0000-0000-0000E1250000}"/>
    <cellStyle name="Ext 2 2 25" xfId="9700" xr:uid="{00000000-0005-0000-0000-0000E2250000}"/>
    <cellStyle name="Ext 2 2 26" xfId="9701" xr:uid="{00000000-0005-0000-0000-0000E3250000}"/>
    <cellStyle name="Ext 2 2 3" xfId="9702" xr:uid="{00000000-0005-0000-0000-0000E4250000}"/>
    <cellStyle name="Ext 2 2 3 2" xfId="9703" xr:uid="{00000000-0005-0000-0000-0000E5250000}"/>
    <cellStyle name="Ext 2 2 3 3" xfId="9704" xr:uid="{00000000-0005-0000-0000-0000E6250000}"/>
    <cellStyle name="Ext 2 2 4" xfId="9705" xr:uid="{00000000-0005-0000-0000-0000E7250000}"/>
    <cellStyle name="Ext 2 2 4 2" xfId="9706" xr:uid="{00000000-0005-0000-0000-0000E8250000}"/>
    <cellStyle name="Ext 2 2 4 3" xfId="9707" xr:uid="{00000000-0005-0000-0000-0000E9250000}"/>
    <cellStyle name="Ext 2 2 5" xfId="9708" xr:uid="{00000000-0005-0000-0000-0000EA250000}"/>
    <cellStyle name="Ext 2 2 5 2" xfId="9709" xr:uid="{00000000-0005-0000-0000-0000EB250000}"/>
    <cellStyle name="Ext 2 2 5 3" xfId="9710" xr:uid="{00000000-0005-0000-0000-0000EC250000}"/>
    <cellStyle name="Ext 2 2 6" xfId="9711" xr:uid="{00000000-0005-0000-0000-0000ED250000}"/>
    <cellStyle name="Ext 2 2 6 2" xfId="9712" xr:uid="{00000000-0005-0000-0000-0000EE250000}"/>
    <cellStyle name="Ext 2 2 6 3" xfId="9713" xr:uid="{00000000-0005-0000-0000-0000EF250000}"/>
    <cellStyle name="Ext 2 2 7" xfId="9714" xr:uid="{00000000-0005-0000-0000-0000F0250000}"/>
    <cellStyle name="Ext 2 2 7 2" xfId="9715" xr:uid="{00000000-0005-0000-0000-0000F1250000}"/>
    <cellStyle name="Ext 2 2 7 3" xfId="9716" xr:uid="{00000000-0005-0000-0000-0000F2250000}"/>
    <cellStyle name="Ext 2 2 8" xfId="9717" xr:uid="{00000000-0005-0000-0000-0000F3250000}"/>
    <cellStyle name="Ext 2 2 8 2" xfId="9718" xr:uid="{00000000-0005-0000-0000-0000F4250000}"/>
    <cellStyle name="Ext 2 2 8 3" xfId="9719" xr:uid="{00000000-0005-0000-0000-0000F5250000}"/>
    <cellStyle name="Ext 2 2 9" xfId="9720" xr:uid="{00000000-0005-0000-0000-0000F6250000}"/>
    <cellStyle name="Ext 2 2 9 2" xfId="9721" xr:uid="{00000000-0005-0000-0000-0000F7250000}"/>
    <cellStyle name="Ext 2 2 9 3" xfId="9722" xr:uid="{00000000-0005-0000-0000-0000F8250000}"/>
    <cellStyle name="Ext 2 20" xfId="9723" xr:uid="{00000000-0005-0000-0000-0000F9250000}"/>
    <cellStyle name="Ext 2 20 2" xfId="9724" xr:uid="{00000000-0005-0000-0000-0000FA250000}"/>
    <cellStyle name="Ext 2 20 3" xfId="9725" xr:uid="{00000000-0005-0000-0000-0000FB250000}"/>
    <cellStyle name="Ext 2 21" xfId="9726" xr:uid="{00000000-0005-0000-0000-0000FC250000}"/>
    <cellStyle name="Ext 2 21 2" xfId="9727" xr:uid="{00000000-0005-0000-0000-0000FD250000}"/>
    <cellStyle name="Ext 2 21 3" xfId="9728" xr:uid="{00000000-0005-0000-0000-0000FE250000}"/>
    <cellStyle name="Ext 2 22" xfId="9729" xr:uid="{00000000-0005-0000-0000-0000FF250000}"/>
    <cellStyle name="Ext 2 22 2" xfId="9730" xr:uid="{00000000-0005-0000-0000-000000260000}"/>
    <cellStyle name="Ext 2 22 3" xfId="9731" xr:uid="{00000000-0005-0000-0000-000001260000}"/>
    <cellStyle name="Ext 2 23" xfId="9732" xr:uid="{00000000-0005-0000-0000-000002260000}"/>
    <cellStyle name="Ext 2 23 2" xfId="9733" xr:uid="{00000000-0005-0000-0000-000003260000}"/>
    <cellStyle name="Ext 2 23 3" xfId="9734" xr:uid="{00000000-0005-0000-0000-000004260000}"/>
    <cellStyle name="Ext 2 24" xfId="9735" xr:uid="{00000000-0005-0000-0000-000005260000}"/>
    <cellStyle name="Ext 2 24 2" xfId="9736" xr:uid="{00000000-0005-0000-0000-000006260000}"/>
    <cellStyle name="Ext 2 24 3" xfId="9737" xr:uid="{00000000-0005-0000-0000-000007260000}"/>
    <cellStyle name="Ext 2 25" xfId="9738" xr:uid="{00000000-0005-0000-0000-000008260000}"/>
    <cellStyle name="Ext 2 25 2" xfId="9739" xr:uid="{00000000-0005-0000-0000-000009260000}"/>
    <cellStyle name="Ext 2 25 3" xfId="9740" xr:uid="{00000000-0005-0000-0000-00000A260000}"/>
    <cellStyle name="Ext 2 26" xfId="9741" xr:uid="{00000000-0005-0000-0000-00000B260000}"/>
    <cellStyle name="Ext 2 26 2" xfId="9742" xr:uid="{00000000-0005-0000-0000-00000C260000}"/>
    <cellStyle name="Ext 2 26 3" xfId="9743" xr:uid="{00000000-0005-0000-0000-00000D260000}"/>
    <cellStyle name="Ext 2 27" xfId="9744" xr:uid="{00000000-0005-0000-0000-00000E260000}"/>
    <cellStyle name="Ext 2 27 2" xfId="9745" xr:uid="{00000000-0005-0000-0000-00000F260000}"/>
    <cellStyle name="Ext 2 27 3" xfId="9746" xr:uid="{00000000-0005-0000-0000-000010260000}"/>
    <cellStyle name="Ext 2 28" xfId="9747" xr:uid="{00000000-0005-0000-0000-000011260000}"/>
    <cellStyle name="Ext 2 28 2" xfId="9748" xr:uid="{00000000-0005-0000-0000-000012260000}"/>
    <cellStyle name="Ext 2 28 3" xfId="9749" xr:uid="{00000000-0005-0000-0000-000013260000}"/>
    <cellStyle name="Ext 2 29" xfId="9750" xr:uid="{00000000-0005-0000-0000-000014260000}"/>
    <cellStyle name="Ext 2 29 2" xfId="9751" xr:uid="{00000000-0005-0000-0000-000015260000}"/>
    <cellStyle name="Ext 2 29 3" xfId="9752" xr:uid="{00000000-0005-0000-0000-000016260000}"/>
    <cellStyle name="Ext 2 3" xfId="9753" xr:uid="{00000000-0005-0000-0000-000017260000}"/>
    <cellStyle name="Ext 2 3 10" xfId="9754" xr:uid="{00000000-0005-0000-0000-000018260000}"/>
    <cellStyle name="Ext 2 3 10 2" xfId="9755" xr:uid="{00000000-0005-0000-0000-000019260000}"/>
    <cellStyle name="Ext 2 3 10 3" xfId="9756" xr:uid="{00000000-0005-0000-0000-00001A260000}"/>
    <cellStyle name="Ext 2 3 11" xfId="9757" xr:uid="{00000000-0005-0000-0000-00001B260000}"/>
    <cellStyle name="Ext 2 3 11 2" xfId="9758" xr:uid="{00000000-0005-0000-0000-00001C260000}"/>
    <cellStyle name="Ext 2 3 11 3" xfId="9759" xr:uid="{00000000-0005-0000-0000-00001D260000}"/>
    <cellStyle name="Ext 2 3 12" xfId="9760" xr:uid="{00000000-0005-0000-0000-00001E260000}"/>
    <cellStyle name="Ext 2 3 12 2" xfId="9761" xr:uid="{00000000-0005-0000-0000-00001F260000}"/>
    <cellStyle name="Ext 2 3 12 3" xfId="9762" xr:uid="{00000000-0005-0000-0000-000020260000}"/>
    <cellStyle name="Ext 2 3 13" xfId="9763" xr:uid="{00000000-0005-0000-0000-000021260000}"/>
    <cellStyle name="Ext 2 3 13 2" xfId="9764" xr:uid="{00000000-0005-0000-0000-000022260000}"/>
    <cellStyle name="Ext 2 3 13 3" xfId="9765" xr:uid="{00000000-0005-0000-0000-000023260000}"/>
    <cellStyle name="Ext 2 3 14" xfId="9766" xr:uid="{00000000-0005-0000-0000-000024260000}"/>
    <cellStyle name="Ext 2 3 14 2" xfId="9767" xr:uid="{00000000-0005-0000-0000-000025260000}"/>
    <cellStyle name="Ext 2 3 14 3" xfId="9768" xr:uid="{00000000-0005-0000-0000-000026260000}"/>
    <cellStyle name="Ext 2 3 15" xfId="9769" xr:uid="{00000000-0005-0000-0000-000027260000}"/>
    <cellStyle name="Ext 2 3 15 2" xfId="9770" xr:uid="{00000000-0005-0000-0000-000028260000}"/>
    <cellStyle name="Ext 2 3 15 3" xfId="9771" xr:uid="{00000000-0005-0000-0000-000029260000}"/>
    <cellStyle name="Ext 2 3 16" xfId="9772" xr:uid="{00000000-0005-0000-0000-00002A260000}"/>
    <cellStyle name="Ext 2 3 16 2" xfId="9773" xr:uid="{00000000-0005-0000-0000-00002B260000}"/>
    <cellStyle name="Ext 2 3 16 3" xfId="9774" xr:uid="{00000000-0005-0000-0000-00002C260000}"/>
    <cellStyle name="Ext 2 3 17" xfId="9775" xr:uid="{00000000-0005-0000-0000-00002D260000}"/>
    <cellStyle name="Ext 2 3 17 2" xfId="9776" xr:uid="{00000000-0005-0000-0000-00002E260000}"/>
    <cellStyle name="Ext 2 3 17 3" xfId="9777" xr:uid="{00000000-0005-0000-0000-00002F260000}"/>
    <cellStyle name="Ext 2 3 18" xfId="9778" xr:uid="{00000000-0005-0000-0000-000030260000}"/>
    <cellStyle name="Ext 2 3 18 2" xfId="9779" xr:uid="{00000000-0005-0000-0000-000031260000}"/>
    <cellStyle name="Ext 2 3 18 3" xfId="9780" xr:uid="{00000000-0005-0000-0000-000032260000}"/>
    <cellStyle name="Ext 2 3 19" xfId="9781" xr:uid="{00000000-0005-0000-0000-000033260000}"/>
    <cellStyle name="Ext 2 3 19 2" xfId="9782" xr:uid="{00000000-0005-0000-0000-000034260000}"/>
    <cellStyle name="Ext 2 3 19 3" xfId="9783" xr:uid="{00000000-0005-0000-0000-000035260000}"/>
    <cellStyle name="Ext 2 3 2" xfId="9784" xr:uid="{00000000-0005-0000-0000-000036260000}"/>
    <cellStyle name="Ext 2 3 2 2" xfId="9785" xr:uid="{00000000-0005-0000-0000-000037260000}"/>
    <cellStyle name="Ext 2 3 2 3" xfId="9786" xr:uid="{00000000-0005-0000-0000-000038260000}"/>
    <cellStyle name="Ext 2 3 20" xfId="9787" xr:uid="{00000000-0005-0000-0000-000039260000}"/>
    <cellStyle name="Ext 2 3 20 2" xfId="9788" xr:uid="{00000000-0005-0000-0000-00003A260000}"/>
    <cellStyle name="Ext 2 3 20 3" xfId="9789" xr:uid="{00000000-0005-0000-0000-00003B260000}"/>
    <cellStyle name="Ext 2 3 21" xfId="9790" xr:uid="{00000000-0005-0000-0000-00003C260000}"/>
    <cellStyle name="Ext 2 3 21 2" xfId="9791" xr:uid="{00000000-0005-0000-0000-00003D260000}"/>
    <cellStyle name="Ext 2 3 21 3" xfId="9792" xr:uid="{00000000-0005-0000-0000-00003E260000}"/>
    <cellStyle name="Ext 2 3 22" xfId="9793" xr:uid="{00000000-0005-0000-0000-00003F260000}"/>
    <cellStyle name="Ext 2 3 22 2" xfId="9794" xr:uid="{00000000-0005-0000-0000-000040260000}"/>
    <cellStyle name="Ext 2 3 22 3" xfId="9795" xr:uid="{00000000-0005-0000-0000-000041260000}"/>
    <cellStyle name="Ext 2 3 23" xfId="9796" xr:uid="{00000000-0005-0000-0000-000042260000}"/>
    <cellStyle name="Ext 2 3 23 2" xfId="9797" xr:uid="{00000000-0005-0000-0000-000043260000}"/>
    <cellStyle name="Ext 2 3 23 3" xfId="9798" xr:uid="{00000000-0005-0000-0000-000044260000}"/>
    <cellStyle name="Ext 2 3 24" xfId="9799" xr:uid="{00000000-0005-0000-0000-000045260000}"/>
    <cellStyle name="Ext 2 3 24 2" xfId="9800" xr:uid="{00000000-0005-0000-0000-000046260000}"/>
    <cellStyle name="Ext 2 3 24 3" xfId="9801" xr:uid="{00000000-0005-0000-0000-000047260000}"/>
    <cellStyle name="Ext 2 3 25" xfId="9802" xr:uid="{00000000-0005-0000-0000-000048260000}"/>
    <cellStyle name="Ext 2 3 26" xfId="9803" xr:uid="{00000000-0005-0000-0000-000049260000}"/>
    <cellStyle name="Ext 2 3 3" xfId="9804" xr:uid="{00000000-0005-0000-0000-00004A260000}"/>
    <cellStyle name="Ext 2 3 3 2" xfId="9805" xr:uid="{00000000-0005-0000-0000-00004B260000}"/>
    <cellStyle name="Ext 2 3 3 3" xfId="9806" xr:uid="{00000000-0005-0000-0000-00004C260000}"/>
    <cellStyle name="Ext 2 3 4" xfId="9807" xr:uid="{00000000-0005-0000-0000-00004D260000}"/>
    <cellStyle name="Ext 2 3 4 2" xfId="9808" xr:uid="{00000000-0005-0000-0000-00004E260000}"/>
    <cellStyle name="Ext 2 3 4 3" xfId="9809" xr:uid="{00000000-0005-0000-0000-00004F260000}"/>
    <cellStyle name="Ext 2 3 5" xfId="9810" xr:uid="{00000000-0005-0000-0000-000050260000}"/>
    <cellStyle name="Ext 2 3 5 2" xfId="9811" xr:uid="{00000000-0005-0000-0000-000051260000}"/>
    <cellStyle name="Ext 2 3 5 3" xfId="9812" xr:uid="{00000000-0005-0000-0000-000052260000}"/>
    <cellStyle name="Ext 2 3 6" xfId="9813" xr:uid="{00000000-0005-0000-0000-000053260000}"/>
    <cellStyle name="Ext 2 3 6 2" xfId="9814" xr:uid="{00000000-0005-0000-0000-000054260000}"/>
    <cellStyle name="Ext 2 3 6 3" xfId="9815" xr:uid="{00000000-0005-0000-0000-000055260000}"/>
    <cellStyle name="Ext 2 3 7" xfId="9816" xr:uid="{00000000-0005-0000-0000-000056260000}"/>
    <cellStyle name="Ext 2 3 7 2" xfId="9817" xr:uid="{00000000-0005-0000-0000-000057260000}"/>
    <cellStyle name="Ext 2 3 7 3" xfId="9818" xr:uid="{00000000-0005-0000-0000-000058260000}"/>
    <cellStyle name="Ext 2 3 8" xfId="9819" xr:uid="{00000000-0005-0000-0000-000059260000}"/>
    <cellStyle name="Ext 2 3 8 2" xfId="9820" xr:uid="{00000000-0005-0000-0000-00005A260000}"/>
    <cellStyle name="Ext 2 3 8 3" xfId="9821" xr:uid="{00000000-0005-0000-0000-00005B260000}"/>
    <cellStyle name="Ext 2 3 9" xfId="9822" xr:uid="{00000000-0005-0000-0000-00005C260000}"/>
    <cellStyle name="Ext 2 3 9 2" xfId="9823" xr:uid="{00000000-0005-0000-0000-00005D260000}"/>
    <cellStyle name="Ext 2 3 9 3" xfId="9824" xr:uid="{00000000-0005-0000-0000-00005E260000}"/>
    <cellStyle name="Ext 2 30" xfId="9825" xr:uid="{00000000-0005-0000-0000-00005F260000}"/>
    <cellStyle name="Ext 2 30 2" xfId="9826" xr:uid="{00000000-0005-0000-0000-000060260000}"/>
    <cellStyle name="Ext 2 30 3" xfId="9827" xr:uid="{00000000-0005-0000-0000-000061260000}"/>
    <cellStyle name="Ext 2 31" xfId="9828" xr:uid="{00000000-0005-0000-0000-000062260000}"/>
    <cellStyle name="Ext 2 31 2" xfId="9829" xr:uid="{00000000-0005-0000-0000-000063260000}"/>
    <cellStyle name="Ext 2 31 3" xfId="9830" xr:uid="{00000000-0005-0000-0000-000064260000}"/>
    <cellStyle name="Ext 2 32" xfId="9831" xr:uid="{00000000-0005-0000-0000-000065260000}"/>
    <cellStyle name="Ext 2 32 2" xfId="9832" xr:uid="{00000000-0005-0000-0000-000066260000}"/>
    <cellStyle name="Ext 2 32 3" xfId="9833" xr:uid="{00000000-0005-0000-0000-000067260000}"/>
    <cellStyle name="Ext 2 33" xfId="9834" xr:uid="{00000000-0005-0000-0000-000068260000}"/>
    <cellStyle name="Ext 2 33 2" xfId="9835" xr:uid="{00000000-0005-0000-0000-000069260000}"/>
    <cellStyle name="Ext 2 33 3" xfId="9836" xr:uid="{00000000-0005-0000-0000-00006A260000}"/>
    <cellStyle name="Ext 2 34" xfId="9837" xr:uid="{00000000-0005-0000-0000-00006B260000}"/>
    <cellStyle name="Ext 2 34 2" xfId="9838" xr:uid="{00000000-0005-0000-0000-00006C260000}"/>
    <cellStyle name="Ext 2 34 3" xfId="9839" xr:uid="{00000000-0005-0000-0000-00006D260000}"/>
    <cellStyle name="Ext 2 35" xfId="9840" xr:uid="{00000000-0005-0000-0000-00006E260000}"/>
    <cellStyle name="Ext 2 36" xfId="9841" xr:uid="{00000000-0005-0000-0000-00006F260000}"/>
    <cellStyle name="Ext 2 4" xfId="9842" xr:uid="{00000000-0005-0000-0000-000070260000}"/>
    <cellStyle name="Ext 2 4 10" xfId="9843" xr:uid="{00000000-0005-0000-0000-000071260000}"/>
    <cellStyle name="Ext 2 4 10 2" xfId="9844" xr:uid="{00000000-0005-0000-0000-000072260000}"/>
    <cellStyle name="Ext 2 4 10 3" xfId="9845" xr:uid="{00000000-0005-0000-0000-000073260000}"/>
    <cellStyle name="Ext 2 4 11" xfId="9846" xr:uid="{00000000-0005-0000-0000-000074260000}"/>
    <cellStyle name="Ext 2 4 11 2" xfId="9847" xr:uid="{00000000-0005-0000-0000-000075260000}"/>
    <cellStyle name="Ext 2 4 11 3" xfId="9848" xr:uid="{00000000-0005-0000-0000-000076260000}"/>
    <cellStyle name="Ext 2 4 12" xfId="9849" xr:uid="{00000000-0005-0000-0000-000077260000}"/>
    <cellStyle name="Ext 2 4 12 2" xfId="9850" xr:uid="{00000000-0005-0000-0000-000078260000}"/>
    <cellStyle name="Ext 2 4 12 3" xfId="9851" xr:uid="{00000000-0005-0000-0000-000079260000}"/>
    <cellStyle name="Ext 2 4 13" xfId="9852" xr:uid="{00000000-0005-0000-0000-00007A260000}"/>
    <cellStyle name="Ext 2 4 13 2" xfId="9853" xr:uid="{00000000-0005-0000-0000-00007B260000}"/>
    <cellStyle name="Ext 2 4 13 3" xfId="9854" xr:uid="{00000000-0005-0000-0000-00007C260000}"/>
    <cellStyle name="Ext 2 4 14" xfId="9855" xr:uid="{00000000-0005-0000-0000-00007D260000}"/>
    <cellStyle name="Ext 2 4 14 2" xfId="9856" xr:uid="{00000000-0005-0000-0000-00007E260000}"/>
    <cellStyle name="Ext 2 4 14 3" xfId="9857" xr:uid="{00000000-0005-0000-0000-00007F260000}"/>
    <cellStyle name="Ext 2 4 15" xfId="9858" xr:uid="{00000000-0005-0000-0000-000080260000}"/>
    <cellStyle name="Ext 2 4 15 2" xfId="9859" xr:uid="{00000000-0005-0000-0000-000081260000}"/>
    <cellStyle name="Ext 2 4 15 3" xfId="9860" xr:uid="{00000000-0005-0000-0000-000082260000}"/>
    <cellStyle name="Ext 2 4 16" xfId="9861" xr:uid="{00000000-0005-0000-0000-000083260000}"/>
    <cellStyle name="Ext 2 4 16 2" xfId="9862" xr:uid="{00000000-0005-0000-0000-000084260000}"/>
    <cellStyle name="Ext 2 4 16 3" xfId="9863" xr:uid="{00000000-0005-0000-0000-000085260000}"/>
    <cellStyle name="Ext 2 4 17" xfId="9864" xr:uid="{00000000-0005-0000-0000-000086260000}"/>
    <cellStyle name="Ext 2 4 17 2" xfId="9865" xr:uid="{00000000-0005-0000-0000-000087260000}"/>
    <cellStyle name="Ext 2 4 17 3" xfId="9866" xr:uid="{00000000-0005-0000-0000-000088260000}"/>
    <cellStyle name="Ext 2 4 18" xfId="9867" xr:uid="{00000000-0005-0000-0000-000089260000}"/>
    <cellStyle name="Ext 2 4 18 2" xfId="9868" xr:uid="{00000000-0005-0000-0000-00008A260000}"/>
    <cellStyle name="Ext 2 4 18 3" xfId="9869" xr:uid="{00000000-0005-0000-0000-00008B260000}"/>
    <cellStyle name="Ext 2 4 19" xfId="9870" xr:uid="{00000000-0005-0000-0000-00008C260000}"/>
    <cellStyle name="Ext 2 4 19 2" xfId="9871" xr:uid="{00000000-0005-0000-0000-00008D260000}"/>
    <cellStyle name="Ext 2 4 19 3" xfId="9872" xr:uid="{00000000-0005-0000-0000-00008E260000}"/>
    <cellStyle name="Ext 2 4 2" xfId="9873" xr:uid="{00000000-0005-0000-0000-00008F260000}"/>
    <cellStyle name="Ext 2 4 2 2" xfId="9874" xr:uid="{00000000-0005-0000-0000-000090260000}"/>
    <cellStyle name="Ext 2 4 2 3" xfId="9875" xr:uid="{00000000-0005-0000-0000-000091260000}"/>
    <cellStyle name="Ext 2 4 20" xfId="9876" xr:uid="{00000000-0005-0000-0000-000092260000}"/>
    <cellStyle name="Ext 2 4 20 2" xfId="9877" xr:uid="{00000000-0005-0000-0000-000093260000}"/>
    <cellStyle name="Ext 2 4 20 3" xfId="9878" xr:uid="{00000000-0005-0000-0000-000094260000}"/>
    <cellStyle name="Ext 2 4 21" xfId="9879" xr:uid="{00000000-0005-0000-0000-000095260000}"/>
    <cellStyle name="Ext 2 4 21 2" xfId="9880" xr:uid="{00000000-0005-0000-0000-000096260000}"/>
    <cellStyle name="Ext 2 4 21 3" xfId="9881" xr:uid="{00000000-0005-0000-0000-000097260000}"/>
    <cellStyle name="Ext 2 4 22" xfId="9882" xr:uid="{00000000-0005-0000-0000-000098260000}"/>
    <cellStyle name="Ext 2 4 22 2" xfId="9883" xr:uid="{00000000-0005-0000-0000-000099260000}"/>
    <cellStyle name="Ext 2 4 22 3" xfId="9884" xr:uid="{00000000-0005-0000-0000-00009A260000}"/>
    <cellStyle name="Ext 2 4 23" xfId="9885" xr:uid="{00000000-0005-0000-0000-00009B260000}"/>
    <cellStyle name="Ext 2 4 23 2" xfId="9886" xr:uid="{00000000-0005-0000-0000-00009C260000}"/>
    <cellStyle name="Ext 2 4 23 3" xfId="9887" xr:uid="{00000000-0005-0000-0000-00009D260000}"/>
    <cellStyle name="Ext 2 4 24" xfId="9888" xr:uid="{00000000-0005-0000-0000-00009E260000}"/>
    <cellStyle name="Ext 2 4 24 2" xfId="9889" xr:uid="{00000000-0005-0000-0000-00009F260000}"/>
    <cellStyle name="Ext 2 4 24 3" xfId="9890" xr:uid="{00000000-0005-0000-0000-0000A0260000}"/>
    <cellStyle name="Ext 2 4 25" xfId="9891" xr:uid="{00000000-0005-0000-0000-0000A1260000}"/>
    <cellStyle name="Ext 2 4 26" xfId="9892" xr:uid="{00000000-0005-0000-0000-0000A2260000}"/>
    <cellStyle name="Ext 2 4 3" xfId="9893" xr:uid="{00000000-0005-0000-0000-0000A3260000}"/>
    <cellStyle name="Ext 2 4 3 2" xfId="9894" xr:uid="{00000000-0005-0000-0000-0000A4260000}"/>
    <cellStyle name="Ext 2 4 3 3" xfId="9895" xr:uid="{00000000-0005-0000-0000-0000A5260000}"/>
    <cellStyle name="Ext 2 4 4" xfId="9896" xr:uid="{00000000-0005-0000-0000-0000A6260000}"/>
    <cellStyle name="Ext 2 4 4 2" xfId="9897" xr:uid="{00000000-0005-0000-0000-0000A7260000}"/>
    <cellStyle name="Ext 2 4 4 3" xfId="9898" xr:uid="{00000000-0005-0000-0000-0000A8260000}"/>
    <cellStyle name="Ext 2 4 5" xfId="9899" xr:uid="{00000000-0005-0000-0000-0000A9260000}"/>
    <cellStyle name="Ext 2 4 5 2" xfId="9900" xr:uid="{00000000-0005-0000-0000-0000AA260000}"/>
    <cellStyle name="Ext 2 4 5 3" xfId="9901" xr:uid="{00000000-0005-0000-0000-0000AB260000}"/>
    <cellStyle name="Ext 2 4 6" xfId="9902" xr:uid="{00000000-0005-0000-0000-0000AC260000}"/>
    <cellStyle name="Ext 2 4 6 2" xfId="9903" xr:uid="{00000000-0005-0000-0000-0000AD260000}"/>
    <cellStyle name="Ext 2 4 6 3" xfId="9904" xr:uid="{00000000-0005-0000-0000-0000AE260000}"/>
    <cellStyle name="Ext 2 4 7" xfId="9905" xr:uid="{00000000-0005-0000-0000-0000AF260000}"/>
    <cellStyle name="Ext 2 4 7 2" xfId="9906" xr:uid="{00000000-0005-0000-0000-0000B0260000}"/>
    <cellStyle name="Ext 2 4 7 3" xfId="9907" xr:uid="{00000000-0005-0000-0000-0000B1260000}"/>
    <cellStyle name="Ext 2 4 8" xfId="9908" xr:uid="{00000000-0005-0000-0000-0000B2260000}"/>
    <cellStyle name="Ext 2 4 8 2" xfId="9909" xr:uid="{00000000-0005-0000-0000-0000B3260000}"/>
    <cellStyle name="Ext 2 4 8 3" xfId="9910" xr:uid="{00000000-0005-0000-0000-0000B4260000}"/>
    <cellStyle name="Ext 2 4 9" xfId="9911" xr:uid="{00000000-0005-0000-0000-0000B5260000}"/>
    <cellStyle name="Ext 2 4 9 2" xfId="9912" xr:uid="{00000000-0005-0000-0000-0000B6260000}"/>
    <cellStyle name="Ext 2 4 9 3" xfId="9913" xr:uid="{00000000-0005-0000-0000-0000B7260000}"/>
    <cellStyle name="Ext 2 5" xfId="9914" xr:uid="{00000000-0005-0000-0000-0000B8260000}"/>
    <cellStyle name="Ext 2 5 10" xfId="9915" xr:uid="{00000000-0005-0000-0000-0000B9260000}"/>
    <cellStyle name="Ext 2 5 10 2" xfId="9916" xr:uid="{00000000-0005-0000-0000-0000BA260000}"/>
    <cellStyle name="Ext 2 5 10 3" xfId="9917" xr:uid="{00000000-0005-0000-0000-0000BB260000}"/>
    <cellStyle name="Ext 2 5 11" xfId="9918" xr:uid="{00000000-0005-0000-0000-0000BC260000}"/>
    <cellStyle name="Ext 2 5 11 2" xfId="9919" xr:uid="{00000000-0005-0000-0000-0000BD260000}"/>
    <cellStyle name="Ext 2 5 11 3" xfId="9920" xr:uid="{00000000-0005-0000-0000-0000BE260000}"/>
    <cellStyle name="Ext 2 5 12" xfId="9921" xr:uid="{00000000-0005-0000-0000-0000BF260000}"/>
    <cellStyle name="Ext 2 5 12 2" xfId="9922" xr:uid="{00000000-0005-0000-0000-0000C0260000}"/>
    <cellStyle name="Ext 2 5 12 3" xfId="9923" xr:uid="{00000000-0005-0000-0000-0000C1260000}"/>
    <cellStyle name="Ext 2 5 13" xfId="9924" xr:uid="{00000000-0005-0000-0000-0000C2260000}"/>
    <cellStyle name="Ext 2 5 13 2" xfId="9925" xr:uid="{00000000-0005-0000-0000-0000C3260000}"/>
    <cellStyle name="Ext 2 5 13 3" xfId="9926" xr:uid="{00000000-0005-0000-0000-0000C4260000}"/>
    <cellStyle name="Ext 2 5 14" xfId="9927" xr:uid="{00000000-0005-0000-0000-0000C5260000}"/>
    <cellStyle name="Ext 2 5 14 2" xfId="9928" xr:uid="{00000000-0005-0000-0000-0000C6260000}"/>
    <cellStyle name="Ext 2 5 14 3" xfId="9929" xr:uid="{00000000-0005-0000-0000-0000C7260000}"/>
    <cellStyle name="Ext 2 5 15" xfId="9930" xr:uid="{00000000-0005-0000-0000-0000C8260000}"/>
    <cellStyle name="Ext 2 5 15 2" xfId="9931" xr:uid="{00000000-0005-0000-0000-0000C9260000}"/>
    <cellStyle name="Ext 2 5 15 3" xfId="9932" xr:uid="{00000000-0005-0000-0000-0000CA260000}"/>
    <cellStyle name="Ext 2 5 16" xfId="9933" xr:uid="{00000000-0005-0000-0000-0000CB260000}"/>
    <cellStyle name="Ext 2 5 16 2" xfId="9934" xr:uid="{00000000-0005-0000-0000-0000CC260000}"/>
    <cellStyle name="Ext 2 5 16 3" xfId="9935" xr:uid="{00000000-0005-0000-0000-0000CD260000}"/>
    <cellStyle name="Ext 2 5 17" xfId="9936" xr:uid="{00000000-0005-0000-0000-0000CE260000}"/>
    <cellStyle name="Ext 2 5 17 2" xfId="9937" xr:uid="{00000000-0005-0000-0000-0000CF260000}"/>
    <cellStyle name="Ext 2 5 17 3" xfId="9938" xr:uid="{00000000-0005-0000-0000-0000D0260000}"/>
    <cellStyle name="Ext 2 5 18" xfId="9939" xr:uid="{00000000-0005-0000-0000-0000D1260000}"/>
    <cellStyle name="Ext 2 5 18 2" xfId="9940" xr:uid="{00000000-0005-0000-0000-0000D2260000}"/>
    <cellStyle name="Ext 2 5 18 3" xfId="9941" xr:uid="{00000000-0005-0000-0000-0000D3260000}"/>
    <cellStyle name="Ext 2 5 19" xfId="9942" xr:uid="{00000000-0005-0000-0000-0000D4260000}"/>
    <cellStyle name="Ext 2 5 19 2" xfId="9943" xr:uid="{00000000-0005-0000-0000-0000D5260000}"/>
    <cellStyle name="Ext 2 5 19 3" xfId="9944" xr:uid="{00000000-0005-0000-0000-0000D6260000}"/>
    <cellStyle name="Ext 2 5 2" xfId="9945" xr:uid="{00000000-0005-0000-0000-0000D7260000}"/>
    <cellStyle name="Ext 2 5 2 2" xfId="9946" xr:uid="{00000000-0005-0000-0000-0000D8260000}"/>
    <cellStyle name="Ext 2 5 2 3" xfId="9947" xr:uid="{00000000-0005-0000-0000-0000D9260000}"/>
    <cellStyle name="Ext 2 5 20" xfId="9948" xr:uid="{00000000-0005-0000-0000-0000DA260000}"/>
    <cellStyle name="Ext 2 5 20 2" xfId="9949" xr:uid="{00000000-0005-0000-0000-0000DB260000}"/>
    <cellStyle name="Ext 2 5 20 3" xfId="9950" xr:uid="{00000000-0005-0000-0000-0000DC260000}"/>
    <cellStyle name="Ext 2 5 21" xfId="9951" xr:uid="{00000000-0005-0000-0000-0000DD260000}"/>
    <cellStyle name="Ext 2 5 21 2" xfId="9952" xr:uid="{00000000-0005-0000-0000-0000DE260000}"/>
    <cellStyle name="Ext 2 5 21 3" xfId="9953" xr:uid="{00000000-0005-0000-0000-0000DF260000}"/>
    <cellStyle name="Ext 2 5 22" xfId="9954" xr:uid="{00000000-0005-0000-0000-0000E0260000}"/>
    <cellStyle name="Ext 2 5 22 2" xfId="9955" xr:uid="{00000000-0005-0000-0000-0000E1260000}"/>
    <cellStyle name="Ext 2 5 22 3" xfId="9956" xr:uid="{00000000-0005-0000-0000-0000E2260000}"/>
    <cellStyle name="Ext 2 5 23" xfId="9957" xr:uid="{00000000-0005-0000-0000-0000E3260000}"/>
    <cellStyle name="Ext 2 5 23 2" xfId="9958" xr:uid="{00000000-0005-0000-0000-0000E4260000}"/>
    <cellStyle name="Ext 2 5 23 3" xfId="9959" xr:uid="{00000000-0005-0000-0000-0000E5260000}"/>
    <cellStyle name="Ext 2 5 24" xfId="9960" xr:uid="{00000000-0005-0000-0000-0000E6260000}"/>
    <cellStyle name="Ext 2 5 24 2" xfId="9961" xr:uid="{00000000-0005-0000-0000-0000E7260000}"/>
    <cellStyle name="Ext 2 5 24 3" xfId="9962" xr:uid="{00000000-0005-0000-0000-0000E8260000}"/>
    <cellStyle name="Ext 2 5 25" xfId="9963" xr:uid="{00000000-0005-0000-0000-0000E9260000}"/>
    <cellStyle name="Ext 2 5 26" xfId="9964" xr:uid="{00000000-0005-0000-0000-0000EA260000}"/>
    <cellStyle name="Ext 2 5 3" xfId="9965" xr:uid="{00000000-0005-0000-0000-0000EB260000}"/>
    <cellStyle name="Ext 2 5 3 2" xfId="9966" xr:uid="{00000000-0005-0000-0000-0000EC260000}"/>
    <cellStyle name="Ext 2 5 3 3" xfId="9967" xr:uid="{00000000-0005-0000-0000-0000ED260000}"/>
    <cellStyle name="Ext 2 5 4" xfId="9968" xr:uid="{00000000-0005-0000-0000-0000EE260000}"/>
    <cellStyle name="Ext 2 5 4 2" xfId="9969" xr:uid="{00000000-0005-0000-0000-0000EF260000}"/>
    <cellStyle name="Ext 2 5 4 3" xfId="9970" xr:uid="{00000000-0005-0000-0000-0000F0260000}"/>
    <cellStyle name="Ext 2 5 5" xfId="9971" xr:uid="{00000000-0005-0000-0000-0000F1260000}"/>
    <cellStyle name="Ext 2 5 5 2" xfId="9972" xr:uid="{00000000-0005-0000-0000-0000F2260000}"/>
    <cellStyle name="Ext 2 5 5 3" xfId="9973" xr:uid="{00000000-0005-0000-0000-0000F3260000}"/>
    <cellStyle name="Ext 2 5 6" xfId="9974" xr:uid="{00000000-0005-0000-0000-0000F4260000}"/>
    <cellStyle name="Ext 2 5 6 2" xfId="9975" xr:uid="{00000000-0005-0000-0000-0000F5260000}"/>
    <cellStyle name="Ext 2 5 6 3" xfId="9976" xr:uid="{00000000-0005-0000-0000-0000F6260000}"/>
    <cellStyle name="Ext 2 5 7" xfId="9977" xr:uid="{00000000-0005-0000-0000-0000F7260000}"/>
    <cellStyle name="Ext 2 5 7 2" xfId="9978" xr:uid="{00000000-0005-0000-0000-0000F8260000}"/>
    <cellStyle name="Ext 2 5 7 3" xfId="9979" xr:uid="{00000000-0005-0000-0000-0000F9260000}"/>
    <cellStyle name="Ext 2 5 8" xfId="9980" xr:uid="{00000000-0005-0000-0000-0000FA260000}"/>
    <cellStyle name="Ext 2 5 8 2" xfId="9981" xr:uid="{00000000-0005-0000-0000-0000FB260000}"/>
    <cellStyle name="Ext 2 5 8 3" xfId="9982" xr:uid="{00000000-0005-0000-0000-0000FC260000}"/>
    <cellStyle name="Ext 2 5 9" xfId="9983" xr:uid="{00000000-0005-0000-0000-0000FD260000}"/>
    <cellStyle name="Ext 2 5 9 2" xfId="9984" xr:uid="{00000000-0005-0000-0000-0000FE260000}"/>
    <cellStyle name="Ext 2 5 9 3" xfId="9985" xr:uid="{00000000-0005-0000-0000-0000FF260000}"/>
    <cellStyle name="Ext 2 6" xfId="9986" xr:uid="{00000000-0005-0000-0000-000000270000}"/>
    <cellStyle name="Ext 2 6 10" xfId="9987" xr:uid="{00000000-0005-0000-0000-000001270000}"/>
    <cellStyle name="Ext 2 6 10 2" xfId="9988" xr:uid="{00000000-0005-0000-0000-000002270000}"/>
    <cellStyle name="Ext 2 6 10 3" xfId="9989" xr:uid="{00000000-0005-0000-0000-000003270000}"/>
    <cellStyle name="Ext 2 6 11" xfId="9990" xr:uid="{00000000-0005-0000-0000-000004270000}"/>
    <cellStyle name="Ext 2 6 11 2" xfId="9991" xr:uid="{00000000-0005-0000-0000-000005270000}"/>
    <cellStyle name="Ext 2 6 11 3" xfId="9992" xr:uid="{00000000-0005-0000-0000-000006270000}"/>
    <cellStyle name="Ext 2 6 12" xfId="9993" xr:uid="{00000000-0005-0000-0000-000007270000}"/>
    <cellStyle name="Ext 2 6 12 2" xfId="9994" xr:uid="{00000000-0005-0000-0000-000008270000}"/>
    <cellStyle name="Ext 2 6 12 3" xfId="9995" xr:uid="{00000000-0005-0000-0000-000009270000}"/>
    <cellStyle name="Ext 2 6 13" xfId="9996" xr:uid="{00000000-0005-0000-0000-00000A270000}"/>
    <cellStyle name="Ext 2 6 13 2" xfId="9997" xr:uid="{00000000-0005-0000-0000-00000B270000}"/>
    <cellStyle name="Ext 2 6 13 3" xfId="9998" xr:uid="{00000000-0005-0000-0000-00000C270000}"/>
    <cellStyle name="Ext 2 6 14" xfId="9999" xr:uid="{00000000-0005-0000-0000-00000D270000}"/>
    <cellStyle name="Ext 2 6 14 2" xfId="10000" xr:uid="{00000000-0005-0000-0000-00000E270000}"/>
    <cellStyle name="Ext 2 6 14 3" xfId="10001" xr:uid="{00000000-0005-0000-0000-00000F270000}"/>
    <cellStyle name="Ext 2 6 15" xfId="10002" xr:uid="{00000000-0005-0000-0000-000010270000}"/>
    <cellStyle name="Ext 2 6 15 2" xfId="10003" xr:uid="{00000000-0005-0000-0000-000011270000}"/>
    <cellStyle name="Ext 2 6 15 3" xfId="10004" xr:uid="{00000000-0005-0000-0000-000012270000}"/>
    <cellStyle name="Ext 2 6 16" xfId="10005" xr:uid="{00000000-0005-0000-0000-000013270000}"/>
    <cellStyle name="Ext 2 6 16 2" xfId="10006" xr:uid="{00000000-0005-0000-0000-000014270000}"/>
    <cellStyle name="Ext 2 6 16 3" xfId="10007" xr:uid="{00000000-0005-0000-0000-000015270000}"/>
    <cellStyle name="Ext 2 6 17" xfId="10008" xr:uid="{00000000-0005-0000-0000-000016270000}"/>
    <cellStyle name="Ext 2 6 17 2" xfId="10009" xr:uid="{00000000-0005-0000-0000-000017270000}"/>
    <cellStyle name="Ext 2 6 17 3" xfId="10010" xr:uid="{00000000-0005-0000-0000-000018270000}"/>
    <cellStyle name="Ext 2 6 18" xfId="10011" xr:uid="{00000000-0005-0000-0000-000019270000}"/>
    <cellStyle name="Ext 2 6 18 2" xfId="10012" xr:uid="{00000000-0005-0000-0000-00001A270000}"/>
    <cellStyle name="Ext 2 6 18 3" xfId="10013" xr:uid="{00000000-0005-0000-0000-00001B270000}"/>
    <cellStyle name="Ext 2 6 19" xfId="10014" xr:uid="{00000000-0005-0000-0000-00001C270000}"/>
    <cellStyle name="Ext 2 6 19 2" xfId="10015" xr:uid="{00000000-0005-0000-0000-00001D270000}"/>
    <cellStyle name="Ext 2 6 19 3" xfId="10016" xr:uid="{00000000-0005-0000-0000-00001E270000}"/>
    <cellStyle name="Ext 2 6 2" xfId="10017" xr:uid="{00000000-0005-0000-0000-00001F270000}"/>
    <cellStyle name="Ext 2 6 2 2" xfId="10018" xr:uid="{00000000-0005-0000-0000-000020270000}"/>
    <cellStyle name="Ext 2 6 2 3" xfId="10019" xr:uid="{00000000-0005-0000-0000-000021270000}"/>
    <cellStyle name="Ext 2 6 20" xfId="10020" xr:uid="{00000000-0005-0000-0000-000022270000}"/>
    <cellStyle name="Ext 2 6 20 2" xfId="10021" xr:uid="{00000000-0005-0000-0000-000023270000}"/>
    <cellStyle name="Ext 2 6 20 3" xfId="10022" xr:uid="{00000000-0005-0000-0000-000024270000}"/>
    <cellStyle name="Ext 2 6 21" xfId="10023" xr:uid="{00000000-0005-0000-0000-000025270000}"/>
    <cellStyle name="Ext 2 6 21 2" xfId="10024" xr:uid="{00000000-0005-0000-0000-000026270000}"/>
    <cellStyle name="Ext 2 6 21 3" xfId="10025" xr:uid="{00000000-0005-0000-0000-000027270000}"/>
    <cellStyle name="Ext 2 6 22" xfId="10026" xr:uid="{00000000-0005-0000-0000-000028270000}"/>
    <cellStyle name="Ext 2 6 22 2" xfId="10027" xr:uid="{00000000-0005-0000-0000-000029270000}"/>
    <cellStyle name="Ext 2 6 22 3" xfId="10028" xr:uid="{00000000-0005-0000-0000-00002A270000}"/>
    <cellStyle name="Ext 2 6 23" xfId="10029" xr:uid="{00000000-0005-0000-0000-00002B270000}"/>
    <cellStyle name="Ext 2 6 23 2" xfId="10030" xr:uid="{00000000-0005-0000-0000-00002C270000}"/>
    <cellStyle name="Ext 2 6 23 3" xfId="10031" xr:uid="{00000000-0005-0000-0000-00002D270000}"/>
    <cellStyle name="Ext 2 6 24" xfId="10032" xr:uid="{00000000-0005-0000-0000-00002E270000}"/>
    <cellStyle name="Ext 2 6 24 2" xfId="10033" xr:uid="{00000000-0005-0000-0000-00002F270000}"/>
    <cellStyle name="Ext 2 6 24 3" xfId="10034" xr:uid="{00000000-0005-0000-0000-000030270000}"/>
    <cellStyle name="Ext 2 6 25" xfId="10035" xr:uid="{00000000-0005-0000-0000-000031270000}"/>
    <cellStyle name="Ext 2 6 26" xfId="10036" xr:uid="{00000000-0005-0000-0000-000032270000}"/>
    <cellStyle name="Ext 2 6 3" xfId="10037" xr:uid="{00000000-0005-0000-0000-000033270000}"/>
    <cellStyle name="Ext 2 6 3 2" xfId="10038" xr:uid="{00000000-0005-0000-0000-000034270000}"/>
    <cellStyle name="Ext 2 6 3 3" xfId="10039" xr:uid="{00000000-0005-0000-0000-000035270000}"/>
    <cellStyle name="Ext 2 6 4" xfId="10040" xr:uid="{00000000-0005-0000-0000-000036270000}"/>
    <cellStyle name="Ext 2 6 4 2" xfId="10041" xr:uid="{00000000-0005-0000-0000-000037270000}"/>
    <cellStyle name="Ext 2 6 4 3" xfId="10042" xr:uid="{00000000-0005-0000-0000-000038270000}"/>
    <cellStyle name="Ext 2 6 5" xfId="10043" xr:uid="{00000000-0005-0000-0000-000039270000}"/>
    <cellStyle name="Ext 2 6 5 2" xfId="10044" xr:uid="{00000000-0005-0000-0000-00003A270000}"/>
    <cellStyle name="Ext 2 6 5 3" xfId="10045" xr:uid="{00000000-0005-0000-0000-00003B270000}"/>
    <cellStyle name="Ext 2 6 6" xfId="10046" xr:uid="{00000000-0005-0000-0000-00003C270000}"/>
    <cellStyle name="Ext 2 6 6 2" xfId="10047" xr:uid="{00000000-0005-0000-0000-00003D270000}"/>
    <cellStyle name="Ext 2 6 6 3" xfId="10048" xr:uid="{00000000-0005-0000-0000-00003E270000}"/>
    <cellStyle name="Ext 2 6 7" xfId="10049" xr:uid="{00000000-0005-0000-0000-00003F270000}"/>
    <cellStyle name="Ext 2 6 7 2" xfId="10050" xr:uid="{00000000-0005-0000-0000-000040270000}"/>
    <cellStyle name="Ext 2 6 7 3" xfId="10051" xr:uid="{00000000-0005-0000-0000-000041270000}"/>
    <cellStyle name="Ext 2 6 8" xfId="10052" xr:uid="{00000000-0005-0000-0000-000042270000}"/>
    <cellStyle name="Ext 2 6 8 2" xfId="10053" xr:uid="{00000000-0005-0000-0000-000043270000}"/>
    <cellStyle name="Ext 2 6 8 3" xfId="10054" xr:uid="{00000000-0005-0000-0000-000044270000}"/>
    <cellStyle name="Ext 2 6 9" xfId="10055" xr:uid="{00000000-0005-0000-0000-000045270000}"/>
    <cellStyle name="Ext 2 6 9 2" xfId="10056" xr:uid="{00000000-0005-0000-0000-000046270000}"/>
    <cellStyle name="Ext 2 6 9 3" xfId="10057" xr:uid="{00000000-0005-0000-0000-000047270000}"/>
    <cellStyle name="Ext 2 7" xfId="10058" xr:uid="{00000000-0005-0000-0000-000048270000}"/>
    <cellStyle name="Ext 2 7 10" xfId="10059" xr:uid="{00000000-0005-0000-0000-000049270000}"/>
    <cellStyle name="Ext 2 7 10 2" xfId="10060" xr:uid="{00000000-0005-0000-0000-00004A270000}"/>
    <cellStyle name="Ext 2 7 10 3" xfId="10061" xr:uid="{00000000-0005-0000-0000-00004B270000}"/>
    <cellStyle name="Ext 2 7 11" xfId="10062" xr:uid="{00000000-0005-0000-0000-00004C270000}"/>
    <cellStyle name="Ext 2 7 11 2" xfId="10063" xr:uid="{00000000-0005-0000-0000-00004D270000}"/>
    <cellStyle name="Ext 2 7 11 3" xfId="10064" xr:uid="{00000000-0005-0000-0000-00004E270000}"/>
    <cellStyle name="Ext 2 7 12" xfId="10065" xr:uid="{00000000-0005-0000-0000-00004F270000}"/>
    <cellStyle name="Ext 2 7 12 2" xfId="10066" xr:uid="{00000000-0005-0000-0000-000050270000}"/>
    <cellStyle name="Ext 2 7 12 3" xfId="10067" xr:uid="{00000000-0005-0000-0000-000051270000}"/>
    <cellStyle name="Ext 2 7 13" xfId="10068" xr:uid="{00000000-0005-0000-0000-000052270000}"/>
    <cellStyle name="Ext 2 7 13 2" xfId="10069" xr:uid="{00000000-0005-0000-0000-000053270000}"/>
    <cellStyle name="Ext 2 7 13 3" xfId="10070" xr:uid="{00000000-0005-0000-0000-000054270000}"/>
    <cellStyle name="Ext 2 7 14" xfId="10071" xr:uid="{00000000-0005-0000-0000-000055270000}"/>
    <cellStyle name="Ext 2 7 14 2" xfId="10072" xr:uid="{00000000-0005-0000-0000-000056270000}"/>
    <cellStyle name="Ext 2 7 14 3" xfId="10073" xr:uid="{00000000-0005-0000-0000-000057270000}"/>
    <cellStyle name="Ext 2 7 15" xfId="10074" xr:uid="{00000000-0005-0000-0000-000058270000}"/>
    <cellStyle name="Ext 2 7 15 2" xfId="10075" xr:uid="{00000000-0005-0000-0000-000059270000}"/>
    <cellStyle name="Ext 2 7 15 3" xfId="10076" xr:uid="{00000000-0005-0000-0000-00005A270000}"/>
    <cellStyle name="Ext 2 7 16" xfId="10077" xr:uid="{00000000-0005-0000-0000-00005B270000}"/>
    <cellStyle name="Ext 2 7 16 2" xfId="10078" xr:uid="{00000000-0005-0000-0000-00005C270000}"/>
    <cellStyle name="Ext 2 7 16 3" xfId="10079" xr:uid="{00000000-0005-0000-0000-00005D270000}"/>
    <cellStyle name="Ext 2 7 17" xfId="10080" xr:uid="{00000000-0005-0000-0000-00005E270000}"/>
    <cellStyle name="Ext 2 7 17 2" xfId="10081" xr:uid="{00000000-0005-0000-0000-00005F270000}"/>
    <cellStyle name="Ext 2 7 17 3" xfId="10082" xr:uid="{00000000-0005-0000-0000-000060270000}"/>
    <cellStyle name="Ext 2 7 18" xfId="10083" xr:uid="{00000000-0005-0000-0000-000061270000}"/>
    <cellStyle name="Ext 2 7 18 2" xfId="10084" xr:uid="{00000000-0005-0000-0000-000062270000}"/>
    <cellStyle name="Ext 2 7 18 3" xfId="10085" xr:uid="{00000000-0005-0000-0000-000063270000}"/>
    <cellStyle name="Ext 2 7 19" xfId="10086" xr:uid="{00000000-0005-0000-0000-000064270000}"/>
    <cellStyle name="Ext 2 7 19 2" xfId="10087" xr:uid="{00000000-0005-0000-0000-000065270000}"/>
    <cellStyle name="Ext 2 7 19 3" xfId="10088" xr:uid="{00000000-0005-0000-0000-000066270000}"/>
    <cellStyle name="Ext 2 7 2" xfId="10089" xr:uid="{00000000-0005-0000-0000-000067270000}"/>
    <cellStyle name="Ext 2 7 2 2" xfId="10090" xr:uid="{00000000-0005-0000-0000-000068270000}"/>
    <cellStyle name="Ext 2 7 2 3" xfId="10091" xr:uid="{00000000-0005-0000-0000-000069270000}"/>
    <cellStyle name="Ext 2 7 20" xfId="10092" xr:uid="{00000000-0005-0000-0000-00006A270000}"/>
    <cellStyle name="Ext 2 7 20 2" xfId="10093" xr:uid="{00000000-0005-0000-0000-00006B270000}"/>
    <cellStyle name="Ext 2 7 20 3" xfId="10094" xr:uid="{00000000-0005-0000-0000-00006C270000}"/>
    <cellStyle name="Ext 2 7 21" xfId="10095" xr:uid="{00000000-0005-0000-0000-00006D270000}"/>
    <cellStyle name="Ext 2 7 21 2" xfId="10096" xr:uid="{00000000-0005-0000-0000-00006E270000}"/>
    <cellStyle name="Ext 2 7 21 3" xfId="10097" xr:uid="{00000000-0005-0000-0000-00006F270000}"/>
    <cellStyle name="Ext 2 7 22" xfId="10098" xr:uid="{00000000-0005-0000-0000-000070270000}"/>
    <cellStyle name="Ext 2 7 22 2" xfId="10099" xr:uid="{00000000-0005-0000-0000-000071270000}"/>
    <cellStyle name="Ext 2 7 22 3" xfId="10100" xr:uid="{00000000-0005-0000-0000-000072270000}"/>
    <cellStyle name="Ext 2 7 23" xfId="10101" xr:uid="{00000000-0005-0000-0000-000073270000}"/>
    <cellStyle name="Ext 2 7 23 2" xfId="10102" xr:uid="{00000000-0005-0000-0000-000074270000}"/>
    <cellStyle name="Ext 2 7 23 3" xfId="10103" xr:uid="{00000000-0005-0000-0000-000075270000}"/>
    <cellStyle name="Ext 2 7 24" xfId="10104" xr:uid="{00000000-0005-0000-0000-000076270000}"/>
    <cellStyle name="Ext 2 7 24 2" xfId="10105" xr:uid="{00000000-0005-0000-0000-000077270000}"/>
    <cellStyle name="Ext 2 7 24 3" xfId="10106" xr:uid="{00000000-0005-0000-0000-000078270000}"/>
    <cellStyle name="Ext 2 7 25" xfId="10107" xr:uid="{00000000-0005-0000-0000-000079270000}"/>
    <cellStyle name="Ext 2 7 26" xfId="10108" xr:uid="{00000000-0005-0000-0000-00007A270000}"/>
    <cellStyle name="Ext 2 7 3" xfId="10109" xr:uid="{00000000-0005-0000-0000-00007B270000}"/>
    <cellStyle name="Ext 2 7 3 2" xfId="10110" xr:uid="{00000000-0005-0000-0000-00007C270000}"/>
    <cellStyle name="Ext 2 7 3 3" xfId="10111" xr:uid="{00000000-0005-0000-0000-00007D270000}"/>
    <cellStyle name="Ext 2 7 4" xfId="10112" xr:uid="{00000000-0005-0000-0000-00007E270000}"/>
    <cellStyle name="Ext 2 7 4 2" xfId="10113" xr:uid="{00000000-0005-0000-0000-00007F270000}"/>
    <cellStyle name="Ext 2 7 4 3" xfId="10114" xr:uid="{00000000-0005-0000-0000-000080270000}"/>
    <cellStyle name="Ext 2 7 5" xfId="10115" xr:uid="{00000000-0005-0000-0000-000081270000}"/>
    <cellStyle name="Ext 2 7 5 2" xfId="10116" xr:uid="{00000000-0005-0000-0000-000082270000}"/>
    <cellStyle name="Ext 2 7 5 3" xfId="10117" xr:uid="{00000000-0005-0000-0000-000083270000}"/>
    <cellStyle name="Ext 2 7 6" xfId="10118" xr:uid="{00000000-0005-0000-0000-000084270000}"/>
    <cellStyle name="Ext 2 7 6 2" xfId="10119" xr:uid="{00000000-0005-0000-0000-000085270000}"/>
    <cellStyle name="Ext 2 7 6 3" xfId="10120" xr:uid="{00000000-0005-0000-0000-000086270000}"/>
    <cellStyle name="Ext 2 7 7" xfId="10121" xr:uid="{00000000-0005-0000-0000-000087270000}"/>
    <cellStyle name="Ext 2 7 7 2" xfId="10122" xr:uid="{00000000-0005-0000-0000-000088270000}"/>
    <cellStyle name="Ext 2 7 7 3" xfId="10123" xr:uid="{00000000-0005-0000-0000-000089270000}"/>
    <cellStyle name="Ext 2 7 8" xfId="10124" xr:uid="{00000000-0005-0000-0000-00008A270000}"/>
    <cellStyle name="Ext 2 7 8 2" xfId="10125" xr:uid="{00000000-0005-0000-0000-00008B270000}"/>
    <cellStyle name="Ext 2 7 8 3" xfId="10126" xr:uid="{00000000-0005-0000-0000-00008C270000}"/>
    <cellStyle name="Ext 2 7 9" xfId="10127" xr:uid="{00000000-0005-0000-0000-00008D270000}"/>
    <cellStyle name="Ext 2 7 9 2" xfId="10128" xr:uid="{00000000-0005-0000-0000-00008E270000}"/>
    <cellStyle name="Ext 2 7 9 3" xfId="10129" xr:uid="{00000000-0005-0000-0000-00008F270000}"/>
    <cellStyle name="Ext 2 8" xfId="10130" xr:uid="{00000000-0005-0000-0000-000090270000}"/>
    <cellStyle name="Ext 2 8 10" xfId="10131" xr:uid="{00000000-0005-0000-0000-000091270000}"/>
    <cellStyle name="Ext 2 8 10 2" xfId="10132" xr:uid="{00000000-0005-0000-0000-000092270000}"/>
    <cellStyle name="Ext 2 8 10 3" xfId="10133" xr:uid="{00000000-0005-0000-0000-000093270000}"/>
    <cellStyle name="Ext 2 8 11" xfId="10134" xr:uid="{00000000-0005-0000-0000-000094270000}"/>
    <cellStyle name="Ext 2 8 11 2" xfId="10135" xr:uid="{00000000-0005-0000-0000-000095270000}"/>
    <cellStyle name="Ext 2 8 11 3" xfId="10136" xr:uid="{00000000-0005-0000-0000-000096270000}"/>
    <cellStyle name="Ext 2 8 12" xfId="10137" xr:uid="{00000000-0005-0000-0000-000097270000}"/>
    <cellStyle name="Ext 2 8 12 2" xfId="10138" xr:uid="{00000000-0005-0000-0000-000098270000}"/>
    <cellStyle name="Ext 2 8 12 3" xfId="10139" xr:uid="{00000000-0005-0000-0000-000099270000}"/>
    <cellStyle name="Ext 2 8 13" xfId="10140" xr:uid="{00000000-0005-0000-0000-00009A270000}"/>
    <cellStyle name="Ext 2 8 13 2" xfId="10141" xr:uid="{00000000-0005-0000-0000-00009B270000}"/>
    <cellStyle name="Ext 2 8 13 3" xfId="10142" xr:uid="{00000000-0005-0000-0000-00009C270000}"/>
    <cellStyle name="Ext 2 8 14" xfId="10143" xr:uid="{00000000-0005-0000-0000-00009D270000}"/>
    <cellStyle name="Ext 2 8 14 2" xfId="10144" xr:uid="{00000000-0005-0000-0000-00009E270000}"/>
    <cellStyle name="Ext 2 8 14 3" xfId="10145" xr:uid="{00000000-0005-0000-0000-00009F270000}"/>
    <cellStyle name="Ext 2 8 15" xfId="10146" xr:uid="{00000000-0005-0000-0000-0000A0270000}"/>
    <cellStyle name="Ext 2 8 15 2" xfId="10147" xr:uid="{00000000-0005-0000-0000-0000A1270000}"/>
    <cellStyle name="Ext 2 8 15 3" xfId="10148" xr:uid="{00000000-0005-0000-0000-0000A2270000}"/>
    <cellStyle name="Ext 2 8 16" xfId="10149" xr:uid="{00000000-0005-0000-0000-0000A3270000}"/>
    <cellStyle name="Ext 2 8 16 2" xfId="10150" xr:uid="{00000000-0005-0000-0000-0000A4270000}"/>
    <cellStyle name="Ext 2 8 16 3" xfId="10151" xr:uid="{00000000-0005-0000-0000-0000A5270000}"/>
    <cellStyle name="Ext 2 8 17" xfId="10152" xr:uid="{00000000-0005-0000-0000-0000A6270000}"/>
    <cellStyle name="Ext 2 8 17 2" xfId="10153" xr:uid="{00000000-0005-0000-0000-0000A7270000}"/>
    <cellStyle name="Ext 2 8 17 3" xfId="10154" xr:uid="{00000000-0005-0000-0000-0000A8270000}"/>
    <cellStyle name="Ext 2 8 18" xfId="10155" xr:uid="{00000000-0005-0000-0000-0000A9270000}"/>
    <cellStyle name="Ext 2 8 18 2" xfId="10156" xr:uid="{00000000-0005-0000-0000-0000AA270000}"/>
    <cellStyle name="Ext 2 8 18 3" xfId="10157" xr:uid="{00000000-0005-0000-0000-0000AB270000}"/>
    <cellStyle name="Ext 2 8 19" xfId="10158" xr:uid="{00000000-0005-0000-0000-0000AC270000}"/>
    <cellStyle name="Ext 2 8 19 2" xfId="10159" xr:uid="{00000000-0005-0000-0000-0000AD270000}"/>
    <cellStyle name="Ext 2 8 19 3" xfId="10160" xr:uid="{00000000-0005-0000-0000-0000AE270000}"/>
    <cellStyle name="Ext 2 8 2" xfId="10161" xr:uid="{00000000-0005-0000-0000-0000AF270000}"/>
    <cellStyle name="Ext 2 8 2 2" xfId="10162" xr:uid="{00000000-0005-0000-0000-0000B0270000}"/>
    <cellStyle name="Ext 2 8 2 3" xfId="10163" xr:uid="{00000000-0005-0000-0000-0000B1270000}"/>
    <cellStyle name="Ext 2 8 20" xfId="10164" xr:uid="{00000000-0005-0000-0000-0000B2270000}"/>
    <cellStyle name="Ext 2 8 20 2" xfId="10165" xr:uid="{00000000-0005-0000-0000-0000B3270000}"/>
    <cellStyle name="Ext 2 8 20 3" xfId="10166" xr:uid="{00000000-0005-0000-0000-0000B4270000}"/>
    <cellStyle name="Ext 2 8 21" xfId="10167" xr:uid="{00000000-0005-0000-0000-0000B5270000}"/>
    <cellStyle name="Ext 2 8 21 2" xfId="10168" xr:uid="{00000000-0005-0000-0000-0000B6270000}"/>
    <cellStyle name="Ext 2 8 21 3" xfId="10169" xr:uid="{00000000-0005-0000-0000-0000B7270000}"/>
    <cellStyle name="Ext 2 8 22" xfId="10170" xr:uid="{00000000-0005-0000-0000-0000B8270000}"/>
    <cellStyle name="Ext 2 8 22 2" xfId="10171" xr:uid="{00000000-0005-0000-0000-0000B9270000}"/>
    <cellStyle name="Ext 2 8 22 3" xfId="10172" xr:uid="{00000000-0005-0000-0000-0000BA270000}"/>
    <cellStyle name="Ext 2 8 23" xfId="10173" xr:uid="{00000000-0005-0000-0000-0000BB270000}"/>
    <cellStyle name="Ext 2 8 23 2" xfId="10174" xr:uid="{00000000-0005-0000-0000-0000BC270000}"/>
    <cellStyle name="Ext 2 8 23 3" xfId="10175" xr:uid="{00000000-0005-0000-0000-0000BD270000}"/>
    <cellStyle name="Ext 2 8 24" xfId="10176" xr:uid="{00000000-0005-0000-0000-0000BE270000}"/>
    <cellStyle name="Ext 2 8 24 2" xfId="10177" xr:uid="{00000000-0005-0000-0000-0000BF270000}"/>
    <cellStyle name="Ext 2 8 24 3" xfId="10178" xr:uid="{00000000-0005-0000-0000-0000C0270000}"/>
    <cellStyle name="Ext 2 8 25" xfId="10179" xr:uid="{00000000-0005-0000-0000-0000C1270000}"/>
    <cellStyle name="Ext 2 8 26" xfId="10180" xr:uid="{00000000-0005-0000-0000-0000C2270000}"/>
    <cellStyle name="Ext 2 8 3" xfId="10181" xr:uid="{00000000-0005-0000-0000-0000C3270000}"/>
    <cellStyle name="Ext 2 8 3 2" xfId="10182" xr:uid="{00000000-0005-0000-0000-0000C4270000}"/>
    <cellStyle name="Ext 2 8 3 3" xfId="10183" xr:uid="{00000000-0005-0000-0000-0000C5270000}"/>
    <cellStyle name="Ext 2 8 4" xfId="10184" xr:uid="{00000000-0005-0000-0000-0000C6270000}"/>
    <cellStyle name="Ext 2 8 4 2" xfId="10185" xr:uid="{00000000-0005-0000-0000-0000C7270000}"/>
    <cellStyle name="Ext 2 8 4 3" xfId="10186" xr:uid="{00000000-0005-0000-0000-0000C8270000}"/>
    <cellStyle name="Ext 2 8 5" xfId="10187" xr:uid="{00000000-0005-0000-0000-0000C9270000}"/>
    <cellStyle name="Ext 2 8 5 2" xfId="10188" xr:uid="{00000000-0005-0000-0000-0000CA270000}"/>
    <cellStyle name="Ext 2 8 5 3" xfId="10189" xr:uid="{00000000-0005-0000-0000-0000CB270000}"/>
    <cellStyle name="Ext 2 8 6" xfId="10190" xr:uid="{00000000-0005-0000-0000-0000CC270000}"/>
    <cellStyle name="Ext 2 8 6 2" xfId="10191" xr:uid="{00000000-0005-0000-0000-0000CD270000}"/>
    <cellStyle name="Ext 2 8 6 3" xfId="10192" xr:uid="{00000000-0005-0000-0000-0000CE270000}"/>
    <cellStyle name="Ext 2 8 7" xfId="10193" xr:uid="{00000000-0005-0000-0000-0000CF270000}"/>
    <cellStyle name="Ext 2 8 7 2" xfId="10194" xr:uid="{00000000-0005-0000-0000-0000D0270000}"/>
    <cellStyle name="Ext 2 8 7 3" xfId="10195" xr:uid="{00000000-0005-0000-0000-0000D1270000}"/>
    <cellStyle name="Ext 2 8 8" xfId="10196" xr:uid="{00000000-0005-0000-0000-0000D2270000}"/>
    <cellStyle name="Ext 2 8 8 2" xfId="10197" xr:uid="{00000000-0005-0000-0000-0000D3270000}"/>
    <cellStyle name="Ext 2 8 8 3" xfId="10198" xr:uid="{00000000-0005-0000-0000-0000D4270000}"/>
    <cellStyle name="Ext 2 8 9" xfId="10199" xr:uid="{00000000-0005-0000-0000-0000D5270000}"/>
    <cellStyle name="Ext 2 8 9 2" xfId="10200" xr:uid="{00000000-0005-0000-0000-0000D6270000}"/>
    <cellStyle name="Ext 2 8 9 3" xfId="10201" xr:uid="{00000000-0005-0000-0000-0000D7270000}"/>
    <cellStyle name="Ext 2 9" xfId="10202" xr:uid="{00000000-0005-0000-0000-0000D8270000}"/>
    <cellStyle name="Ext 2 9 10" xfId="10203" xr:uid="{00000000-0005-0000-0000-0000D9270000}"/>
    <cellStyle name="Ext 2 9 10 2" xfId="10204" xr:uid="{00000000-0005-0000-0000-0000DA270000}"/>
    <cellStyle name="Ext 2 9 10 3" xfId="10205" xr:uid="{00000000-0005-0000-0000-0000DB270000}"/>
    <cellStyle name="Ext 2 9 11" xfId="10206" xr:uid="{00000000-0005-0000-0000-0000DC270000}"/>
    <cellStyle name="Ext 2 9 11 2" xfId="10207" xr:uid="{00000000-0005-0000-0000-0000DD270000}"/>
    <cellStyle name="Ext 2 9 11 3" xfId="10208" xr:uid="{00000000-0005-0000-0000-0000DE270000}"/>
    <cellStyle name="Ext 2 9 12" xfId="10209" xr:uid="{00000000-0005-0000-0000-0000DF270000}"/>
    <cellStyle name="Ext 2 9 12 2" xfId="10210" xr:uid="{00000000-0005-0000-0000-0000E0270000}"/>
    <cellStyle name="Ext 2 9 12 3" xfId="10211" xr:uid="{00000000-0005-0000-0000-0000E1270000}"/>
    <cellStyle name="Ext 2 9 13" xfId="10212" xr:uid="{00000000-0005-0000-0000-0000E2270000}"/>
    <cellStyle name="Ext 2 9 13 2" xfId="10213" xr:uid="{00000000-0005-0000-0000-0000E3270000}"/>
    <cellStyle name="Ext 2 9 13 3" xfId="10214" xr:uid="{00000000-0005-0000-0000-0000E4270000}"/>
    <cellStyle name="Ext 2 9 14" xfId="10215" xr:uid="{00000000-0005-0000-0000-0000E5270000}"/>
    <cellStyle name="Ext 2 9 14 2" xfId="10216" xr:uid="{00000000-0005-0000-0000-0000E6270000}"/>
    <cellStyle name="Ext 2 9 14 3" xfId="10217" xr:uid="{00000000-0005-0000-0000-0000E7270000}"/>
    <cellStyle name="Ext 2 9 15" xfId="10218" xr:uid="{00000000-0005-0000-0000-0000E8270000}"/>
    <cellStyle name="Ext 2 9 15 2" xfId="10219" xr:uid="{00000000-0005-0000-0000-0000E9270000}"/>
    <cellStyle name="Ext 2 9 15 3" xfId="10220" xr:uid="{00000000-0005-0000-0000-0000EA270000}"/>
    <cellStyle name="Ext 2 9 16" xfId="10221" xr:uid="{00000000-0005-0000-0000-0000EB270000}"/>
    <cellStyle name="Ext 2 9 16 2" xfId="10222" xr:uid="{00000000-0005-0000-0000-0000EC270000}"/>
    <cellStyle name="Ext 2 9 16 3" xfId="10223" xr:uid="{00000000-0005-0000-0000-0000ED270000}"/>
    <cellStyle name="Ext 2 9 17" xfId="10224" xr:uid="{00000000-0005-0000-0000-0000EE270000}"/>
    <cellStyle name="Ext 2 9 17 2" xfId="10225" xr:uid="{00000000-0005-0000-0000-0000EF270000}"/>
    <cellStyle name="Ext 2 9 17 3" xfId="10226" xr:uid="{00000000-0005-0000-0000-0000F0270000}"/>
    <cellStyle name="Ext 2 9 18" xfId="10227" xr:uid="{00000000-0005-0000-0000-0000F1270000}"/>
    <cellStyle name="Ext 2 9 18 2" xfId="10228" xr:uid="{00000000-0005-0000-0000-0000F2270000}"/>
    <cellStyle name="Ext 2 9 18 3" xfId="10229" xr:uid="{00000000-0005-0000-0000-0000F3270000}"/>
    <cellStyle name="Ext 2 9 19" xfId="10230" xr:uid="{00000000-0005-0000-0000-0000F4270000}"/>
    <cellStyle name="Ext 2 9 19 2" xfId="10231" xr:uid="{00000000-0005-0000-0000-0000F5270000}"/>
    <cellStyle name="Ext 2 9 19 3" xfId="10232" xr:uid="{00000000-0005-0000-0000-0000F6270000}"/>
    <cellStyle name="Ext 2 9 2" xfId="10233" xr:uid="{00000000-0005-0000-0000-0000F7270000}"/>
    <cellStyle name="Ext 2 9 2 2" xfId="10234" xr:uid="{00000000-0005-0000-0000-0000F8270000}"/>
    <cellStyle name="Ext 2 9 2 3" xfId="10235" xr:uid="{00000000-0005-0000-0000-0000F9270000}"/>
    <cellStyle name="Ext 2 9 20" xfId="10236" xr:uid="{00000000-0005-0000-0000-0000FA270000}"/>
    <cellStyle name="Ext 2 9 20 2" xfId="10237" xr:uid="{00000000-0005-0000-0000-0000FB270000}"/>
    <cellStyle name="Ext 2 9 20 3" xfId="10238" xr:uid="{00000000-0005-0000-0000-0000FC270000}"/>
    <cellStyle name="Ext 2 9 21" xfId="10239" xr:uid="{00000000-0005-0000-0000-0000FD270000}"/>
    <cellStyle name="Ext 2 9 21 2" xfId="10240" xr:uid="{00000000-0005-0000-0000-0000FE270000}"/>
    <cellStyle name="Ext 2 9 21 3" xfId="10241" xr:uid="{00000000-0005-0000-0000-0000FF270000}"/>
    <cellStyle name="Ext 2 9 22" xfId="10242" xr:uid="{00000000-0005-0000-0000-000000280000}"/>
    <cellStyle name="Ext 2 9 22 2" xfId="10243" xr:uid="{00000000-0005-0000-0000-000001280000}"/>
    <cellStyle name="Ext 2 9 22 3" xfId="10244" xr:uid="{00000000-0005-0000-0000-000002280000}"/>
    <cellStyle name="Ext 2 9 23" xfId="10245" xr:uid="{00000000-0005-0000-0000-000003280000}"/>
    <cellStyle name="Ext 2 9 23 2" xfId="10246" xr:uid="{00000000-0005-0000-0000-000004280000}"/>
    <cellStyle name="Ext 2 9 23 3" xfId="10247" xr:uid="{00000000-0005-0000-0000-000005280000}"/>
    <cellStyle name="Ext 2 9 24" xfId="10248" xr:uid="{00000000-0005-0000-0000-000006280000}"/>
    <cellStyle name="Ext 2 9 24 2" xfId="10249" xr:uid="{00000000-0005-0000-0000-000007280000}"/>
    <cellStyle name="Ext 2 9 24 3" xfId="10250" xr:uid="{00000000-0005-0000-0000-000008280000}"/>
    <cellStyle name="Ext 2 9 25" xfId="10251" xr:uid="{00000000-0005-0000-0000-000009280000}"/>
    <cellStyle name="Ext 2 9 26" xfId="10252" xr:uid="{00000000-0005-0000-0000-00000A280000}"/>
    <cellStyle name="Ext 2 9 3" xfId="10253" xr:uid="{00000000-0005-0000-0000-00000B280000}"/>
    <cellStyle name="Ext 2 9 3 2" xfId="10254" xr:uid="{00000000-0005-0000-0000-00000C280000}"/>
    <cellStyle name="Ext 2 9 3 3" xfId="10255" xr:uid="{00000000-0005-0000-0000-00000D280000}"/>
    <cellStyle name="Ext 2 9 4" xfId="10256" xr:uid="{00000000-0005-0000-0000-00000E280000}"/>
    <cellStyle name="Ext 2 9 4 2" xfId="10257" xr:uid="{00000000-0005-0000-0000-00000F280000}"/>
    <cellStyle name="Ext 2 9 4 3" xfId="10258" xr:uid="{00000000-0005-0000-0000-000010280000}"/>
    <cellStyle name="Ext 2 9 5" xfId="10259" xr:uid="{00000000-0005-0000-0000-000011280000}"/>
    <cellStyle name="Ext 2 9 5 2" xfId="10260" xr:uid="{00000000-0005-0000-0000-000012280000}"/>
    <cellStyle name="Ext 2 9 5 3" xfId="10261" xr:uid="{00000000-0005-0000-0000-000013280000}"/>
    <cellStyle name="Ext 2 9 6" xfId="10262" xr:uid="{00000000-0005-0000-0000-000014280000}"/>
    <cellStyle name="Ext 2 9 6 2" xfId="10263" xr:uid="{00000000-0005-0000-0000-000015280000}"/>
    <cellStyle name="Ext 2 9 6 3" xfId="10264" xr:uid="{00000000-0005-0000-0000-000016280000}"/>
    <cellStyle name="Ext 2 9 7" xfId="10265" xr:uid="{00000000-0005-0000-0000-000017280000}"/>
    <cellStyle name="Ext 2 9 7 2" xfId="10266" xr:uid="{00000000-0005-0000-0000-000018280000}"/>
    <cellStyle name="Ext 2 9 7 3" xfId="10267" xr:uid="{00000000-0005-0000-0000-000019280000}"/>
    <cellStyle name="Ext 2 9 8" xfId="10268" xr:uid="{00000000-0005-0000-0000-00001A280000}"/>
    <cellStyle name="Ext 2 9 8 2" xfId="10269" xr:uid="{00000000-0005-0000-0000-00001B280000}"/>
    <cellStyle name="Ext 2 9 8 3" xfId="10270" xr:uid="{00000000-0005-0000-0000-00001C280000}"/>
    <cellStyle name="Ext 2 9 9" xfId="10271" xr:uid="{00000000-0005-0000-0000-00001D280000}"/>
    <cellStyle name="Ext 2 9 9 2" xfId="10272" xr:uid="{00000000-0005-0000-0000-00001E280000}"/>
    <cellStyle name="Ext 2 9 9 3" xfId="10273" xr:uid="{00000000-0005-0000-0000-00001F280000}"/>
    <cellStyle name="Ext 20" xfId="10274" xr:uid="{00000000-0005-0000-0000-000020280000}"/>
    <cellStyle name="Ext 20 2" xfId="10275" xr:uid="{00000000-0005-0000-0000-000021280000}"/>
    <cellStyle name="Ext 20 3" xfId="10276" xr:uid="{00000000-0005-0000-0000-000022280000}"/>
    <cellStyle name="Ext 21" xfId="10277" xr:uid="{00000000-0005-0000-0000-000023280000}"/>
    <cellStyle name="Ext 21 2" xfId="10278" xr:uid="{00000000-0005-0000-0000-000024280000}"/>
    <cellStyle name="Ext 21 3" xfId="10279" xr:uid="{00000000-0005-0000-0000-000025280000}"/>
    <cellStyle name="Ext 22" xfId="10280" xr:uid="{00000000-0005-0000-0000-000026280000}"/>
    <cellStyle name="Ext 22 2" xfId="10281" xr:uid="{00000000-0005-0000-0000-000027280000}"/>
    <cellStyle name="Ext 22 3" xfId="10282" xr:uid="{00000000-0005-0000-0000-000028280000}"/>
    <cellStyle name="Ext 23" xfId="10283" xr:uid="{00000000-0005-0000-0000-000029280000}"/>
    <cellStyle name="Ext 23 2" xfId="10284" xr:uid="{00000000-0005-0000-0000-00002A280000}"/>
    <cellStyle name="Ext 23 3" xfId="10285" xr:uid="{00000000-0005-0000-0000-00002B280000}"/>
    <cellStyle name="Ext 24" xfId="10286" xr:uid="{00000000-0005-0000-0000-00002C280000}"/>
    <cellStyle name="Ext 24 2" xfId="10287" xr:uid="{00000000-0005-0000-0000-00002D280000}"/>
    <cellStyle name="Ext 24 3" xfId="10288" xr:uid="{00000000-0005-0000-0000-00002E280000}"/>
    <cellStyle name="Ext 25" xfId="10289" xr:uid="{00000000-0005-0000-0000-00002F280000}"/>
    <cellStyle name="Ext 25 2" xfId="10290" xr:uid="{00000000-0005-0000-0000-000030280000}"/>
    <cellStyle name="Ext 25 3" xfId="10291" xr:uid="{00000000-0005-0000-0000-000031280000}"/>
    <cellStyle name="Ext 26" xfId="10292" xr:uid="{00000000-0005-0000-0000-000032280000}"/>
    <cellStyle name="Ext 26 2" xfId="10293" xr:uid="{00000000-0005-0000-0000-000033280000}"/>
    <cellStyle name="Ext 26 3" xfId="10294" xr:uid="{00000000-0005-0000-0000-000034280000}"/>
    <cellStyle name="Ext 27" xfId="10295" xr:uid="{00000000-0005-0000-0000-000035280000}"/>
    <cellStyle name="Ext 27 2" xfId="10296" xr:uid="{00000000-0005-0000-0000-000036280000}"/>
    <cellStyle name="Ext 27 3" xfId="10297" xr:uid="{00000000-0005-0000-0000-000037280000}"/>
    <cellStyle name="Ext 28" xfId="10298" xr:uid="{00000000-0005-0000-0000-000038280000}"/>
    <cellStyle name="Ext 28 2" xfId="10299" xr:uid="{00000000-0005-0000-0000-000039280000}"/>
    <cellStyle name="Ext 28 3" xfId="10300" xr:uid="{00000000-0005-0000-0000-00003A280000}"/>
    <cellStyle name="Ext 29" xfId="10301" xr:uid="{00000000-0005-0000-0000-00003B280000}"/>
    <cellStyle name="Ext 29 2" xfId="10302" xr:uid="{00000000-0005-0000-0000-00003C280000}"/>
    <cellStyle name="Ext 29 3" xfId="10303" xr:uid="{00000000-0005-0000-0000-00003D280000}"/>
    <cellStyle name="Ext 3" xfId="10304" xr:uid="{00000000-0005-0000-0000-00003E280000}"/>
    <cellStyle name="Ext 3 10" xfId="10305" xr:uid="{00000000-0005-0000-0000-00003F280000}"/>
    <cellStyle name="Ext 3 10 2" xfId="10306" xr:uid="{00000000-0005-0000-0000-000040280000}"/>
    <cellStyle name="Ext 3 10 3" xfId="10307" xr:uid="{00000000-0005-0000-0000-000041280000}"/>
    <cellStyle name="Ext 3 11" xfId="10308" xr:uid="{00000000-0005-0000-0000-000042280000}"/>
    <cellStyle name="Ext 3 11 2" xfId="10309" xr:uid="{00000000-0005-0000-0000-000043280000}"/>
    <cellStyle name="Ext 3 11 3" xfId="10310" xr:uid="{00000000-0005-0000-0000-000044280000}"/>
    <cellStyle name="Ext 3 12" xfId="10311" xr:uid="{00000000-0005-0000-0000-000045280000}"/>
    <cellStyle name="Ext 3 12 2" xfId="10312" xr:uid="{00000000-0005-0000-0000-000046280000}"/>
    <cellStyle name="Ext 3 12 3" xfId="10313" xr:uid="{00000000-0005-0000-0000-000047280000}"/>
    <cellStyle name="Ext 3 13" xfId="10314" xr:uid="{00000000-0005-0000-0000-000048280000}"/>
    <cellStyle name="Ext 3 13 2" xfId="10315" xr:uid="{00000000-0005-0000-0000-000049280000}"/>
    <cellStyle name="Ext 3 13 3" xfId="10316" xr:uid="{00000000-0005-0000-0000-00004A280000}"/>
    <cellStyle name="Ext 3 14" xfId="10317" xr:uid="{00000000-0005-0000-0000-00004B280000}"/>
    <cellStyle name="Ext 3 14 2" xfId="10318" xr:uid="{00000000-0005-0000-0000-00004C280000}"/>
    <cellStyle name="Ext 3 14 3" xfId="10319" xr:uid="{00000000-0005-0000-0000-00004D280000}"/>
    <cellStyle name="Ext 3 15" xfId="10320" xr:uid="{00000000-0005-0000-0000-00004E280000}"/>
    <cellStyle name="Ext 3 15 2" xfId="10321" xr:uid="{00000000-0005-0000-0000-00004F280000}"/>
    <cellStyle name="Ext 3 15 3" xfId="10322" xr:uid="{00000000-0005-0000-0000-000050280000}"/>
    <cellStyle name="Ext 3 16" xfId="10323" xr:uid="{00000000-0005-0000-0000-000051280000}"/>
    <cellStyle name="Ext 3 16 2" xfId="10324" xr:uid="{00000000-0005-0000-0000-000052280000}"/>
    <cellStyle name="Ext 3 16 3" xfId="10325" xr:uid="{00000000-0005-0000-0000-000053280000}"/>
    <cellStyle name="Ext 3 17" xfId="10326" xr:uid="{00000000-0005-0000-0000-000054280000}"/>
    <cellStyle name="Ext 3 17 2" xfId="10327" xr:uid="{00000000-0005-0000-0000-000055280000}"/>
    <cellStyle name="Ext 3 17 3" xfId="10328" xr:uid="{00000000-0005-0000-0000-000056280000}"/>
    <cellStyle name="Ext 3 18" xfId="10329" xr:uid="{00000000-0005-0000-0000-000057280000}"/>
    <cellStyle name="Ext 3 18 2" xfId="10330" xr:uid="{00000000-0005-0000-0000-000058280000}"/>
    <cellStyle name="Ext 3 18 3" xfId="10331" xr:uid="{00000000-0005-0000-0000-000059280000}"/>
    <cellStyle name="Ext 3 19" xfId="10332" xr:uid="{00000000-0005-0000-0000-00005A280000}"/>
    <cellStyle name="Ext 3 19 2" xfId="10333" xr:uid="{00000000-0005-0000-0000-00005B280000}"/>
    <cellStyle name="Ext 3 19 3" xfId="10334" xr:uid="{00000000-0005-0000-0000-00005C280000}"/>
    <cellStyle name="Ext 3 2" xfId="10335" xr:uid="{00000000-0005-0000-0000-00005D280000}"/>
    <cellStyle name="Ext 3 2 2" xfId="10336" xr:uid="{00000000-0005-0000-0000-00005E280000}"/>
    <cellStyle name="Ext 3 2 3" xfId="10337" xr:uid="{00000000-0005-0000-0000-00005F280000}"/>
    <cellStyle name="Ext 3 20" xfId="10338" xr:uid="{00000000-0005-0000-0000-000060280000}"/>
    <cellStyle name="Ext 3 20 2" xfId="10339" xr:uid="{00000000-0005-0000-0000-000061280000}"/>
    <cellStyle name="Ext 3 20 3" xfId="10340" xr:uid="{00000000-0005-0000-0000-000062280000}"/>
    <cellStyle name="Ext 3 21" xfId="10341" xr:uid="{00000000-0005-0000-0000-000063280000}"/>
    <cellStyle name="Ext 3 21 2" xfId="10342" xr:uid="{00000000-0005-0000-0000-000064280000}"/>
    <cellStyle name="Ext 3 21 3" xfId="10343" xr:uid="{00000000-0005-0000-0000-000065280000}"/>
    <cellStyle name="Ext 3 22" xfId="10344" xr:uid="{00000000-0005-0000-0000-000066280000}"/>
    <cellStyle name="Ext 3 22 2" xfId="10345" xr:uid="{00000000-0005-0000-0000-000067280000}"/>
    <cellStyle name="Ext 3 22 3" xfId="10346" xr:uid="{00000000-0005-0000-0000-000068280000}"/>
    <cellStyle name="Ext 3 23" xfId="10347" xr:uid="{00000000-0005-0000-0000-000069280000}"/>
    <cellStyle name="Ext 3 23 2" xfId="10348" xr:uid="{00000000-0005-0000-0000-00006A280000}"/>
    <cellStyle name="Ext 3 23 3" xfId="10349" xr:uid="{00000000-0005-0000-0000-00006B280000}"/>
    <cellStyle name="Ext 3 24" xfId="10350" xr:uid="{00000000-0005-0000-0000-00006C280000}"/>
    <cellStyle name="Ext 3 24 2" xfId="10351" xr:uid="{00000000-0005-0000-0000-00006D280000}"/>
    <cellStyle name="Ext 3 24 3" xfId="10352" xr:uid="{00000000-0005-0000-0000-00006E280000}"/>
    <cellStyle name="Ext 3 25" xfId="10353" xr:uid="{00000000-0005-0000-0000-00006F280000}"/>
    <cellStyle name="Ext 3 26" xfId="10354" xr:uid="{00000000-0005-0000-0000-000070280000}"/>
    <cellStyle name="Ext 3 3" xfId="10355" xr:uid="{00000000-0005-0000-0000-000071280000}"/>
    <cellStyle name="Ext 3 3 2" xfId="10356" xr:uid="{00000000-0005-0000-0000-000072280000}"/>
    <cellStyle name="Ext 3 3 3" xfId="10357" xr:uid="{00000000-0005-0000-0000-000073280000}"/>
    <cellStyle name="Ext 3 4" xfId="10358" xr:uid="{00000000-0005-0000-0000-000074280000}"/>
    <cellStyle name="Ext 3 4 2" xfId="10359" xr:uid="{00000000-0005-0000-0000-000075280000}"/>
    <cellStyle name="Ext 3 4 3" xfId="10360" xr:uid="{00000000-0005-0000-0000-000076280000}"/>
    <cellStyle name="Ext 3 5" xfId="10361" xr:uid="{00000000-0005-0000-0000-000077280000}"/>
    <cellStyle name="Ext 3 5 2" xfId="10362" xr:uid="{00000000-0005-0000-0000-000078280000}"/>
    <cellStyle name="Ext 3 5 3" xfId="10363" xr:uid="{00000000-0005-0000-0000-000079280000}"/>
    <cellStyle name="Ext 3 6" xfId="10364" xr:uid="{00000000-0005-0000-0000-00007A280000}"/>
    <cellStyle name="Ext 3 6 2" xfId="10365" xr:uid="{00000000-0005-0000-0000-00007B280000}"/>
    <cellStyle name="Ext 3 6 3" xfId="10366" xr:uid="{00000000-0005-0000-0000-00007C280000}"/>
    <cellStyle name="Ext 3 7" xfId="10367" xr:uid="{00000000-0005-0000-0000-00007D280000}"/>
    <cellStyle name="Ext 3 7 2" xfId="10368" xr:uid="{00000000-0005-0000-0000-00007E280000}"/>
    <cellStyle name="Ext 3 7 3" xfId="10369" xr:uid="{00000000-0005-0000-0000-00007F280000}"/>
    <cellStyle name="Ext 3 8" xfId="10370" xr:uid="{00000000-0005-0000-0000-000080280000}"/>
    <cellStyle name="Ext 3 8 2" xfId="10371" xr:uid="{00000000-0005-0000-0000-000081280000}"/>
    <cellStyle name="Ext 3 8 3" xfId="10372" xr:uid="{00000000-0005-0000-0000-000082280000}"/>
    <cellStyle name="Ext 3 9" xfId="10373" xr:uid="{00000000-0005-0000-0000-000083280000}"/>
    <cellStyle name="Ext 3 9 2" xfId="10374" xr:uid="{00000000-0005-0000-0000-000084280000}"/>
    <cellStyle name="Ext 3 9 3" xfId="10375" xr:uid="{00000000-0005-0000-0000-000085280000}"/>
    <cellStyle name="Ext 30" xfId="10376" xr:uid="{00000000-0005-0000-0000-000086280000}"/>
    <cellStyle name="Ext 30 2" xfId="10377" xr:uid="{00000000-0005-0000-0000-000087280000}"/>
    <cellStyle name="Ext 30 3" xfId="10378" xr:uid="{00000000-0005-0000-0000-000088280000}"/>
    <cellStyle name="Ext 31" xfId="10379" xr:uid="{00000000-0005-0000-0000-000089280000}"/>
    <cellStyle name="Ext 31 2" xfId="10380" xr:uid="{00000000-0005-0000-0000-00008A280000}"/>
    <cellStyle name="Ext 31 3" xfId="10381" xr:uid="{00000000-0005-0000-0000-00008B280000}"/>
    <cellStyle name="Ext 32" xfId="10382" xr:uid="{00000000-0005-0000-0000-00008C280000}"/>
    <cellStyle name="Ext 32 2" xfId="10383" xr:uid="{00000000-0005-0000-0000-00008D280000}"/>
    <cellStyle name="Ext 32 3" xfId="10384" xr:uid="{00000000-0005-0000-0000-00008E280000}"/>
    <cellStyle name="Ext 33" xfId="10385" xr:uid="{00000000-0005-0000-0000-00008F280000}"/>
    <cellStyle name="Ext 33 2" xfId="10386" xr:uid="{00000000-0005-0000-0000-000090280000}"/>
    <cellStyle name="Ext 33 3" xfId="10387" xr:uid="{00000000-0005-0000-0000-000091280000}"/>
    <cellStyle name="Ext 34" xfId="10388" xr:uid="{00000000-0005-0000-0000-000092280000}"/>
    <cellStyle name="Ext 34 2" xfId="10389" xr:uid="{00000000-0005-0000-0000-000093280000}"/>
    <cellStyle name="Ext 34 3" xfId="10390" xr:uid="{00000000-0005-0000-0000-000094280000}"/>
    <cellStyle name="Ext 35" xfId="10391" xr:uid="{00000000-0005-0000-0000-000095280000}"/>
    <cellStyle name="Ext 35 2" xfId="10392" xr:uid="{00000000-0005-0000-0000-000096280000}"/>
    <cellStyle name="Ext 35 3" xfId="10393" xr:uid="{00000000-0005-0000-0000-000097280000}"/>
    <cellStyle name="Ext 36" xfId="10394" xr:uid="{00000000-0005-0000-0000-000098280000}"/>
    <cellStyle name="Ext 37" xfId="10395" xr:uid="{00000000-0005-0000-0000-000099280000}"/>
    <cellStyle name="Ext 4" xfId="10396" xr:uid="{00000000-0005-0000-0000-00009A280000}"/>
    <cellStyle name="Ext 4 10" xfId="10397" xr:uid="{00000000-0005-0000-0000-00009B280000}"/>
    <cellStyle name="Ext 4 10 2" xfId="10398" xr:uid="{00000000-0005-0000-0000-00009C280000}"/>
    <cellStyle name="Ext 4 10 3" xfId="10399" xr:uid="{00000000-0005-0000-0000-00009D280000}"/>
    <cellStyle name="Ext 4 11" xfId="10400" xr:uid="{00000000-0005-0000-0000-00009E280000}"/>
    <cellStyle name="Ext 4 11 2" xfId="10401" xr:uid="{00000000-0005-0000-0000-00009F280000}"/>
    <cellStyle name="Ext 4 11 3" xfId="10402" xr:uid="{00000000-0005-0000-0000-0000A0280000}"/>
    <cellStyle name="Ext 4 12" xfId="10403" xr:uid="{00000000-0005-0000-0000-0000A1280000}"/>
    <cellStyle name="Ext 4 12 2" xfId="10404" xr:uid="{00000000-0005-0000-0000-0000A2280000}"/>
    <cellStyle name="Ext 4 12 3" xfId="10405" xr:uid="{00000000-0005-0000-0000-0000A3280000}"/>
    <cellStyle name="Ext 4 13" xfId="10406" xr:uid="{00000000-0005-0000-0000-0000A4280000}"/>
    <cellStyle name="Ext 4 13 2" xfId="10407" xr:uid="{00000000-0005-0000-0000-0000A5280000}"/>
    <cellStyle name="Ext 4 13 3" xfId="10408" xr:uid="{00000000-0005-0000-0000-0000A6280000}"/>
    <cellStyle name="Ext 4 14" xfId="10409" xr:uid="{00000000-0005-0000-0000-0000A7280000}"/>
    <cellStyle name="Ext 4 14 2" xfId="10410" xr:uid="{00000000-0005-0000-0000-0000A8280000}"/>
    <cellStyle name="Ext 4 14 3" xfId="10411" xr:uid="{00000000-0005-0000-0000-0000A9280000}"/>
    <cellStyle name="Ext 4 15" xfId="10412" xr:uid="{00000000-0005-0000-0000-0000AA280000}"/>
    <cellStyle name="Ext 4 15 2" xfId="10413" xr:uid="{00000000-0005-0000-0000-0000AB280000}"/>
    <cellStyle name="Ext 4 15 3" xfId="10414" xr:uid="{00000000-0005-0000-0000-0000AC280000}"/>
    <cellStyle name="Ext 4 16" xfId="10415" xr:uid="{00000000-0005-0000-0000-0000AD280000}"/>
    <cellStyle name="Ext 4 16 2" xfId="10416" xr:uid="{00000000-0005-0000-0000-0000AE280000}"/>
    <cellStyle name="Ext 4 16 3" xfId="10417" xr:uid="{00000000-0005-0000-0000-0000AF280000}"/>
    <cellStyle name="Ext 4 17" xfId="10418" xr:uid="{00000000-0005-0000-0000-0000B0280000}"/>
    <cellStyle name="Ext 4 17 2" xfId="10419" xr:uid="{00000000-0005-0000-0000-0000B1280000}"/>
    <cellStyle name="Ext 4 17 3" xfId="10420" xr:uid="{00000000-0005-0000-0000-0000B2280000}"/>
    <cellStyle name="Ext 4 18" xfId="10421" xr:uid="{00000000-0005-0000-0000-0000B3280000}"/>
    <cellStyle name="Ext 4 18 2" xfId="10422" xr:uid="{00000000-0005-0000-0000-0000B4280000}"/>
    <cellStyle name="Ext 4 18 3" xfId="10423" xr:uid="{00000000-0005-0000-0000-0000B5280000}"/>
    <cellStyle name="Ext 4 19" xfId="10424" xr:uid="{00000000-0005-0000-0000-0000B6280000}"/>
    <cellStyle name="Ext 4 19 2" xfId="10425" xr:uid="{00000000-0005-0000-0000-0000B7280000}"/>
    <cellStyle name="Ext 4 19 3" xfId="10426" xr:uid="{00000000-0005-0000-0000-0000B8280000}"/>
    <cellStyle name="Ext 4 2" xfId="10427" xr:uid="{00000000-0005-0000-0000-0000B9280000}"/>
    <cellStyle name="Ext 4 2 2" xfId="10428" xr:uid="{00000000-0005-0000-0000-0000BA280000}"/>
    <cellStyle name="Ext 4 2 3" xfId="10429" xr:uid="{00000000-0005-0000-0000-0000BB280000}"/>
    <cellStyle name="Ext 4 20" xfId="10430" xr:uid="{00000000-0005-0000-0000-0000BC280000}"/>
    <cellStyle name="Ext 4 20 2" xfId="10431" xr:uid="{00000000-0005-0000-0000-0000BD280000}"/>
    <cellStyle name="Ext 4 20 3" xfId="10432" xr:uid="{00000000-0005-0000-0000-0000BE280000}"/>
    <cellStyle name="Ext 4 21" xfId="10433" xr:uid="{00000000-0005-0000-0000-0000BF280000}"/>
    <cellStyle name="Ext 4 21 2" xfId="10434" xr:uid="{00000000-0005-0000-0000-0000C0280000}"/>
    <cellStyle name="Ext 4 21 3" xfId="10435" xr:uid="{00000000-0005-0000-0000-0000C1280000}"/>
    <cellStyle name="Ext 4 22" xfId="10436" xr:uid="{00000000-0005-0000-0000-0000C2280000}"/>
    <cellStyle name="Ext 4 22 2" xfId="10437" xr:uid="{00000000-0005-0000-0000-0000C3280000}"/>
    <cellStyle name="Ext 4 22 3" xfId="10438" xr:uid="{00000000-0005-0000-0000-0000C4280000}"/>
    <cellStyle name="Ext 4 23" xfId="10439" xr:uid="{00000000-0005-0000-0000-0000C5280000}"/>
    <cellStyle name="Ext 4 23 2" xfId="10440" xr:uid="{00000000-0005-0000-0000-0000C6280000}"/>
    <cellStyle name="Ext 4 23 3" xfId="10441" xr:uid="{00000000-0005-0000-0000-0000C7280000}"/>
    <cellStyle name="Ext 4 24" xfId="10442" xr:uid="{00000000-0005-0000-0000-0000C8280000}"/>
    <cellStyle name="Ext 4 24 2" xfId="10443" xr:uid="{00000000-0005-0000-0000-0000C9280000}"/>
    <cellStyle name="Ext 4 24 3" xfId="10444" xr:uid="{00000000-0005-0000-0000-0000CA280000}"/>
    <cellStyle name="Ext 4 25" xfId="10445" xr:uid="{00000000-0005-0000-0000-0000CB280000}"/>
    <cellStyle name="Ext 4 26" xfId="10446" xr:uid="{00000000-0005-0000-0000-0000CC280000}"/>
    <cellStyle name="Ext 4 3" xfId="10447" xr:uid="{00000000-0005-0000-0000-0000CD280000}"/>
    <cellStyle name="Ext 4 3 2" xfId="10448" xr:uid="{00000000-0005-0000-0000-0000CE280000}"/>
    <cellStyle name="Ext 4 3 3" xfId="10449" xr:uid="{00000000-0005-0000-0000-0000CF280000}"/>
    <cellStyle name="Ext 4 4" xfId="10450" xr:uid="{00000000-0005-0000-0000-0000D0280000}"/>
    <cellStyle name="Ext 4 4 2" xfId="10451" xr:uid="{00000000-0005-0000-0000-0000D1280000}"/>
    <cellStyle name="Ext 4 4 3" xfId="10452" xr:uid="{00000000-0005-0000-0000-0000D2280000}"/>
    <cellStyle name="Ext 4 5" xfId="10453" xr:uid="{00000000-0005-0000-0000-0000D3280000}"/>
    <cellStyle name="Ext 4 5 2" xfId="10454" xr:uid="{00000000-0005-0000-0000-0000D4280000}"/>
    <cellStyle name="Ext 4 5 3" xfId="10455" xr:uid="{00000000-0005-0000-0000-0000D5280000}"/>
    <cellStyle name="Ext 4 6" xfId="10456" xr:uid="{00000000-0005-0000-0000-0000D6280000}"/>
    <cellStyle name="Ext 4 6 2" xfId="10457" xr:uid="{00000000-0005-0000-0000-0000D7280000}"/>
    <cellStyle name="Ext 4 6 3" xfId="10458" xr:uid="{00000000-0005-0000-0000-0000D8280000}"/>
    <cellStyle name="Ext 4 7" xfId="10459" xr:uid="{00000000-0005-0000-0000-0000D9280000}"/>
    <cellStyle name="Ext 4 7 2" xfId="10460" xr:uid="{00000000-0005-0000-0000-0000DA280000}"/>
    <cellStyle name="Ext 4 7 3" xfId="10461" xr:uid="{00000000-0005-0000-0000-0000DB280000}"/>
    <cellStyle name="Ext 4 8" xfId="10462" xr:uid="{00000000-0005-0000-0000-0000DC280000}"/>
    <cellStyle name="Ext 4 8 2" xfId="10463" xr:uid="{00000000-0005-0000-0000-0000DD280000}"/>
    <cellStyle name="Ext 4 8 3" xfId="10464" xr:uid="{00000000-0005-0000-0000-0000DE280000}"/>
    <cellStyle name="Ext 4 9" xfId="10465" xr:uid="{00000000-0005-0000-0000-0000DF280000}"/>
    <cellStyle name="Ext 4 9 2" xfId="10466" xr:uid="{00000000-0005-0000-0000-0000E0280000}"/>
    <cellStyle name="Ext 4 9 3" xfId="10467" xr:uid="{00000000-0005-0000-0000-0000E1280000}"/>
    <cellStyle name="Ext 5" xfId="10468" xr:uid="{00000000-0005-0000-0000-0000E2280000}"/>
    <cellStyle name="Ext 5 10" xfId="10469" xr:uid="{00000000-0005-0000-0000-0000E3280000}"/>
    <cellStyle name="Ext 5 10 2" xfId="10470" xr:uid="{00000000-0005-0000-0000-0000E4280000}"/>
    <cellStyle name="Ext 5 10 3" xfId="10471" xr:uid="{00000000-0005-0000-0000-0000E5280000}"/>
    <cellStyle name="Ext 5 11" xfId="10472" xr:uid="{00000000-0005-0000-0000-0000E6280000}"/>
    <cellStyle name="Ext 5 11 2" xfId="10473" xr:uid="{00000000-0005-0000-0000-0000E7280000}"/>
    <cellStyle name="Ext 5 11 3" xfId="10474" xr:uid="{00000000-0005-0000-0000-0000E8280000}"/>
    <cellStyle name="Ext 5 12" xfId="10475" xr:uid="{00000000-0005-0000-0000-0000E9280000}"/>
    <cellStyle name="Ext 5 12 2" xfId="10476" xr:uid="{00000000-0005-0000-0000-0000EA280000}"/>
    <cellStyle name="Ext 5 12 3" xfId="10477" xr:uid="{00000000-0005-0000-0000-0000EB280000}"/>
    <cellStyle name="Ext 5 13" xfId="10478" xr:uid="{00000000-0005-0000-0000-0000EC280000}"/>
    <cellStyle name="Ext 5 13 2" xfId="10479" xr:uid="{00000000-0005-0000-0000-0000ED280000}"/>
    <cellStyle name="Ext 5 13 3" xfId="10480" xr:uid="{00000000-0005-0000-0000-0000EE280000}"/>
    <cellStyle name="Ext 5 14" xfId="10481" xr:uid="{00000000-0005-0000-0000-0000EF280000}"/>
    <cellStyle name="Ext 5 14 2" xfId="10482" xr:uid="{00000000-0005-0000-0000-0000F0280000}"/>
    <cellStyle name="Ext 5 14 3" xfId="10483" xr:uid="{00000000-0005-0000-0000-0000F1280000}"/>
    <cellStyle name="Ext 5 15" xfId="10484" xr:uid="{00000000-0005-0000-0000-0000F2280000}"/>
    <cellStyle name="Ext 5 15 2" xfId="10485" xr:uid="{00000000-0005-0000-0000-0000F3280000}"/>
    <cellStyle name="Ext 5 15 3" xfId="10486" xr:uid="{00000000-0005-0000-0000-0000F4280000}"/>
    <cellStyle name="Ext 5 16" xfId="10487" xr:uid="{00000000-0005-0000-0000-0000F5280000}"/>
    <cellStyle name="Ext 5 16 2" xfId="10488" xr:uid="{00000000-0005-0000-0000-0000F6280000}"/>
    <cellStyle name="Ext 5 16 3" xfId="10489" xr:uid="{00000000-0005-0000-0000-0000F7280000}"/>
    <cellStyle name="Ext 5 17" xfId="10490" xr:uid="{00000000-0005-0000-0000-0000F8280000}"/>
    <cellStyle name="Ext 5 17 2" xfId="10491" xr:uid="{00000000-0005-0000-0000-0000F9280000}"/>
    <cellStyle name="Ext 5 17 3" xfId="10492" xr:uid="{00000000-0005-0000-0000-0000FA280000}"/>
    <cellStyle name="Ext 5 18" xfId="10493" xr:uid="{00000000-0005-0000-0000-0000FB280000}"/>
    <cellStyle name="Ext 5 18 2" xfId="10494" xr:uid="{00000000-0005-0000-0000-0000FC280000}"/>
    <cellStyle name="Ext 5 18 3" xfId="10495" xr:uid="{00000000-0005-0000-0000-0000FD280000}"/>
    <cellStyle name="Ext 5 19" xfId="10496" xr:uid="{00000000-0005-0000-0000-0000FE280000}"/>
    <cellStyle name="Ext 5 19 2" xfId="10497" xr:uid="{00000000-0005-0000-0000-0000FF280000}"/>
    <cellStyle name="Ext 5 19 3" xfId="10498" xr:uid="{00000000-0005-0000-0000-000000290000}"/>
    <cellStyle name="Ext 5 2" xfId="10499" xr:uid="{00000000-0005-0000-0000-000001290000}"/>
    <cellStyle name="Ext 5 2 2" xfId="10500" xr:uid="{00000000-0005-0000-0000-000002290000}"/>
    <cellStyle name="Ext 5 2 3" xfId="10501" xr:uid="{00000000-0005-0000-0000-000003290000}"/>
    <cellStyle name="Ext 5 20" xfId="10502" xr:uid="{00000000-0005-0000-0000-000004290000}"/>
    <cellStyle name="Ext 5 20 2" xfId="10503" xr:uid="{00000000-0005-0000-0000-000005290000}"/>
    <cellStyle name="Ext 5 20 3" xfId="10504" xr:uid="{00000000-0005-0000-0000-000006290000}"/>
    <cellStyle name="Ext 5 21" xfId="10505" xr:uid="{00000000-0005-0000-0000-000007290000}"/>
    <cellStyle name="Ext 5 21 2" xfId="10506" xr:uid="{00000000-0005-0000-0000-000008290000}"/>
    <cellStyle name="Ext 5 21 3" xfId="10507" xr:uid="{00000000-0005-0000-0000-000009290000}"/>
    <cellStyle name="Ext 5 22" xfId="10508" xr:uid="{00000000-0005-0000-0000-00000A290000}"/>
    <cellStyle name="Ext 5 22 2" xfId="10509" xr:uid="{00000000-0005-0000-0000-00000B290000}"/>
    <cellStyle name="Ext 5 22 3" xfId="10510" xr:uid="{00000000-0005-0000-0000-00000C290000}"/>
    <cellStyle name="Ext 5 23" xfId="10511" xr:uid="{00000000-0005-0000-0000-00000D290000}"/>
    <cellStyle name="Ext 5 23 2" xfId="10512" xr:uid="{00000000-0005-0000-0000-00000E290000}"/>
    <cellStyle name="Ext 5 23 3" xfId="10513" xr:uid="{00000000-0005-0000-0000-00000F290000}"/>
    <cellStyle name="Ext 5 24" xfId="10514" xr:uid="{00000000-0005-0000-0000-000010290000}"/>
    <cellStyle name="Ext 5 24 2" xfId="10515" xr:uid="{00000000-0005-0000-0000-000011290000}"/>
    <cellStyle name="Ext 5 24 3" xfId="10516" xr:uid="{00000000-0005-0000-0000-000012290000}"/>
    <cellStyle name="Ext 5 25" xfId="10517" xr:uid="{00000000-0005-0000-0000-000013290000}"/>
    <cellStyle name="Ext 5 26" xfId="10518" xr:uid="{00000000-0005-0000-0000-000014290000}"/>
    <cellStyle name="Ext 5 3" xfId="10519" xr:uid="{00000000-0005-0000-0000-000015290000}"/>
    <cellStyle name="Ext 5 3 2" xfId="10520" xr:uid="{00000000-0005-0000-0000-000016290000}"/>
    <cellStyle name="Ext 5 3 3" xfId="10521" xr:uid="{00000000-0005-0000-0000-000017290000}"/>
    <cellStyle name="Ext 5 4" xfId="10522" xr:uid="{00000000-0005-0000-0000-000018290000}"/>
    <cellStyle name="Ext 5 4 2" xfId="10523" xr:uid="{00000000-0005-0000-0000-000019290000}"/>
    <cellStyle name="Ext 5 4 3" xfId="10524" xr:uid="{00000000-0005-0000-0000-00001A290000}"/>
    <cellStyle name="Ext 5 5" xfId="10525" xr:uid="{00000000-0005-0000-0000-00001B290000}"/>
    <cellStyle name="Ext 5 5 2" xfId="10526" xr:uid="{00000000-0005-0000-0000-00001C290000}"/>
    <cellStyle name="Ext 5 5 3" xfId="10527" xr:uid="{00000000-0005-0000-0000-00001D290000}"/>
    <cellStyle name="Ext 5 6" xfId="10528" xr:uid="{00000000-0005-0000-0000-00001E290000}"/>
    <cellStyle name="Ext 5 6 2" xfId="10529" xr:uid="{00000000-0005-0000-0000-00001F290000}"/>
    <cellStyle name="Ext 5 6 3" xfId="10530" xr:uid="{00000000-0005-0000-0000-000020290000}"/>
    <cellStyle name="Ext 5 7" xfId="10531" xr:uid="{00000000-0005-0000-0000-000021290000}"/>
    <cellStyle name="Ext 5 7 2" xfId="10532" xr:uid="{00000000-0005-0000-0000-000022290000}"/>
    <cellStyle name="Ext 5 7 3" xfId="10533" xr:uid="{00000000-0005-0000-0000-000023290000}"/>
    <cellStyle name="Ext 5 8" xfId="10534" xr:uid="{00000000-0005-0000-0000-000024290000}"/>
    <cellStyle name="Ext 5 8 2" xfId="10535" xr:uid="{00000000-0005-0000-0000-000025290000}"/>
    <cellStyle name="Ext 5 8 3" xfId="10536" xr:uid="{00000000-0005-0000-0000-000026290000}"/>
    <cellStyle name="Ext 5 9" xfId="10537" xr:uid="{00000000-0005-0000-0000-000027290000}"/>
    <cellStyle name="Ext 5 9 2" xfId="10538" xr:uid="{00000000-0005-0000-0000-000028290000}"/>
    <cellStyle name="Ext 5 9 3" xfId="10539" xr:uid="{00000000-0005-0000-0000-000029290000}"/>
    <cellStyle name="Ext 6" xfId="10540" xr:uid="{00000000-0005-0000-0000-00002A290000}"/>
    <cellStyle name="Ext 6 10" xfId="10541" xr:uid="{00000000-0005-0000-0000-00002B290000}"/>
    <cellStyle name="Ext 6 10 2" xfId="10542" xr:uid="{00000000-0005-0000-0000-00002C290000}"/>
    <cellStyle name="Ext 6 10 3" xfId="10543" xr:uid="{00000000-0005-0000-0000-00002D290000}"/>
    <cellStyle name="Ext 6 11" xfId="10544" xr:uid="{00000000-0005-0000-0000-00002E290000}"/>
    <cellStyle name="Ext 6 11 2" xfId="10545" xr:uid="{00000000-0005-0000-0000-00002F290000}"/>
    <cellStyle name="Ext 6 11 3" xfId="10546" xr:uid="{00000000-0005-0000-0000-000030290000}"/>
    <cellStyle name="Ext 6 12" xfId="10547" xr:uid="{00000000-0005-0000-0000-000031290000}"/>
    <cellStyle name="Ext 6 12 2" xfId="10548" xr:uid="{00000000-0005-0000-0000-000032290000}"/>
    <cellStyle name="Ext 6 12 3" xfId="10549" xr:uid="{00000000-0005-0000-0000-000033290000}"/>
    <cellStyle name="Ext 6 13" xfId="10550" xr:uid="{00000000-0005-0000-0000-000034290000}"/>
    <cellStyle name="Ext 6 13 2" xfId="10551" xr:uid="{00000000-0005-0000-0000-000035290000}"/>
    <cellStyle name="Ext 6 13 3" xfId="10552" xr:uid="{00000000-0005-0000-0000-000036290000}"/>
    <cellStyle name="Ext 6 14" xfId="10553" xr:uid="{00000000-0005-0000-0000-000037290000}"/>
    <cellStyle name="Ext 6 14 2" xfId="10554" xr:uid="{00000000-0005-0000-0000-000038290000}"/>
    <cellStyle name="Ext 6 14 3" xfId="10555" xr:uid="{00000000-0005-0000-0000-000039290000}"/>
    <cellStyle name="Ext 6 15" xfId="10556" xr:uid="{00000000-0005-0000-0000-00003A290000}"/>
    <cellStyle name="Ext 6 15 2" xfId="10557" xr:uid="{00000000-0005-0000-0000-00003B290000}"/>
    <cellStyle name="Ext 6 15 3" xfId="10558" xr:uid="{00000000-0005-0000-0000-00003C290000}"/>
    <cellStyle name="Ext 6 16" xfId="10559" xr:uid="{00000000-0005-0000-0000-00003D290000}"/>
    <cellStyle name="Ext 6 16 2" xfId="10560" xr:uid="{00000000-0005-0000-0000-00003E290000}"/>
    <cellStyle name="Ext 6 16 3" xfId="10561" xr:uid="{00000000-0005-0000-0000-00003F290000}"/>
    <cellStyle name="Ext 6 17" xfId="10562" xr:uid="{00000000-0005-0000-0000-000040290000}"/>
    <cellStyle name="Ext 6 17 2" xfId="10563" xr:uid="{00000000-0005-0000-0000-000041290000}"/>
    <cellStyle name="Ext 6 17 3" xfId="10564" xr:uid="{00000000-0005-0000-0000-000042290000}"/>
    <cellStyle name="Ext 6 18" xfId="10565" xr:uid="{00000000-0005-0000-0000-000043290000}"/>
    <cellStyle name="Ext 6 18 2" xfId="10566" xr:uid="{00000000-0005-0000-0000-000044290000}"/>
    <cellStyle name="Ext 6 18 3" xfId="10567" xr:uid="{00000000-0005-0000-0000-000045290000}"/>
    <cellStyle name="Ext 6 19" xfId="10568" xr:uid="{00000000-0005-0000-0000-000046290000}"/>
    <cellStyle name="Ext 6 19 2" xfId="10569" xr:uid="{00000000-0005-0000-0000-000047290000}"/>
    <cellStyle name="Ext 6 19 3" xfId="10570" xr:uid="{00000000-0005-0000-0000-000048290000}"/>
    <cellStyle name="Ext 6 2" xfId="10571" xr:uid="{00000000-0005-0000-0000-000049290000}"/>
    <cellStyle name="Ext 6 2 2" xfId="10572" xr:uid="{00000000-0005-0000-0000-00004A290000}"/>
    <cellStyle name="Ext 6 2 3" xfId="10573" xr:uid="{00000000-0005-0000-0000-00004B290000}"/>
    <cellStyle name="Ext 6 20" xfId="10574" xr:uid="{00000000-0005-0000-0000-00004C290000}"/>
    <cellStyle name="Ext 6 20 2" xfId="10575" xr:uid="{00000000-0005-0000-0000-00004D290000}"/>
    <cellStyle name="Ext 6 20 3" xfId="10576" xr:uid="{00000000-0005-0000-0000-00004E290000}"/>
    <cellStyle name="Ext 6 21" xfId="10577" xr:uid="{00000000-0005-0000-0000-00004F290000}"/>
    <cellStyle name="Ext 6 21 2" xfId="10578" xr:uid="{00000000-0005-0000-0000-000050290000}"/>
    <cellStyle name="Ext 6 21 3" xfId="10579" xr:uid="{00000000-0005-0000-0000-000051290000}"/>
    <cellStyle name="Ext 6 22" xfId="10580" xr:uid="{00000000-0005-0000-0000-000052290000}"/>
    <cellStyle name="Ext 6 22 2" xfId="10581" xr:uid="{00000000-0005-0000-0000-000053290000}"/>
    <cellStyle name="Ext 6 22 3" xfId="10582" xr:uid="{00000000-0005-0000-0000-000054290000}"/>
    <cellStyle name="Ext 6 23" xfId="10583" xr:uid="{00000000-0005-0000-0000-000055290000}"/>
    <cellStyle name="Ext 6 23 2" xfId="10584" xr:uid="{00000000-0005-0000-0000-000056290000}"/>
    <cellStyle name="Ext 6 23 3" xfId="10585" xr:uid="{00000000-0005-0000-0000-000057290000}"/>
    <cellStyle name="Ext 6 24" xfId="10586" xr:uid="{00000000-0005-0000-0000-000058290000}"/>
    <cellStyle name="Ext 6 24 2" xfId="10587" xr:uid="{00000000-0005-0000-0000-000059290000}"/>
    <cellStyle name="Ext 6 24 3" xfId="10588" xr:uid="{00000000-0005-0000-0000-00005A290000}"/>
    <cellStyle name="Ext 6 25" xfId="10589" xr:uid="{00000000-0005-0000-0000-00005B290000}"/>
    <cellStyle name="Ext 6 26" xfId="10590" xr:uid="{00000000-0005-0000-0000-00005C290000}"/>
    <cellStyle name="Ext 6 3" xfId="10591" xr:uid="{00000000-0005-0000-0000-00005D290000}"/>
    <cellStyle name="Ext 6 3 2" xfId="10592" xr:uid="{00000000-0005-0000-0000-00005E290000}"/>
    <cellStyle name="Ext 6 3 3" xfId="10593" xr:uid="{00000000-0005-0000-0000-00005F290000}"/>
    <cellStyle name="Ext 6 4" xfId="10594" xr:uid="{00000000-0005-0000-0000-000060290000}"/>
    <cellStyle name="Ext 6 4 2" xfId="10595" xr:uid="{00000000-0005-0000-0000-000061290000}"/>
    <cellStyle name="Ext 6 4 3" xfId="10596" xr:uid="{00000000-0005-0000-0000-000062290000}"/>
    <cellStyle name="Ext 6 5" xfId="10597" xr:uid="{00000000-0005-0000-0000-000063290000}"/>
    <cellStyle name="Ext 6 5 2" xfId="10598" xr:uid="{00000000-0005-0000-0000-000064290000}"/>
    <cellStyle name="Ext 6 5 3" xfId="10599" xr:uid="{00000000-0005-0000-0000-000065290000}"/>
    <cellStyle name="Ext 6 6" xfId="10600" xr:uid="{00000000-0005-0000-0000-000066290000}"/>
    <cellStyle name="Ext 6 6 2" xfId="10601" xr:uid="{00000000-0005-0000-0000-000067290000}"/>
    <cellStyle name="Ext 6 6 3" xfId="10602" xr:uid="{00000000-0005-0000-0000-000068290000}"/>
    <cellStyle name="Ext 6 7" xfId="10603" xr:uid="{00000000-0005-0000-0000-000069290000}"/>
    <cellStyle name="Ext 6 7 2" xfId="10604" xr:uid="{00000000-0005-0000-0000-00006A290000}"/>
    <cellStyle name="Ext 6 7 3" xfId="10605" xr:uid="{00000000-0005-0000-0000-00006B290000}"/>
    <cellStyle name="Ext 6 8" xfId="10606" xr:uid="{00000000-0005-0000-0000-00006C290000}"/>
    <cellStyle name="Ext 6 8 2" xfId="10607" xr:uid="{00000000-0005-0000-0000-00006D290000}"/>
    <cellStyle name="Ext 6 8 3" xfId="10608" xr:uid="{00000000-0005-0000-0000-00006E290000}"/>
    <cellStyle name="Ext 6 9" xfId="10609" xr:uid="{00000000-0005-0000-0000-00006F290000}"/>
    <cellStyle name="Ext 6 9 2" xfId="10610" xr:uid="{00000000-0005-0000-0000-000070290000}"/>
    <cellStyle name="Ext 6 9 3" xfId="10611" xr:uid="{00000000-0005-0000-0000-000071290000}"/>
    <cellStyle name="Ext 7" xfId="10612" xr:uid="{00000000-0005-0000-0000-000072290000}"/>
    <cellStyle name="Ext 7 10" xfId="10613" xr:uid="{00000000-0005-0000-0000-000073290000}"/>
    <cellStyle name="Ext 7 10 2" xfId="10614" xr:uid="{00000000-0005-0000-0000-000074290000}"/>
    <cellStyle name="Ext 7 10 3" xfId="10615" xr:uid="{00000000-0005-0000-0000-000075290000}"/>
    <cellStyle name="Ext 7 11" xfId="10616" xr:uid="{00000000-0005-0000-0000-000076290000}"/>
    <cellStyle name="Ext 7 11 2" xfId="10617" xr:uid="{00000000-0005-0000-0000-000077290000}"/>
    <cellStyle name="Ext 7 11 3" xfId="10618" xr:uid="{00000000-0005-0000-0000-000078290000}"/>
    <cellStyle name="Ext 7 12" xfId="10619" xr:uid="{00000000-0005-0000-0000-000079290000}"/>
    <cellStyle name="Ext 7 12 2" xfId="10620" xr:uid="{00000000-0005-0000-0000-00007A290000}"/>
    <cellStyle name="Ext 7 12 3" xfId="10621" xr:uid="{00000000-0005-0000-0000-00007B290000}"/>
    <cellStyle name="Ext 7 13" xfId="10622" xr:uid="{00000000-0005-0000-0000-00007C290000}"/>
    <cellStyle name="Ext 7 13 2" xfId="10623" xr:uid="{00000000-0005-0000-0000-00007D290000}"/>
    <cellStyle name="Ext 7 13 3" xfId="10624" xr:uid="{00000000-0005-0000-0000-00007E290000}"/>
    <cellStyle name="Ext 7 14" xfId="10625" xr:uid="{00000000-0005-0000-0000-00007F290000}"/>
    <cellStyle name="Ext 7 14 2" xfId="10626" xr:uid="{00000000-0005-0000-0000-000080290000}"/>
    <cellStyle name="Ext 7 14 3" xfId="10627" xr:uid="{00000000-0005-0000-0000-000081290000}"/>
    <cellStyle name="Ext 7 15" xfId="10628" xr:uid="{00000000-0005-0000-0000-000082290000}"/>
    <cellStyle name="Ext 7 15 2" xfId="10629" xr:uid="{00000000-0005-0000-0000-000083290000}"/>
    <cellStyle name="Ext 7 15 3" xfId="10630" xr:uid="{00000000-0005-0000-0000-000084290000}"/>
    <cellStyle name="Ext 7 16" xfId="10631" xr:uid="{00000000-0005-0000-0000-000085290000}"/>
    <cellStyle name="Ext 7 16 2" xfId="10632" xr:uid="{00000000-0005-0000-0000-000086290000}"/>
    <cellStyle name="Ext 7 16 3" xfId="10633" xr:uid="{00000000-0005-0000-0000-000087290000}"/>
    <cellStyle name="Ext 7 17" xfId="10634" xr:uid="{00000000-0005-0000-0000-000088290000}"/>
    <cellStyle name="Ext 7 17 2" xfId="10635" xr:uid="{00000000-0005-0000-0000-000089290000}"/>
    <cellStyle name="Ext 7 17 3" xfId="10636" xr:uid="{00000000-0005-0000-0000-00008A290000}"/>
    <cellStyle name="Ext 7 18" xfId="10637" xr:uid="{00000000-0005-0000-0000-00008B290000}"/>
    <cellStyle name="Ext 7 18 2" xfId="10638" xr:uid="{00000000-0005-0000-0000-00008C290000}"/>
    <cellStyle name="Ext 7 18 3" xfId="10639" xr:uid="{00000000-0005-0000-0000-00008D290000}"/>
    <cellStyle name="Ext 7 19" xfId="10640" xr:uid="{00000000-0005-0000-0000-00008E290000}"/>
    <cellStyle name="Ext 7 19 2" xfId="10641" xr:uid="{00000000-0005-0000-0000-00008F290000}"/>
    <cellStyle name="Ext 7 19 3" xfId="10642" xr:uid="{00000000-0005-0000-0000-000090290000}"/>
    <cellStyle name="Ext 7 2" xfId="10643" xr:uid="{00000000-0005-0000-0000-000091290000}"/>
    <cellStyle name="Ext 7 2 2" xfId="10644" xr:uid="{00000000-0005-0000-0000-000092290000}"/>
    <cellStyle name="Ext 7 2 3" xfId="10645" xr:uid="{00000000-0005-0000-0000-000093290000}"/>
    <cellStyle name="Ext 7 20" xfId="10646" xr:uid="{00000000-0005-0000-0000-000094290000}"/>
    <cellStyle name="Ext 7 20 2" xfId="10647" xr:uid="{00000000-0005-0000-0000-000095290000}"/>
    <cellStyle name="Ext 7 20 3" xfId="10648" xr:uid="{00000000-0005-0000-0000-000096290000}"/>
    <cellStyle name="Ext 7 21" xfId="10649" xr:uid="{00000000-0005-0000-0000-000097290000}"/>
    <cellStyle name="Ext 7 21 2" xfId="10650" xr:uid="{00000000-0005-0000-0000-000098290000}"/>
    <cellStyle name="Ext 7 21 3" xfId="10651" xr:uid="{00000000-0005-0000-0000-000099290000}"/>
    <cellStyle name="Ext 7 22" xfId="10652" xr:uid="{00000000-0005-0000-0000-00009A290000}"/>
    <cellStyle name="Ext 7 22 2" xfId="10653" xr:uid="{00000000-0005-0000-0000-00009B290000}"/>
    <cellStyle name="Ext 7 22 3" xfId="10654" xr:uid="{00000000-0005-0000-0000-00009C290000}"/>
    <cellStyle name="Ext 7 23" xfId="10655" xr:uid="{00000000-0005-0000-0000-00009D290000}"/>
    <cellStyle name="Ext 7 23 2" xfId="10656" xr:uid="{00000000-0005-0000-0000-00009E290000}"/>
    <cellStyle name="Ext 7 23 3" xfId="10657" xr:uid="{00000000-0005-0000-0000-00009F290000}"/>
    <cellStyle name="Ext 7 24" xfId="10658" xr:uid="{00000000-0005-0000-0000-0000A0290000}"/>
    <cellStyle name="Ext 7 24 2" xfId="10659" xr:uid="{00000000-0005-0000-0000-0000A1290000}"/>
    <cellStyle name="Ext 7 24 3" xfId="10660" xr:uid="{00000000-0005-0000-0000-0000A2290000}"/>
    <cellStyle name="Ext 7 25" xfId="10661" xr:uid="{00000000-0005-0000-0000-0000A3290000}"/>
    <cellStyle name="Ext 7 26" xfId="10662" xr:uid="{00000000-0005-0000-0000-0000A4290000}"/>
    <cellStyle name="Ext 7 3" xfId="10663" xr:uid="{00000000-0005-0000-0000-0000A5290000}"/>
    <cellStyle name="Ext 7 3 2" xfId="10664" xr:uid="{00000000-0005-0000-0000-0000A6290000}"/>
    <cellStyle name="Ext 7 3 3" xfId="10665" xr:uid="{00000000-0005-0000-0000-0000A7290000}"/>
    <cellStyle name="Ext 7 4" xfId="10666" xr:uid="{00000000-0005-0000-0000-0000A8290000}"/>
    <cellStyle name="Ext 7 4 2" xfId="10667" xr:uid="{00000000-0005-0000-0000-0000A9290000}"/>
    <cellStyle name="Ext 7 4 3" xfId="10668" xr:uid="{00000000-0005-0000-0000-0000AA290000}"/>
    <cellStyle name="Ext 7 5" xfId="10669" xr:uid="{00000000-0005-0000-0000-0000AB290000}"/>
    <cellStyle name="Ext 7 5 2" xfId="10670" xr:uid="{00000000-0005-0000-0000-0000AC290000}"/>
    <cellStyle name="Ext 7 5 3" xfId="10671" xr:uid="{00000000-0005-0000-0000-0000AD290000}"/>
    <cellStyle name="Ext 7 6" xfId="10672" xr:uid="{00000000-0005-0000-0000-0000AE290000}"/>
    <cellStyle name="Ext 7 6 2" xfId="10673" xr:uid="{00000000-0005-0000-0000-0000AF290000}"/>
    <cellStyle name="Ext 7 6 3" xfId="10674" xr:uid="{00000000-0005-0000-0000-0000B0290000}"/>
    <cellStyle name="Ext 7 7" xfId="10675" xr:uid="{00000000-0005-0000-0000-0000B1290000}"/>
    <cellStyle name="Ext 7 7 2" xfId="10676" xr:uid="{00000000-0005-0000-0000-0000B2290000}"/>
    <cellStyle name="Ext 7 7 3" xfId="10677" xr:uid="{00000000-0005-0000-0000-0000B3290000}"/>
    <cellStyle name="Ext 7 8" xfId="10678" xr:uid="{00000000-0005-0000-0000-0000B4290000}"/>
    <cellStyle name="Ext 7 8 2" xfId="10679" xr:uid="{00000000-0005-0000-0000-0000B5290000}"/>
    <cellStyle name="Ext 7 8 3" xfId="10680" xr:uid="{00000000-0005-0000-0000-0000B6290000}"/>
    <cellStyle name="Ext 7 9" xfId="10681" xr:uid="{00000000-0005-0000-0000-0000B7290000}"/>
    <cellStyle name="Ext 7 9 2" xfId="10682" xr:uid="{00000000-0005-0000-0000-0000B8290000}"/>
    <cellStyle name="Ext 7 9 3" xfId="10683" xr:uid="{00000000-0005-0000-0000-0000B9290000}"/>
    <cellStyle name="Ext 8" xfId="10684" xr:uid="{00000000-0005-0000-0000-0000BA290000}"/>
    <cellStyle name="Ext 8 10" xfId="10685" xr:uid="{00000000-0005-0000-0000-0000BB290000}"/>
    <cellStyle name="Ext 8 10 2" xfId="10686" xr:uid="{00000000-0005-0000-0000-0000BC290000}"/>
    <cellStyle name="Ext 8 10 3" xfId="10687" xr:uid="{00000000-0005-0000-0000-0000BD290000}"/>
    <cellStyle name="Ext 8 11" xfId="10688" xr:uid="{00000000-0005-0000-0000-0000BE290000}"/>
    <cellStyle name="Ext 8 11 2" xfId="10689" xr:uid="{00000000-0005-0000-0000-0000BF290000}"/>
    <cellStyle name="Ext 8 11 3" xfId="10690" xr:uid="{00000000-0005-0000-0000-0000C0290000}"/>
    <cellStyle name="Ext 8 12" xfId="10691" xr:uid="{00000000-0005-0000-0000-0000C1290000}"/>
    <cellStyle name="Ext 8 12 2" xfId="10692" xr:uid="{00000000-0005-0000-0000-0000C2290000}"/>
    <cellStyle name="Ext 8 12 3" xfId="10693" xr:uid="{00000000-0005-0000-0000-0000C3290000}"/>
    <cellStyle name="Ext 8 13" xfId="10694" xr:uid="{00000000-0005-0000-0000-0000C4290000}"/>
    <cellStyle name="Ext 8 13 2" xfId="10695" xr:uid="{00000000-0005-0000-0000-0000C5290000}"/>
    <cellStyle name="Ext 8 13 3" xfId="10696" xr:uid="{00000000-0005-0000-0000-0000C6290000}"/>
    <cellStyle name="Ext 8 14" xfId="10697" xr:uid="{00000000-0005-0000-0000-0000C7290000}"/>
    <cellStyle name="Ext 8 14 2" xfId="10698" xr:uid="{00000000-0005-0000-0000-0000C8290000}"/>
    <cellStyle name="Ext 8 14 3" xfId="10699" xr:uid="{00000000-0005-0000-0000-0000C9290000}"/>
    <cellStyle name="Ext 8 15" xfId="10700" xr:uid="{00000000-0005-0000-0000-0000CA290000}"/>
    <cellStyle name="Ext 8 15 2" xfId="10701" xr:uid="{00000000-0005-0000-0000-0000CB290000}"/>
    <cellStyle name="Ext 8 15 3" xfId="10702" xr:uid="{00000000-0005-0000-0000-0000CC290000}"/>
    <cellStyle name="Ext 8 16" xfId="10703" xr:uid="{00000000-0005-0000-0000-0000CD290000}"/>
    <cellStyle name="Ext 8 16 2" xfId="10704" xr:uid="{00000000-0005-0000-0000-0000CE290000}"/>
    <cellStyle name="Ext 8 16 3" xfId="10705" xr:uid="{00000000-0005-0000-0000-0000CF290000}"/>
    <cellStyle name="Ext 8 17" xfId="10706" xr:uid="{00000000-0005-0000-0000-0000D0290000}"/>
    <cellStyle name="Ext 8 17 2" xfId="10707" xr:uid="{00000000-0005-0000-0000-0000D1290000}"/>
    <cellStyle name="Ext 8 17 3" xfId="10708" xr:uid="{00000000-0005-0000-0000-0000D2290000}"/>
    <cellStyle name="Ext 8 18" xfId="10709" xr:uid="{00000000-0005-0000-0000-0000D3290000}"/>
    <cellStyle name="Ext 8 18 2" xfId="10710" xr:uid="{00000000-0005-0000-0000-0000D4290000}"/>
    <cellStyle name="Ext 8 18 3" xfId="10711" xr:uid="{00000000-0005-0000-0000-0000D5290000}"/>
    <cellStyle name="Ext 8 19" xfId="10712" xr:uid="{00000000-0005-0000-0000-0000D6290000}"/>
    <cellStyle name="Ext 8 19 2" xfId="10713" xr:uid="{00000000-0005-0000-0000-0000D7290000}"/>
    <cellStyle name="Ext 8 19 3" xfId="10714" xr:uid="{00000000-0005-0000-0000-0000D8290000}"/>
    <cellStyle name="Ext 8 2" xfId="10715" xr:uid="{00000000-0005-0000-0000-0000D9290000}"/>
    <cellStyle name="Ext 8 2 2" xfId="10716" xr:uid="{00000000-0005-0000-0000-0000DA290000}"/>
    <cellStyle name="Ext 8 2 3" xfId="10717" xr:uid="{00000000-0005-0000-0000-0000DB290000}"/>
    <cellStyle name="Ext 8 20" xfId="10718" xr:uid="{00000000-0005-0000-0000-0000DC290000}"/>
    <cellStyle name="Ext 8 20 2" xfId="10719" xr:uid="{00000000-0005-0000-0000-0000DD290000}"/>
    <cellStyle name="Ext 8 20 3" xfId="10720" xr:uid="{00000000-0005-0000-0000-0000DE290000}"/>
    <cellStyle name="Ext 8 21" xfId="10721" xr:uid="{00000000-0005-0000-0000-0000DF290000}"/>
    <cellStyle name="Ext 8 21 2" xfId="10722" xr:uid="{00000000-0005-0000-0000-0000E0290000}"/>
    <cellStyle name="Ext 8 21 3" xfId="10723" xr:uid="{00000000-0005-0000-0000-0000E1290000}"/>
    <cellStyle name="Ext 8 22" xfId="10724" xr:uid="{00000000-0005-0000-0000-0000E2290000}"/>
    <cellStyle name="Ext 8 22 2" xfId="10725" xr:uid="{00000000-0005-0000-0000-0000E3290000}"/>
    <cellStyle name="Ext 8 22 3" xfId="10726" xr:uid="{00000000-0005-0000-0000-0000E4290000}"/>
    <cellStyle name="Ext 8 23" xfId="10727" xr:uid="{00000000-0005-0000-0000-0000E5290000}"/>
    <cellStyle name="Ext 8 23 2" xfId="10728" xr:uid="{00000000-0005-0000-0000-0000E6290000}"/>
    <cellStyle name="Ext 8 23 3" xfId="10729" xr:uid="{00000000-0005-0000-0000-0000E7290000}"/>
    <cellStyle name="Ext 8 24" xfId="10730" xr:uid="{00000000-0005-0000-0000-0000E8290000}"/>
    <cellStyle name="Ext 8 24 2" xfId="10731" xr:uid="{00000000-0005-0000-0000-0000E9290000}"/>
    <cellStyle name="Ext 8 24 3" xfId="10732" xr:uid="{00000000-0005-0000-0000-0000EA290000}"/>
    <cellStyle name="Ext 8 25" xfId="10733" xr:uid="{00000000-0005-0000-0000-0000EB290000}"/>
    <cellStyle name="Ext 8 26" xfId="10734" xr:uid="{00000000-0005-0000-0000-0000EC290000}"/>
    <cellStyle name="Ext 8 3" xfId="10735" xr:uid="{00000000-0005-0000-0000-0000ED290000}"/>
    <cellStyle name="Ext 8 3 2" xfId="10736" xr:uid="{00000000-0005-0000-0000-0000EE290000}"/>
    <cellStyle name="Ext 8 3 3" xfId="10737" xr:uid="{00000000-0005-0000-0000-0000EF290000}"/>
    <cellStyle name="Ext 8 4" xfId="10738" xr:uid="{00000000-0005-0000-0000-0000F0290000}"/>
    <cellStyle name="Ext 8 4 2" xfId="10739" xr:uid="{00000000-0005-0000-0000-0000F1290000}"/>
    <cellStyle name="Ext 8 4 3" xfId="10740" xr:uid="{00000000-0005-0000-0000-0000F2290000}"/>
    <cellStyle name="Ext 8 5" xfId="10741" xr:uid="{00000000-0005-0000-0000-0000F3290000}"/>
    <cellStyle name="Ext 8 5 2" xfId="10742" xr:uid="{00000000-0005-0000-0000-0000F4290000}"/>
    <cellStyle name="Ext 8 5 3" xfId="10743" xr:uid="{00000000-0005-0000-0000-0000F5290000}"/>
    <cellStyle name="Ext 8 6" xfId="10744" xr:uid="{00000000-0005-0000-0000-0000F6290000}"/>
    <cellStyle name="Ext 8 6 2" xfId="10745" xr:uid="{00000000-0005-0000-0000-0000F7290000}"/>
    <cellStyle name="Ext 8 6 3" xfId="10746" xr:uid="{00000000-0005-0000-0000-0000F8290000}"/>
    <cellStyle name="Ext 8 7" xfId="10747" xr:uid="{00000000-0005-0000-0000-0000F9290000}"/>
    <cellStyle name="Ext 8 7 2" xfId="10748" xr:uid="{00000000-0005-0000-0000-0000FA290000}"/>
    <cellStyle name="Ext 8 7 3" xfId="10749" xr:uid="{00000000-0005-0000-0000-0000FB290000}"/>
    <cellStyle name="Ext 8 8" xfId="10750" xr:uid="{00000000-0005-0000-0000-0000FC290000}"/>
    <cellStyle name="Ext 8 8 2" xfId="10751" xr:uid="{00000000-0005-0000-0000-0000FD290000}"/>
    <cellStyle name="Ext 8 8 3" xfId="10752" xr:uid="{00000000-0005-0000-0000-0000FE290000}"/>
    <cellStyle name="Ext 8 9" xfId="10753" xr:uid="{00000000-0005-0000-0000-0000FF290000}"/>
    <cellStyle name="Ext 8 9 2" xfId="10754" xr:uid="{00000000-0005-0000-0000-0000002A0000}"/>
    <cellStyle name="Ext 8 9 3" xfId="10755" xr:uid="{00000000-0005-0000-0000-0000012A0000}"/>
    <cellStyle name="Ext 9" xfId="10756" xr:uid="{00000000-0005-0000-0000-0000022A0000}"/>
    <cellStyle name="Ext 9 10" xfId="10757" xr:uid="{00000000-0005-0000-0000-0000032A0000}"/>
    <cellStyle name="Ext 9 10 2" xfId="10758" xr:uid="{00000000-0005-0000-0000-0000042A0000}"/>
    <cellStyle name="Ext 9 10 3" xfId="10759" xr:uid="{00000000-0005-0000-0000-0000052A0000}"/>
    <cellStyle name="Ext 9 11" xfId="10760" xr:uid="{00000000-0005-0000-0000-0000062A0000}"/>
    <cellStyle name="Ext 9 11 2" xfId="10761" xr:uid="{00000000-0005-0000-0000-0000072A0000}"/>
    <cellStyle name="Ext 9 11 3" xfId="10762" xr:uid="{00000000-0005-0000-0000-0000082A0000}"/>
    <cellStyle name="Ext 9 12" xfId="10763" xr:uid="{00000000-0005-0000-0000-0000092A0000}"/>
    <cellStyle name="Ext 9 12 2" xfId="10764" xr:uid="{00000000-0005-0000-0000-00000A2A0000}"/>
    <cellStyle name="Ext 9 12 3" xfId="10765" xr:uid="{00000000-0005-0000-0000-00000B2A0000}"/>
    <cellStyle name="Ext 9 13" xfId="10766" xr:uid="{00000000-0005-0000-0000-00000C2A0000}"/>
    <cellStyle name="Ext 9 13 2" xfId="10767" xr:uid="{00000000-0005-0000-0000-00000D2A0000}"/>
    <cellStyle name="Ext 9 13 3" xfId="10768" xr:uid="{00000000-0005-0000-0000-00000E2A0000}"/>
    <cellStyle name="Ext 9 14" xfId="10769" xr:uid="{00000000-0005-0000-0000-00000F2A0000}"/>
    <cellStyle name="Ext 9 14 2" xfId="10770" xr:uid="{00000000-0005-0000-0000-0000102A0000}"/>
    <cellStyle name="Ext 9 14 3" xfId="10771" xr:uid="{00000000-0005-0000-0000-0000112A0000}"/>
    <cellStyle name="Ext 9 15" xfId="10772" xr:uid="{00000000-0005-0000-0000-0000122A0000}"/>
    <cellStyle name="Ext 9 15 2" xfId="10773" xr:uid="{00000000-0005-0000-0000-0000132A0000}"/>
    <cellStyle name="Ext 9 15 3" xfId="10774" xr:uid="{00000000-0005-0000-0000-0000142A0000}"/>
    <cellStyle name="Ext 9 16" xfId="10775" xr:uid="{00000000-0005-0000-0000-0000152A0000}"/>
    <cellStyle name="Ext 9 16 2" xfId="10776" xr:uid="{00000000-0005-0000-0000-0000162A0000}"/>
    <cellStyle name="Ext 9 16 3" xfId="10777" xr:uid="{00000000-0005-0000-0000-0000172A0000}"/>
    <cellStyle name="Ext 9 17" xfId="10778" xr:uid="{00000000-0005-0000-0000-0000182A0000}"/>
    <cellStyle name="Ext 9 17 2" xfId="10779" xr:uid="{00000000-0005-0000-0000-0000192A0000}"/>
    <cellStyle name="Ext 9 17 3" xfId="10780" xr:uid="{00000000-0005-0000-0000-00001A2A0000}"/>
    <cellStyle name="Ext 9 18" xfId="10781" xr:uid="{00000000-0005-0000-0000-00001B2A0000}"/>
    <cellStyle name="Ext 9 18 2" xfId="10782" xr:uid="{00000000-0005-0000-0000-00001C2A0000}"/>
    <cellStyle name="Ext 9 18 3" xfId="10783" xr:uid="{00000000-0005-0000-0000-00001D2A0000}"/>
    <cellStyle name="Ext 9 19" xfId="10784" xr:uid="{00000000-0005-0000-0000-00001E2A0000}"/>
    <cellStyle name="Ext 9 19 2" xfId="10785" xr:uid="{00000000-0005-0000-0000-00001F2A0000}"/>
    <cellStyle name="Ext 9 19 3" xfId="10786" xr:uid="{00000000-0005-0000-0000-0000202A0000}"/>
    <cellStyle name="Ext 9 2" xfId="10787" xr:uid="{00000000-0005-0000-0000-0000212A0000}"/>
    <cellStyle name="Ext 9 2 2" xfId="10788" xr:uid="{00000000-0005-0000-0000-0000222A0000}"/>
    <cellStyle name="Ext 9 2 3" xfId="10789" xr:uid="{00000000-0005-0000-0000-0000232A0000}"/>
    <cellStyle name="Ext 9 20" xfId="10790" xr:uid="{00000000-0005-0000-0000-0000242A0000}"/>
    <cellStyle name="Ext 9 20 2" xfId="10791" xr:uid="{00000000-0005-0000-0000-0000252A0000}"/>
    <cellStyle name="Ext 9 20 3" xfId="10792" xr:uid="{00000000-0005-0000-0000-0000262A0000}"/>
    <cellStyle name="Ext 9 21" xfId="10793" xr:uid="{00000000-0005-0000-0000-0000272A0000}"/>
    <cellStyle name="Ext 9 21 2" xfId="10794" xr:uid="{00000000-0005-0000-0000-0000282A0000}"/>
    <cellStyle name="Ext 9 21 3" xfId="10795" xr:uid="{00000000-0005-0000-0000-0000292A0000}"/>
    <cellStyle name="Ext 9 22" xfId="10796" xr:uid="{00000000-0005-0000-0000-00002A2A0000}"/>
    <cellStyle name="Ext 9 22 2" xfId="10797" xr:uid="{00000000-0005-0000-0000-00002B2A0000}"/>
    <cellStyle name="Ext 9 22 3" xfId="10798" xr:uid="{00000000-0005-0000-0000-00002C2A0000}"/>
    <cellStyle name="Ext 9 23" xfId="10799" xr:uid="{00000000-0005-0000-0000-00002D2A0000}"/>
    <cellStyle name="Ext 9 23 2" xfId="10800" xr:uid="{00000000-0005-0000-0000-00002E2A0000}"/>
    <cellStyle name="Ext 9 23 3" xfId="10801" xr:uid="{00000000-0005-0000-0000-00002F2A0000}"/>
    <cellStyle name="Ext 9 24" xfId="10802" xr:uid="{00000000-0005-0000-0000-0000302A0000}"/>
    <cellStyle name="Ext 9 24 2" xfId="10803" xr:uid="{00000000-0005-0000-0000-0000312A0000}"/>
    <cellStyle name="Ext 9 24 3" xfId="10804" xr:uid="{00000000-0005-0000-0000-0000322A0000}"/>
    <cellStyle name="Ext 9 25" xfId="10805" xr:uid="{00000000-0005-0000-0000-0000332A0000}"/>
    <cellStyle name="Ext 9 26" xfId="10806" xr:uid="{00000000-0005-0000-0000-0000342A0000}"/>
    <cellStyle name="Ext 9 3" xfId="10807" xr:uid="{00000000-0005-0000-0000-0000352A0000}"/>
    <cellStyle name="Ext 9 3 2" xfId="10808" xr:uid="{00000000-0005-0000-0000-0000362A0000}"/>
    <cellStyle name="Ext 9 3 3" xfId="10809" xr:uid="{00000000-0005-0000-0000-0000372A0000}"/>
    <cellStyle name="Ext 9 4" xfId="10810" xr:uid="{00000000-0005-0000-0000-0000382A0000}"/>
    <cellStyle name="Ext 9 4 2" xfId="10811" xr:uid="{00000000-0005-0000-0000-0000392A0000}"/>
    <cellStyle name="Ext 9 4 3" xfId="10812" xr:uid="{00000000-0005-0000-0000-00003A2A0000}"/>
    <cellStyle name="Ext 9 5" xfId="10813" xr:uid="{00000000-0005-0000-0000-00003B2A0000}"/>
    <cellStyle name="Ext 9 5 2" xfId="10814" xr:uid="{00000000-0005-0000-0000-00003C2A0000}"/>
    <cellStyle name="Ext 9 5 3" xfId="10815" xr:uid="{00000000-0005-0000-0000-00003D2A0000}"/>
    <cellStyle name="Ext 9 6" xfId="10816" xr:uid="{00000000-0005-0000-0000-00003E2A0000}"/>
    <cellStyle name="Ext 9 6 2" xfId="10817" xr:uid="{00000000-0005-0000-0000-00003F2A0000}"/>
    <cellStyle name="Ext 9 6 3" xfId="10818" xr:uid="{00000000-0005-0000-0000-0000402A0000}"/>
    <cellStyle name="Ext 9 7" xfId="10819" xr:uid="{00000000-0005-0000-0000-0000412A0000}"/>
    <cellStyle name="Ext 9 7 2" xfId="10820" xr:uid="{00000000-0005-0000-0000-0000422A0000}"/>
    <cellStyle name="Ext 9 7 3" xfId="10821" xr:uid="{00000000-0005-0000-0000-0000432A0000}"/>
    <cellStyle name="Ext 9 8" xfId="10822" xr:uid="{00000000-0005-0000-0000-0000442A0000}"/>
    <cellStyle name="Ext 9 8 2" xfId="10823" xr:uid="{00000000-0005-0000-0000-0000452A0000}"/>
    <cellStyle name="Ext 9 8 3" xfId="10824" xr:uid="{00000000-0005-0000-0000-0000462A0000}"/>
    <cellStyle name="Ext 9 9" xfId="10825" xr:uid="{00000000-0005-0000-0000-0000472A0000}"/>
    <cellStyle name="Ext 9 9 2" xfId="10826" xr:uid="{00000000-0005-0000-0000-0000482A0000}"/>
    <cellStyle name="Ext 9 9 3" xfId="10827" xr:uid="{00000000-0005-0000-0000-0000492A0000}"/>
    <cellStyle name="External" xfId="10828" xr:uid="{00000000-0005-0000-0000-00004A2A0000}"/>
    <cellStyle name="External 10" xfId="10829" xr:uid="{00000000-0005-0000-0000-00004B2A0000}"/>
    <cellStyle name="External 10 2" xfId="10830" xr:uid="{00000000-0005-0000-0000-00004C2A0000}"/>
    <cellStyle name="External 10 3" xfId="10831" xr:uid="{00000000-0005-0000-0000-00004D2A0000}"/>
    <cellStyle name="External 11" xfId="10832" xr:uid="{00000000-0005-0000-0000-00004E2A0000}"/>
    <cellStyle name="External 11 2" xfId="10833" xr:uid="{00000000-0005-0000-0000-00004F2A0000}"/>
    <cellStyle name="External 11 3" xfId="10834" xr:uid="{00000000-0005-0000-0000-0000502A0000}"/>
    <cellStyle name="External 12" xfId="10835" xr:uid="{00000000-0005-0000-0000-0000512A0000}"/>
    <cellStyle name="External 12 2" xfId="10836" xr:uid="{00000000-0005-0000-0000-0000522A0000}"/>
    <cellStyle name="External 12 3" xfId="10837" xr:uid="{00000000-0005-0000-0000-0000532A0000}"/>
    <cellStyle name="External 13" xfId="10838" xr:uid="{00000000-0005-0000-0000-0000542A0000}"/>
    <cellStyle name="External 13 2" xfId="10839" xr:uid="{00000000-0005-0000-0000-0000552A0000}"/>
    <cellStyle name="External 13 3" xfId="10840" xr:uid="{00000000-0005-0000-0000-0000562A0000}"/>
    <cellStyle name="External 14" xfId="10841" xr:uid="{00000000-0005-0000-0000-0000572A0000}"/>
    <cellStyle name="External 14 2" xfId="10842" xr:uid="{00000000-0005-0000-0000-0000582A0000}"/>
    <cellStyle name="External 14 3" xfId="10843" xr:uid="{00000000-0005-0000-0000-0000592A0000}"/>
    <cellStyle name="External 15" xfId="10844" xr:uid="{00000000-0005-0000-0000-00005A2A0000}"/>
    <cellStyle name="External 15 2" xfId="10845" xr:uid="{00000000-0005-0000-0000-00005B2A0000}"/>
    <cellStyle name="External 15 3" xfId="10846" xr:uid="{00000000-0005-0000-0000-00005C2A0000}"/>
    <cellStyle name="External 16" xfId="10847" xr:uid="{00000000-0005-0000-0000-00005D2A0000}"/>
    <cellStyle name="External 16 2" xfId="10848" xr:uid="{00000000-0005-0000-0000-00005E2A0000}"/>
    <cellStyle name="External 16 3" xfId="10849" xr:uid="{00000000-0005-0000-0000-00005F2A0000}"/>
    <cellStyle name="External 17" xfId="10850" xr:uid="{00000000-0005-0000-0000-0000602A0000}"/>
    <cellStyle name="External 17 2" xfId="10851" xr:uid="{00000000-0005-0000-0000-0000612A0000}"/>
    <cellStyle name="External 17 3" xfId="10852" xr:uid="{00000000-0005-0000-0000-0000622A0000}"/>
    <cellStyle name="External 18" xfId="10853" xr:uid="{00000000-0005-0000-0000-0000632A0000}"/>
    <cellStyle name="External 18 2" xfId="10854" xr:uid="{00000000-0005-0000-0000-0000642A0000}"/>
    <cellStyle name="External 18 3" xfId="10855" xr:uid="{00000000-0005-0000-0000-0000652A0000}"/>
    <cellStyle name="External 19" xfId="10856" xr:uid="{00000000-0005-0000-0000-0000662A0000}"/>
    <cellStyle name="External 19 2" xfId="10857" xr:uid="{00000000-0005-0000-0000-0000672A0000}"/>
    <cellStyle name="External 19 3" xfId="10858" xr:uid="{00000000-0005-0000-0000-0000682A0000}"/>
    <cellStyle name="External 2" xfId="10859" xr:uid="{00000000-0005-0000-0000-0000692A0000}"/>
    <cellStyle name="External 2 10" xfId="10860" xr:uid="{00000000-0005-0000-0000-00006A2A0000}"/>
    <cellStyle name="External 2 10 2" xfId="10861" xr:uid="{00000000-0005-0000-0000-00006B2A0000}"/>
    <cellStyle name="External 2 10 3" xfId="10862" xr:uid="{00000000-0005-0000-0000-00006C2A0000}"/>
    <cellStyle name="External 2 11" xfId="10863" xr:uid="{00000000-0005-0000-0000-00006D2A0000}"/>
    <cellStyle name="External 2 11 2" xfId="10864" xr:uid="{00000000-0005-0000-0000-00006E2A0000}"/>
    <cellStyle name="External 2 11 3" xfId="10865" xr:uid="{00000000-0005-0000-0000-00006F2A0000}"/>
    <cellStyle name="External 2 12" xfId="10866" xr:uid="{00000000-0005-0000-0000-0000702A0000}"/>
    <cellStyle name="External 2 12 2" xfId="10867" xr:uid="{00000000-0005-0000-0000-0000712A0000}"/>
    <cellStyle name="External 2 12 3" xfId="10868" xr:uid="{00000000-0005-0000-0000-0000722A0000}"/>
    <cellStyle name="External 2 13" xfId="10869" xr:uid="{00000000-0005-0000-0000-0000732A0000}"/>
    <cellStyle name="External 2 13 2" xfId="10870" xr:uid="{00000000-0005-0000-0000-0000742A0000}"/>
    <cellStyle name="External 2 13 3" xfId="10871" xr:uid="{00000000-0005-0000-0000-0000752A0000}"/>
    <cellStyle name="External 2 14" xfId="10872" xr:uid="{00000000-0005-0000-0000-0000762A0000}"/>
    <cellStyle name="External 2 14 2" xfId="10873" xr:uid="{00000000-0005-0000-0000-0000772A0000}"/>
    <cellStyle name="External 2 14 3" xfId="10874" xr:uid="{00000000-0005-0000-0000-0000782A0000}"/>
    <cellStyle name="External 2 15" xfId="10875" xr:uid="{00000000-0005-0000-0000-0000792A0000}"/>
    <cellStyle name="External 2 15 2" xfId="10876" xr:uid="{00000000-0005-0000-0000-00007A2A0000}"/>
    <cellStyle name="External 2 15 3" xfId="10877" xr:uid="{00000000-0005-0000-0000-00007B2A0000}"/>
    <cellStyle name="External 2 16" xfId="10878" xr:uid="{00000000-0005-0000-0000-00007C2A0000}"/>
    <cellStyle name="External 2 16 2" xfId="10879" xr:uid="{00000000-0005-0000-0000-00007D2A0000}"/>
    <cellStyle name="External 2 16 3" xfId="10880" xr:uid="{00000000-0005-0000-0000-00007E2A0000}"/>
    <cellStyle name="External 2 17" xfId="10881" xr:uid="{00000000-0005-0000-0000-00007F2A0000}"/>
    <cellStyle name="External 2 17 2" xfId="10882" xr:uid="{00000000-0005-0000-0000-0000802A0000}"/>
    <cellStyle name="External 2 17 3" xfId="10883" xr:uid="{00000000-0005-0000-0000-0000812A0000}"/>
    <cellStyle name="External 2 18" xfId="10884" xr:uid="{00000000-0005-0000-0000-0000822A0000}"/>
    <cellStyle name="External 2 18 2" xfId="10885" xr:uid="{00000000-0005-0000-0000-0000832A0000}"/>
    <cellStyle name="External 2 18 3" xfId="10886" xr:uid="{00000000-0005-0000-0000-0000842A0000}"/>
    <cellStyle name="External 2 19" xfId="10887" xr:uid="{00000000-0005-0000-0000-0000852A0000}"/>
    <cellStyle name="External 2 19 2" xfId="10888" xr:uid="{00000000-0005-0000-0000-0000862A0000}"/>
    <cellStyle name="External 2 19 3" xfId="10889" xr:uid="{00000000-0005-0000-0000-0000872A0000}"/>
    <cellStyle name="External 2 2" xfId="10890" xr:uid="{00000000-0005-0000-0000-0000882A0000}"/>
    <cellStyle name="External 2 2 2" xfId="10891" xr:uid="{00000000-0005-0000-0000-0000892A0000}"/>
    <cellStyle name="External 2 2 3" xfId="10892" xr:uid="{00000000-0005-0000-0000-00008A2A0000}"/>
    <cellStyle name="External 2 20" xfId="10893" xr:uid="{00000000-0005-0000-0000-00008B2A0000}"/>
    <cellStyle name="External 2 20 2" xfId="10894" xr:uid="{00000000-0005-0000-0000-00008C2A0000}"/>
    <cellStyle name="External 2 20 3" xfId="10895" xr:uid="{00000000-0005-0000-0000-00008D2A0000}"/>
    <cellStyle name="External 2 21" xfId="10896" xr:uid="{00000000-0005-0000-0000-00008E2A0000}"/>
    <cellStyle name="External 2 21 2" xfId="10897" xr:uid="{00000000-0005-0000-0000-00008F2A0000}"/>
    <cellStyle name="External 2 21 3" xfId="10898" xr:uid="{00000000-0005-0000-0000-0000902A0000}"/>
    <cellStyle name="External 2 22" xfId="10899" xr:uid="{00000000-0005-0000-0000-0000912A0000}"/>
    <cellStyle name="External 2 22 2" xfId="10900" xr:uid="{00000000-0005-0000-0000-0000922A0000}"/>
    <cellStyle name="External 2 22 3" xfId="10901" xr:uid="{00000000-0005-0000-0000-0000932A0000}"/>
    <cellStyle name="External 2 23" xfId="10902" xr:uid="{00000000-0005-0000-0000-0000942A0000}"/>
    <cellStyle name="External 2 23 2" xfId="10903" xr:uid="{00000000-0005-0000-0000-0000952A0000}"/>
    <cellStyle name="External 2 23 3" xfId="10904" xr:uid="{00000000-0005-0000-0000-0000962A0000}"/>
    <cellStyle name="External 2 24" xfId="10905" xr:uid="{00000000-0005-0000-0000-0000972A0000}"/>
    <cellStyle name="External 2 24 2" xfId="10906" xr:uid="{00000000-0005-0000-0000-0000982A0000}"/>
    <cellStyle name="External 2 24 3" xfId="10907" xr:uid="{00000000-0005-0000-0000-0000992A0000}"/>
    <cellStyle name="External 2 25" xfId="10908" xr:uid="{00000000-0005-0000-0000-00009A2A0000}"/>
    <cellStyle name="External 2 26" xfId="10909" xr:uid="{00000000-0005-0000-0000-00009B2A0000}"/>
    <cellStyle name="External 2 3" xfId="10910" xr:uid="{00000000-0005-0000-0000-00009C2A0000}"/>
    <cellStyle name="External 2 3 2" xfId="10911" xr:uid="{00000000-0005-0000-0000-00009D2A0000}"/>
    <cellStyle name="External 2 3 3" xfId="10912" xr:uid="{00000000-0005-0000-0000-00009E2A0000}"/>
    <cellStyle name="External 2 4" xfId="10913" xr:uid="{00000000-0005-0000-0000-00009F2A0000}"/>
    <cellStyle name="External 2 4 2" xfId="10914" xr:uid="{00000000-0005-0000-0000-0000A02A0000}"/>
    <cellStyle name="External 2 4 3" xfId="10915" xr:uid="{00000000-0005-0000-0000-0000A12A0000}"/>
    <cellStyle name="External 2 5" xfId="10916" xr:uid="{00000000-0005-0000-0000-0000A22A0000}"/>
    <cellStyle name="External 2 5 2" xfId="10917" xr:uid="{00000000-0005-0000-0000-0000A32A0000}"/>
    <cellStyle name="External 2 5 3" xfId="10918" xr:uid="{00000000-0005-0000-0000-0000A42A0000}"/>
    <cellStyle name="External 2 6" xfId="10919" xr:uid="{00000000-0005-0000-0000-0000A52A0000}"/>
    <cellStyle name="External 2 6 2" xfId="10920" xr:uid="{00000000-0005-0000-0000-0000A62A0000}"/>
    <cellStyle name="External 2 6 3" xfId="10921" xr:uid="{00000000-0005-0000-0000-0000A72A0000}"/>
    <cellStyle name="External 2 7" xfId="10922" xr:uid="{00000000-0005-0000-0000-0000A82A0000}"/>
    <cellStyle name="External 2 7 2" xfId="10923" xr:uid="{00000000-0005-0000-0000-0000A92A0000}"/>
    <cellStyle name="External 2 7 3" xfId="10924" xr:uid="{00000000-0005-0000-0000-0000AA2A0000}"/>
    <cellStyle name="External 2 8" xfId="10925" xr:uid="{00000000-0005-0000-0000-0000AB2A0000}"/>
    <cellStyle name="External 2 8 2" xfId="10926" xr:uid="{00000000-0005-0000-0000-0000AC2A0000}"/>
    <cellStyle name="External 2 8 3" xfId="10927" xr:uid="{00000000-0005-0000-0000-0000AD2A0000}"/>
    <cellStyle name="External 2 9" xfId="10928" xr:uid="{00000000-0005-0000-0000-0000AE2A0000}"/>
    <cellStyle name="External 2 9 2" xfId="10929" xr:uid="{00000000-0005-0000-0000-0000AF2A0000}"/>
    <cellStyle name="External 2 9 3" xfId="10930" xr:uid="{00000000-0005-0000-0000-0000B02A0000}"/>
    <cellStyle name="External 20" xfId="10931" xr:uid="{00000000-0005-0000-0000-0000B12A0000}"/>
    <cellStyle name="External 20 2" xfId="10932" xr:uid="{00000000-0005-0000-0000-0000B22A0000}"/>
    <cellStyle name="External 20 3" xfId="10933" xr:uid="{00000000-0005-0000-0000-0000B32A0000}"/>
    <cellStyle name="External 21" xfId="10934" xr:uid="{00000000-0005-0000-0000-0000B42A0000}"/>
    <cellStyle name="External 21 2" xfId="10935" xr:uid="{00000000-0005-0000-0000-0000B52A0000}"/>
    <cellStyle name="External 21 3" xfId="10936" xr:uid="{00000000-0005-0000-0000-0000B62A0000}"/>
    <cellStyle name="External 22" xfId="10937" xr:uid="{00000000-0005-0000-0000-0000B72A0000}"/>
    <cellStyle name="External 22 2" xfId="10938" xr:uid="{00000000-0005-0000-0000-0000B82A0000}"/>
    <cellStyle name="External 22 3" xfId="10939" xr:uid="{00000000-0005-0000-0000-0000B92A0000}"/>
    <cellStyle name="External 23" xfId="10940" xr:uid="{00000000-0005-0000-0000-0000BA2A0000}"/>
    <cellStyle name="External 23 2" xfId="10941" xr:uid="{00000000-0005-0000-0000-0000BB2A0000}"/>
    <cellStyle name="External 23 3" xfId="10942" xr:uid="{00000000-0005-0000-0000-0000BC2A0000}"/>
    <cellStyle name="External 24" xfId="10943" xr:uid="{00000000-0005-0000-0000-0000BD2A0000}"/>
    <cellStyle name="External 24 2" xfId="10944" xr:uid="{00000000-0005-0000-0000-0000BE2A0000}"/>
    <cellStyle name="External 24 3" xfId="10945" xr:uid="{00000000-0005-0000-0000-0000BF2A0000}"/>
    <cellStyle name="External 25" xfId="10946" xr:uid="{00000000-0005-0000-0000-0000C02A0000}"/>
    <cellStyle name="External 25 2" xfId="10947" xr:uid="{00000000-0005-0000-0000-0000C12A0000}"/>
    <cellStyle name="External 25 3" xfId="10948" xr:uid="{00000000-0005-0000-0000-0000C22A0000}"/>
    <cellStyle name="External 26" xfId="10949" xr:uid="{00000000-0005-0000-0000-0000C32A0000}"/>
    <cellStyle name="External 26 2" xfId="10950" xr:uid="{00000000-0005-0000-0000-0000C42A0000}"/>
    <cellStyle name="External 26 3" xfId="10951" xr:uid="{00000000-0005-0000-0000-0000C52A0000}"/>
    <cellStyle name="External 27" xfId="10952" xr:uid="{00000000-0005-0000-0000-0000C62A0000}"/>
    <cellStyle name="External 27 2" xfId="10953" xr:uid="{00000000-0005-0000-0000-0000C72A0000}"/>
    <cellStyle name="External 27 3" xfId="10954" xr:uid="{00000000-0005-0000-0000-0000C82A0000}"/>
    <cellStyle name="External 28" xfId="10955" xr:uid="{00000000-0005-0000-0000-0000C92A0000}"/>
    <cellStyle name="External 28 2" xfId="10956" xr:uid="{00000000-0005-0000-0000-0000CA2A0000}"/>
    <cellStyle name="External 28 3" xfId="10957" xr:uid="{00000000-0005-0000-0000-0000CB2A0000}"/>
    <cellStyle name="External 29" xfId="10958" xr:uid="{00000000-0005-0000-0000-0000CC2A0000}"/>
    <cellStyle name="External 29 2" xfId="10959" xr:uid="{00000000-0005-0000-0000-0000CD2A0000}"/>
    <cellStyle name="External 29 3" xfId="10960" xr:uid="{00000000-0005-0000-0000-0000CE2A0000}"/>
    <cellStyle name="External 3" xfId="10961" xr:uid="{00000000-0005-0000-0000-0000CF2A0000}"/>
    <cellStyle name="External 3 10" xfId="10962" xr:uid="{00000000-0005-0000-0000-0000D02A0000}"/>
    <cellStyle name="External 3 10 2" xfId="10963" xr:uid="{00000000-0005-0000-0000-0000D12A0000}"/>
    <cellStyle name="External 3 10 3" xfId="10964" xr:uid="{00000000-0005-0000-0000-0000D22A0000}"/>
    <cellStyle name="External 3 11" xfId="10965" xr:uid="{00000000-0005-0000-0000-0000D32A0000}"/>
    <cellStyle name="External 3 11 2" xfId="10966" xr:uid="{00000000-0005-0000-0000-0000D42A0000}"/>
    <cellStyle name="External 3 11 3" xfId="10967" xr:uid="{00000000-0005-0000-0000-0000D52A0000}"/>
    <cellStyle name="External 3 12" xfId="10968" xr:uid="{00000000-0005-0000-0000-0000D62A0000}"/>
    <cellStyle name="External 3 12 2" xfId="10969" xr:uid="{00000000-0005-0000-0000-0000D72A0000}"/>
    <cellStyle name="External 3 12 3" xfId="10970" xr:uid="{00000000-0005-0000-0000-0000D82A0000}"/>
    <cellStyle name="External 3 13" xfId="10971" xr:uid="{00000000-0005-0000-0000-0000D92A0000}"/>
    <cellStyle name="External 3 13 2" xfId="10972" xr:uid="{00000000-0005-0000-0000-0000DA2A0000}"/>
    <cellStyle name="External 3 13 3" xfId="10973" xr:uid="{00000000-0005-0000-0000-0000DB2A0000}"/>
    <cellStyle name="External 3 14" xfId="10974" xr:uid="{00000000-0005-0000-0000-0000DC2A0000}"/>
    <cellStyle name="External 3 14 2" xfId="10975" xr:uid="{00000000-0005-0000-0000-0000DD2A0000}"/>
    <cellStyle name="External 3 14 3" xfId="10976" xr:uid="{00000000-0005-0000-0000-0000DE2A0000}"/>
    <cellStyle name="External 3 15" xfId="10977" xr:uid="{00000000-0005-0000-0000-0000DF2A0000}"/>
    <cellStyle name="External 3 15 2" xfId="10978" xr:uid="{00000000-0005-0000-0000-0000E02A0000}"/>
    <cellStyle name="External 3 15 3" xfId="10979" xr:uid="{00000000-0005-0000-0000-0000E12A0000}"/>
    <cellStyle name="External 3 16" xfId="10980" xr:uid="{00000000-0005-0000-0000-0000E22A0000}"/>
    <cellStyle name="External 3 16 2" xfId="10981" xr:uid="{00000000-0005-0000-0000-0000E32A0000}"/>
    <cellStyle name="External 3 16 3" xfId="10982" xr:uid="{00000000-0005-0000-0000-0000E42A0000}"/>
    <cellStyle name="External 3 17" xfId="10983" xr:uid="{00000000-0005-0000-0000-0000E52A0000}"/>
    <cellStyle name="External 3 17 2" xfId="10984" xr:uid="{00000000-0005-0000-0000-0000E62A0000}"/>
    <cellStyle name="External 3 17 3" xfId="10985" xr:uid="{00000000-0005-0000-0000-0000E72A0000}"/>
    <cellStyle name="External 3 18" xfId="10986" xr:uid="{00000000-0005-0000-0000-0000E82A0000}"/>
    <cellStyle name="External 3 18 2" xfId="10987" xr:uid="{00000000-0005-0000-0000-0000E92A0000}"/>
    <cellStyle name="External 3 18 3" xfId="10988" xr:uid="{00000000-0005-0000-0000-0000EA2A0000}"/>
    <cellStyle name="External 3 19" xfId="10989" xr:uid="{00000000-0005-0000-0000-0000EB2A0000}"/>
    <cellStyle name="External 3 19 2" xfId="10990" xr:uid="{00000000-0005-0000-0000-0000EC2A0000}"/>
    <cellStyle name="External 3 19 3" xfId="10991" xr:uid="{00000000-0005-0000-0000-0000ED2A0000}"/>
    <cellStyle name="External 3 2" xfId="10992" xr:uid="{00000000-0005-0000-0000-0000EE2A0000}"/>
    <cellStyle name="External 3 2 2" xfId="10993" xr:uid="{00000000-0005-0000-0000-0000EF2A0000}"/>
    <cellStyle name="External 3 2 3" xfId="10994" xr:uid="{00000000-0005-0000-0000-0000F02A0000}"/>
    <cellStyle name="External 3 20" xfId="10995" xr:uid="{00000000-0005-0000-0000-0000F12A0000}"/>
    <cellStyle name="External 3 20 2" xfId="10996" xr:uid="{00000000-0005-0000-0000-0000F22A0000}"/>
    <cellStyle name="External 3 20 3" xfId="10997" xr:uid="{00000000-0005-0000-0000-0000F32A0000}"/>
    <cellStyle name="External 3 21" xfId="10998" xr:uid="{00000000-0005-0000-0000-0000F42A0000}"/>
    <cellStyle name="External 3 21 2" xfId="10999" xr:uid="{00000000-0005-0000-0000-0000F52A0000}"/>
    <cellStyle name="External 3 21 3" xfId="11000" xr:uid="{00000000-0005-0000-0000-0000F62A0000}"/>
    <cellStyle name="External 3 22" xfId="11001" xr:uid="{00000000-0005-0000-0000-0000F72A0000}"/>
    <cellStyle name="External 3 22 2" xfId="11002" xr:uid="{00000000-0005-0000-0000-0000F82A0000}"/>
    <cellStyle name="External 3 22 3" xfId="11003" xr:uid="{00000000-0005-0000-0000-0000F92A0000}"/>
    <cellStyle name="External 3 23" xfId="11004" xr:uid="{00000000-0005-0000-0000-0000FA2A0000}"/>
    <cellStyle name="External 3 23 2" xfId="11005" xr:uid="{00000000-0005-0000-0000-0000FB2A0000}"/>
    <cellStyle name="External 3 23 3" xfId="11006" xr:uid="{00000000-0005-0000-0000-0000FC2A0000}"/>
    <cellStyle name="External 3 24" xfId="11007" xr:uid="{00000000-0005-0000-0000-0000FD2A0000}"/>
    <cellStyle name="External 3 24 2" xfId="11008" xr:uid="{00000000-0005-0000-0000-0000FE2A0000}"/>
    <cellStyle name="External 3 24 3" xfId="11009" xr:uid="{00000000-0005-0000-0000-0000FF2A0000}"/>
    <cellStyle name="External 3 25" xfId="11010" xr:uid="{00000000-0005-0000-0000-0000002B0000}"/>
    <cellStyle name="External 3 26" xfId="11011" xr:uid="{00000000-0005-0000-0000-0000012B0000}"/>
    <cellStyle name="External 3 3" xfId="11012" xr:uid="{00000000-0005-0000-0000-0000022B0000}"/>
    <cellStyle name="External 3 3 2" xfId="11013" xr:uid="{00000000-0005-0000-0000-0000032B0000}"/>
    <cellStyle name="External 3 3 3" xfId="11014" xr:uid="{00000000-0005-0000-0000-0000042B0000}"/>
    <cellStyle name="External 3 4" xfId="11015" xr:uid="{00000000-0005-0000-0000-0000052B0000}"/>
    <cellStyle name="External 3 4 2" xfId="11016" xr:uid="{00000000-0005-0000-0000-0000062B0000}"/>
    <cellStyle name="External 3 4 3" xfId="11017" xr:uid="{00000000-0005-0000-0000-0000072B0000}"/>
    <cellStyle name="External 3 5" xfId="11018" xr:uid="{00000000-0005-0000-0000-0000082B0000}"/>
    <cellStyle name="External 3 5 2" xfId="11019" xr:uid="{00000000-0005-0000-0000-0000092B0000}"/>
    <cellStyle name="External 3 5 3" xfId="11020" xr:uid="{00000000-0005-0000-0000-00000A2B0000}"/>
    <cellStyle name="External 3 6" xfId="11021" xr:uid="{00000000-0005-0000-0000-00000B2B0000}"/>
    <cellStyle name="External 3 6 2" xfId="11022" xr:uid="{00000000-0005-0000-0000-00000C2B0000}"/>
    <cellStyle name="External 3 6 3" xfId="11023" xr:uid="{00000000-0005-0000-0000-00000D2B0000}"/>
    <cellStyle name="External 3 7" xfId="11024" xr:uid="{00000000-0005-0000-0000-00000E2B0000}"/>
    <cellStyle name="External 3 7 2" xfId="11025" xr:uid="{00000000-0005-0000-0000-00000F2B0000}"/>
    <cellStyle name="External 3 7 3" xfId="11026" xr:uid="{00000000-0005-0000-0000-0000102B0000}"/>
    <cellStyle name="External 3 8" xfId="11027" xr:uid="{00000000-0005-0000-0000-0000112B0000}"/>
    <cellStyle name="External 3 8 2" xfId="11028" xr:uid="{00000000-0005-0000-0000-0000122B0000}"/>
    <cellStyle name="External 3 8 3" xfId="11029" xr:uid="{00000000-0005-0000-0000-0000132B0000}"/>
    <cellStyle name="External 3 9" xfId="11030" xr:uid="{00000000-0005-0000-0000-0000142B0000}"/>
    <cellStyle name="External 3 9 2" xfId="11031" xr:uid="{00000000-0005-0000-0000-0000152B0000}"/>
    <cellStyle name="External 3 9 3" xfId="11032" xr:uid="{00000000-0005-0000-0000-0000162B0000}"/>
    <cellStyle name="External 30" xfId="11033" xr:uid="{00000000-0005-0000-0000-0000172B0000}"/>
    <cellStyle name="External 30 2" xfId="11034" xr:uid="{00000000-0005-0000-0000-0000182B0000}"/>
    <cellStyle name="External 30 3" xfId="11035" xr:uid="{00000000-0005-0000-0000-0000192B0000}"/>
    <cellStyle name="External 31" xfId="11036" xr:uid="{00000000-0005-0000-0000-00001A2B0000}"/>
    <cellStyle name="External 31 2" xfId="11037" xr:uid="{00000000-0005-0000-0000-00001B2B0000}"/>
    <cellStyle name="External 31 3" xfId="11038" xr:uid="{00000000-0005-0000-0000-00001C2B0000}"/>
    <cellStyle name="External 32" xfId="11039" xr:uid="{00000000-0005-0000-0000-00001D2B0000}"/>
    <cellStyle name="External 32 2" xfId="11040" xr:uid="{00000000-0005-0000-0000-00001E2B0000}"/>
    <cellStyle name="External 32 3" xfId="11041" xr:uid="{00000000-0005-0000-0000-00001F2B0000}"/>
    <cellStyle name="External 33" xfId="11042" xr:uid="{00000000-0005-0000-0000-0000202B0000}"/>
    <cellStyle name="External 33 2" xfId="11043" xr:uid="{00000000-0005-0000-0000-0000212B0000}"/>
    <cellStyle name="External 33 3" xfId="11044" xr:uid="{00000000-0005-0000-0000-0000222B0000}"/>
    <cellStyle name="External 34" xfId="11045" xr:uid="{00000000-0005-0000-0000-0000232B0000}"/>
    <cellStyle name="External 34 2" xfId="11046" xr:uid="{00000000-0005-0000-0000-0000242B0000}"/>
    <cellStyle name="External 34 3" xfId="11047" xr:uid="{00000000-0005-0000-0000-0000252B0000}"/>
    <cellStyle name="External 35" xfId="11048" xr:uid="{00000000-0005-0000-0000-0000262B0000}"/>
    <cellStyle name="External 36" xfId="11049" xr:uid="{00000000-0005-0000-0000-0000272B0000}"/>
    <cellStyle name="External 4" xfId="11050" xr:uid="{00000000-0005-0000-0000-0000282B0000}"/>
    <cellStyle name="External 4 10" xfId="11051" xr:uid="{00000000-0005-0000-0000-0000292B0000}"/>
    <cellStyle name="External 4 10 2" xfId="11052" xr:uid="{00000000-0005-0000-0000-00002A2B0000}"/>
    <cellStyle name="External 4 10 3" xfId="11053" xr:uid="{00000000-0005-0000-0000-00002B2B0000}"/>
    <cellStyle name="External 4 11" xfId="11054" xr:uid="{00000000-0005-0000-0000-00002C2B0000}"/>
    <cellStyle name="External 4 11 2" xfId="11055" xr:uid="{00000000-0005-0000-0000-00002D2B0000}"/>
    <cellStyle name="External 4 11 3" xfId="11056" xr:uid="{00000000-0005-0000-0000-00002E2B0000}"/>
    <cellStyle name="External 4 12" xfId="11057" xr:uid="{00000000-0005-0000-0000-00002F2B0000}"/>
    <cellStyle name="External 4 12 2" xfId="11058" xr:uid="{00000000-0005-0000-0000-0000302B0000}"/>
    <cellStyle name="External 4 12 3" xfId="11059" xr:uid="{00000000-0005-0000-0000-0000312B0000}"/>
    <cellStyle name="External 4 13" xfId="11060" xr:uid="{00000000-0005-0000-0000-0000322B0000}"/>
    <cellStyle name="External 4 13 2" xfId="11061" xr:uid="{00000000-0005-0000-0000-0000332B0000}"/>
    <cellStyle name="External 4 13 3" xfId="11062" xr:uid="{00000000-0005-0000-0000-0000342B0000}"/>
    <cellStyle name="External 4 14" xfId="11063" xr:uid="{00000000-0005-0000-0000-0000352B0000}"/>
    <cellStyle name="External 4 14 2" xfId="11064" xr:uid="{00000000-0005-0000-0000-0000362B0000}"/>
    <cellStyle name="External 4 14 3" xfId="11065" xr:uid="{00000000-0005-0000-0000-0000372B0000}"/>
    <cellStyle name="External 4 15" xfId="11066" xr:uid="{00000000-0005-0000-0000-0000382B0000}"/>
    <cellStyle name="External 4 15 2" xfId="11067" xr:uid="{00000000-0005-0000-0000-0000392B0000}"/>
    <cellStyle name="External 4 15 3" xfId="11068" xr:uid="{00000000-0005-0000-0000-00003A2B0000}"/>
    <cellStyle name="External 4 16" xfId="11069" xr:uid="{00000000-0005-0000-0000-00003B2B0000}"/>
    <cellStyle name="External 4 16 2" xfId="11070" xr:uid="{00000000-0005-0000-0000-00003C2B0000}"/>
    <cellStyle name="External 4 16 3" xfId="11071" xr:uid="{00000000-0005-0000-0000-00003D2B0000}"/>
    <cellStyle name="External 4 17" xfId="11072" xr:uid="{00000000-0005-0000-0000-00003E2B0000}"/>
    <cellStyle name="External 4 17 2" xfId="11073" xr:uid="{00000000-0005-0000-0000-00003F2B0000}"/>
    <cellStyle name="External 4 17 3" xfId="11074" xr:uid="{00000000-0005-0000-0000-0000402B0000}"/>
    <cellStyle name="External 4 18" xfId="11075" xr:uid="{00000000-0005-0000-0000-0000412B0000}"/>
    <cellStyle name="External 4 18 2" xfId="11076" xr:uid="{00000000-0005-0000-0000-0000422B0000}"/>
    <cellStyle name="External 4 18 3" xfId="11077" xr:uid="{00000000-0005-0000-0000-0000432B0000}"/>
    <cellStyle name="External 4 19" xfId="11078" xr:uid="{00000000-0005-0000-0000-0000442B0000}"/>
    <cellStyle name="External 4 19 2" xfId="11079" xr:uid="{00000000-0005-0000-0000-0000452B0000}"/>
    <cellStyle name="External 4 19 3" xfId="11080" xr:uid="{00000000-0005-0000-0000-0000462B0000}"/>
    <cellStyle name="External 4 2" xfId="11081" xr:uid="{00000000-0005-0000-0000-0000472B0000}"/>
    <cellStyle name="External 4 2 2" xfId="11082" xr:uid="{00000000-0005-0000-0000-0000482B0000}"/>
    <cellStyle name="External 4 2 3" xfId="11083" xr:uid="{00000000-0005-0000-0000-0000492B0000}"/>
    <cellStyle name="External 4 20" xfId="11084" xr:uid="{00000000-0005-0000-0000-00004A2B0000}"/>
    <cellStyle name="External 4 20 2" xfId="11085" xr:uid="{00000000-0005-0000-0000-00004B2B0000}"/>
    <cellStyle name="External 4 20 3" xfId="11086" xr:uid="{00000000-0005-0000-0000-00004C2B0000}"/>
    <cellStyle name="External 4 21" xfId="11087" xr:uid="{00000000-0005-0000-0000-00004D2B0000}"/>
    <cellStyle name="External 4 21 2" xfId="11088" xr:uid="{00000000-0005-0000-0000-00004E2B0000}"/>
    <cellStyle name="External 4 21 3" xfId="11089" xr:uid="{00000000-0005-0000-0000-00004F2B0000}"/>
    <cellStyle name="External 4 22" xfId="11090" xr:uid="{00000000-0005-0000-0000-0000502B0000}"/>
    <cellStyle name="External 4 22 2" xfId="11091" xr:uid="{00000000-0005-0000-0000-0000512B0000}"/>
    <cellStyle name="External 4 22 3" xfId="11092" xr:uid="{00000000-0005-0000-0000-0000522B0000}"/>
    <cellStyle name="External 4 23" xfId="11093" xr:uid="{00000000-0005-0000-0000-0000532B0000}"/>
    <cellStyle name="External 4 23 2" xfId="11094" xr:uid="{00000000-0005-0000-0000-0000542B0000}"/>
    <cellStyle name="External 4 23 3" xfId="11095" xr:uid="{00000000-0005-0000-0000-0000552B0000}"/>
    <cellStyle name="External 4 24" xfId="11096" xr:uid="{00000000-0005-0000-0000-0000562B0000}"/>
    <cellStyle name="External 4 24 2" xfId="11097" xr:uid="{00000000-0005-0000-0000-0000572B0000}"/>
    <cellStyle name="External 4 24 3" xfId="11098" xr:uid="{00000000-0005-0000-0000-0000582B0000}"/>
    <cellStyle name="External 4 25" xfId="11099" xr:uid="{00000000-0005-0000-0000-0000592B0000}"/>
    <cellStyle name="External 4 26" xfId="11100" xr:uid="{00000000-0005-0000-0000-00005A2B0000}"/>
    <cellStyle name="External 4 3" xfId="11101" xr:uid="{00000000-0005-0000-0000-00005B2B0000}"/>
    <cellStyle name="External 4 3 2" xfId="11102" xr:uid="{00000000-0005-0000-0000-00005C2B0000}"/>
    <cellStyle name="External 4 3 3" xfId="11103" xr:uid="{00000000-0005-0000-0000-00005D2B0000}"/>
    <cellStyle name="External 4 4" xfId="11104" xr:uid="{00000000-0005-0000-0000-00005E2B0000}"/>
    <cellStyle name="External 4 4 2" xfId="11105" xr:uid="{00000000-0005-0000-0000-00005F2B0000}"/>
    <cellStyle name="External 4 4 3" xfId="11106" xr:uid="{00000000-0005-0000-0000-0000602B0000}"/>
    <cellStyle name="External 4 5" xfId="11107" xr:uid="{00000000-0005-0000-0000-0000612B0000}"/>
    <cellStyle name="External 4 5 2" xfId="11108" xr:uid="{00000000-0005-0000-0000-0000622B0000}"/>
    <cellStyle name="External 4 5 3" xfId="11109" xr:uid="{00000000-0005-0000-0000-0000632B0000}"/>
    <cellStyle name="External 4 6" xfId="11110" xr:uid="{00000000-0005-0000-0000-0000642B0000}"/>
    <cellStyle name="External 4 6 2" xfId="11111" xr:uid="{00000000-0005-0000-0000-0000652B0000}"/>
    <cellStyle name="External 4 6 3" xfId="11112" xr:uid="{00000000-0005-0000-0000-0000662B0000}"/>
    <cellStyle name="External 4 7" xfId="11113" xr:uid="{00000000-0005-0000-0000-0000672B0000}"/>
    <cellStyle name="External 4 7 2" xfId="11114" xr:uid="{00000000-0005-0000-0000-0000682B0000}"/>
    <cellStyle name="External 4 7 3" xfId="11115" xr:uid="{00000000-0005-0000-0000-0000692B0000}"/>
    <cellStyle name="External 4 8" xfId="11116" xr:uid="{00000000-0005-0000-0000-00006A2B0000}"/>
    <cellStyle name="External 4 8 2" xfId="11117" xr:uid="{00000000-0005-0000-0000-00006B2B0000}"/>
    <cellStyle name="External 4 8 3" xfId="11118" xr:uid="{00000000-0005-0000-0000-00006C2B0000}"/>
    <cellStyle name="External 4 9" xfId="11119" xr:uid="{00000000-0005-0000-0000-00006D2B0000}"/>
    <cellStyle name="External 4 9 2" xfId="11120" xr:uid="{00000000-0005-0000-0000-00006E2B0000}"/>
    <cellStyle name="External 4 9 3" xfId="11121" xr:uid="{00000000-0005-0000-0000-00006F2B0000}"/>
    <cellStyle name="External 5" xfId="11122" xr:uid="{00000000-0005-0000-0000-0000702B0000}"/>
    <cellStyle name="External 5 10" xfId="11123" xr:uid="{00000000-0005-0000-0000-0000712B0000}"/>
    <cellStyle name="External 5 10 2" xfId="11124" xr:uid="{00000000-0005-0000-0000-0000722B0000}"/>
    <cellStyle name="External 5 10 3" xfId="11125" xr:uid="{00000000-0005-0000-0000-0000732B0000}"/>
    <cellStyle name="External 5 11" xfId="11126" xr:uid="{00000000-0005-0000-0000-0000742B0000}"/>
    <cellStyle name="External 5 11 2" xfId="11127" xr:uid="{00000000-0005-0000-0000-0000752B0000}"/>
    <cellStyle name="External 5 11 3" xfId="11128" xr:uid="{00000000-0005-0000-0000-0000762B0000}"/>
    <cellStyle name="External 5 12" xfId="11129" xr:uid="{00000000-0005-0000-0000-0000772B0000}"/>
    <cellStyle name="External 5 12 2" xfId="11130" xr:uid="{00000000-0005-0000-0000-0000782B0000}"/>
    <cellStyle name="External 5 12 3" xfId="11131" xr:uid="{00000000-0005-0000-0000-0000792B0000}"/>
    <cellStyle name="External 5 13" xfId="11132" xr:uid="{00000000-0005-0000-0000-00007A2B0000}"/>
    <cellStyle name="External 5 13 2" xfId="11133" xr:uid="{00000000-0005-0000-0000-00007B2B0000}"/>
    <cellStyle name="External 5 13 3" xfId="11134" xr:uid="{00000000-0005-0000-0000-00007C2B0000}"/>
    <cellStyle name="External 5 14" xfId="11135" xr:uid="{00000000-0005-0000-0000-00007D2B0000}"/>
    <cellStyle name="External 5 14 2" xfId="11136" xr:uid="{00000000-0005-0000-0000-00007E2B0000}"/>
    <cellStyle name="External 5 14 3" xfId="11137" xr:uid="{00000000-0005-0000-0000-00007F2B0000}"/>
    <cellStyle name="External 5 15" xfId="11138" xr:uid="{00000000-0005-0000-0000-0000802B0000}"/>
    <cellStyle name="External 5 15 2" xfId="11139" xr:uid="{00000000-0005-0000-0000-0000812B0000}"/>
    <cellStyle name="External 5 15 3" xfId="11140" xr:uid="{00000000-0005-0000-0000-0000822B0000}"/>
    <cellStyle name="External 5 16" xfId="11141" xr:uid="{00000000-0005-0000-0000-0000832B0000}"/>
    <cellStyle name="External 5 16 2" xfId="11142" xr:uid="{00000000-0005-0000-0000-0000842B0000}"/>
    <cellStyle name="External 5 16 3" xfId="11143" xr:uid="{00000000-0005-0000-0000-0000852B0000}"/>
    <cellStyle name="External 5 17" xfId="11144" xr:uid="{00000000-0005-0000-0000-0000862B0000}"/>
    <cellStyle name="External 5 17 2" xfId="11145" xr:uid="{00000000-0005-0000-0000-0000872B0000}"/>
    <cellStyle name="External 5 17 3" xfId="11146" xr:uid="{00000000-0005-0000-0000-0000882B0000}"/>
    <cellStyle name="External 5 18" xfId="11147" xr:uid="{00000000-0005-0000-0000-0000892B0000}"/>
    <cellStyle name="External 5 18 2" xfId="11148" xr:uid="{00000000-0005-0000-0000-00008A2B0000}"/>
    <cellStyle name="External 5 18 3" xfId="11149" xr:uid="{00000000-0005-0000-0000-00008B2B0000}"/>
    <cellStyle name="External 5 19" xfId="11150" xr:uid="{00000000-0005-0000-0000-00008C2B0000}"/>
    <cellStyle name="External 5 19 2" xfId="11151" xr:uid="{00000000-0005-0000-0000-00008D2B0000}"/>
    <cellStyle name="External 5 19 3" xfId="11152" xr:uid="{00000000-0005-0000-0000-00008E2B0000}"/>
    <cellStyle name="External 5 2" xfId="11153" xr:uid="{00000000-0005-0000-0000-00008F2B0000}"/>
    <cellStyle name="External 5 2 2" xfId="11154" xr:uid="{00000000-0005-0000-0000-0000902B0000}"/>
    <cellStyle name="External 5 2 3" xfId="11155" xr:uid="{00000000-0005-0000-0000-0000912B0000}"/>
    <cellStyle name="External 5 20" xfId="11156" xr:uid="{00000000-0005-0000-0000-0000922B0000}"/>
    <cellStyle name="External 5 20 2" xfId="11157" xr:uid="{00000000-0005-0000-0000-0000932B0000}"/>
    <cellStyle name="External 5 20 3" xfId="11158" xr:uid="{00000000-0005-0000-0000-0000942B0000}"/>
    <cellStyle name="External 5 21" xfId="11159" xr:uid="{00000000-0005-0000-0000-0000952B0000}"/>
    <cellStyle name="External 5 21 2" xfId="11160" xr:uid="{00000000-0005-0000-0000-0000962B0000}"/>
    <cellStyle name="External 5 21 3" xfId="11161" xr:uid="{00000000-0005-0000-0000-0000972B0000}"/>
    <cellStyle name="External 5 22" xfId="11162" xr:uid="{00000000-0005-0000-0000-0000982B0000}"/>
    <cellStyle name="External 5 22 2" xfId="11163" xr:uid="{00000000-0005-0000-0000-0000992B0000}"/>
    <cellStyle name="External 5 22 3" xfId="11164" xr:uid="{00000000-0005-0000-0000-00009A2B0000}"/>
    <cellStyle name="External 5 23" xfId="11165" xr:uid="{00000000-0005-0000-0000-00009B2B0000}"/>
    <cellStyle name="External 5 23 2" xfId="11166" xr:uid="{00000000-0005-0000-0000-00009C2B0000}"/>
    <cellStyle name="External 5 23 3" xfId="11167" xr:uid="{00000000-0005-0000-0000-00009D2B0000}"/>
    <cellStyle name="External 5 24" xfId="11168" xr:uid="{00000000-0005-0000-0000-00009E2B0000}"/>
    <cellStyle name="External 5 24 2" xfId="11169" xr:uid="{00000000-0005-0000-0000-00009F2B0000}"/>
    <cellStyle name="External 5 24 3" xfId="11170" xr:uid="{00000000-0005-0000-0000-0000A02B0000}"/>
    <cellStyle name="External 5 25" xfId="11171" xr:uid="{00000000-0005-0000-0000-0000A12B0000}"/>
    <cellStyle name="External 5 26" xfId="11172" xr:uid="{00000000-0005-0000-0000-0000A22B0000}"/>
    <cellStyle name="External 5 3" xfId="11173" xr:uid="{00000000-0005-0000-0000-0000A32B0000}"/>
    <cellStyle name="External 5 3 2" xfId="11174" xr:uid="{00000000-0005-0000-0000-0000A42B0000}"/>
    <cellStyle name="External 5 3 3" xfId="11175" xr:uid="{00000000-0005-0000-0000-0000A52B0000}"/>
    <cellStyle name="External 5 4" xfId="11176" xr:uid="{00000000-0005-0000-0000-0000A62B0000}"/>
    <cellStyle name="External 5 4 2" xfId="11177" xr:uid="{00000000-0005-0000-0000-0000A72B0000}"/>
    <cellStyle name="External 5 4 3" xfId="11178" xr:uid="{00000000-0005-0000-0000-0000A82B0000}"/>
    <cellStyle name="External 5 5" xfId="11179" xr:uid="{00000000-0005-0000-0000-0000A92B0000}"/>
    <cellStyle name="External 5 5 2" xfId="11180" xr:uid="{00000000-0005-0000-0000-0000AA2B0000}"/>
    <cellStyle name="External 5 5 3" xfId="11181" xr:uid="{00000000-0005-0000-0000-0000AB2B0000}"/>
    <cellStyle name="External 5 6" xfId="11182" xr:uid="{00000000-0005-0000-0000-0000AC2B0000}"/>
    <cellStyle name="External 5 6 2" xfId="11183" xr:uid="{00000000-0005-0000-0000-0000AD2B0000}"/>
    <cellStyle name="External 5 6 3" xfId="11184" xr:uid="{00000000-0005-0000-0000-0000AE2B0000}"/>
    <cellStyle name="External 5 7" xfId="11185" xr:uid="{00000000-0005-0000-0000-0000AF2B0000}"/>
    <cellStyle name="External 5 7 2" xfId="11186" xr:uid="{00000000-0005-0000-0000-0000B02B0000}"/>
    <cellStyle name="External 5 7 3" xfId="11187" xr:uid="{00000000-0005-0000-0000-0000B12B0000}"/>
    <cellStyle name="External 5 8" xfId="11188" xr:uid="{00000000-0005-0000-0000-0000B22B0000}"/>
    <cellStyle name="External 5 8 2" xfId="11189" xr:uid="{00000000-0005-0000-0000-0000B32B0000}"/>
    <cellStyle name="External 5 8 3" xfId="11190" xr:uid="{00000000-0005-0000-0000-0000B42B0000}"/>
    <cellStyle name="External 5 9" xfId="11191" xr:uid="{00000000-0005-0000-0000-0000B52B0000}"/>
    <cellStyle name="External 5 9 2" xfId="11192" xr:uid="{00000000-0005-0000-0000-0000B62B0000}"/>
    <cellStyle name="External 5 9 3" xfId="11193" xr:uid="{00000000-0005-0000-0000-0000B72B0000}"/>
    <cellStyle name="External 6" xfId="11194" xr:uid="{00000000-0005-0000-0000-0000B82B0000}"/>
    <cellStyle name="External 6 10" xfId="11195" xr:uid="{00000000-0005-0000-0000-0000B92B0000}"/>
    <cellStyle name="External 6 10 2" xfId="11196" xr:uid="{00000000-0005-0000-0000-0000BA2B0000}"/>
    <cellStyle name="External 6 10 3" xfId="11197" xr:uid="{00000000-0005-0000-0000-0000BB2B0000}"/>
    <cellStyle name="External 6 11" xfId="11198" xr:uid="{00000000-0005-0000-0000-0000BC2B0000}"/>
    <cellStyle name="External 6 11 2" xfId="11199" xr:uid="{00000000-0005-0000-0000-0000BD2B0000}"/>
    <cellStyle name="External 6 11 3" xfId="11200" xr:uid="{00000000-0005-0000-0000-0000BE2B0000}"/>
    <cellStyle name="External 6 12" xfId="11201" xr:uid="{00000000-0005-0000-0000-0000BF2B0000}"/>
    <cellStyle name="External 6 12 2" xfId="11202" xr:uid="{00000000-0005-0000-0000-0000C02B0000}"/>
    <cellStyle name="External 6 12 3" xfId="11203" xr:uid="{00000000-0005-0000-0000-0000C12B0000}"/>
    <cellStyle name="External 6 13" xfId="11204" xr:uid="{00000000-0005-0000-0000-0000C22B0000}"/>
    <cellStyle name="External 6 13 2" xfId="11205" xr:uid="{00000000-0005-0000-0000-0000C32B0000}"/>
    <cellStyle name="External 6 13 3" xfId="11206" xr:uid="{00000000-0005-0000-0000-0000C42B0000}"/>
    <cellStyle name="External 6 14" xfId="11207" xr:uid="{00000000-0005-0000-0000-0000C52B0000}"/>
    <cellStyle name="External 6 14 2" xfId="11208" xr:uid="{00000000-0005-0000-0000-0000C62B0000}"/>
    <cellStyle name="External 6 14 3" xfId="11209" xr:uid="{00000000-0005-0000-0000-0000C72B0000}"/>
    <cellStyle name="External 6 15" xfId="11210" xr:uid="{00000000-0005-0000-0000-0000C82B0000}"/>
    <cellStyle name="External 6 15 2" xfId="11211" xr:uid="{00000000-0005-0000-0000-0000C92B0000}"/>
    <cellStyle name="External 6 15 3" xfId="11212" xr:uid="{00000000-0005-0000-0000-0000CA2B0000}"/>
    <cellStyle name="External 6 16" xfId="11213" xr:uid="{00000000-0005-0000-0000-0000CB2B0000}"/>
    <cellStyle name="External 6 16 2" xfId="11214" xr:uid="{00000000-0005-0000-0000-0000CC2B0000}"/>
    <cellStyle name="External 6 16 3" xfId="11215" xr:uid="{00000000-0005-0000-0000-0000CD2B0000}"/>
    <cellStyle name="External 6 17" xfId="11216" xr:uid="{00000000-0005-0000-0000-0000CE2B0000}"/>
    <cellStyle name="External 6 17 2" xfId="11217" xr:uid="{00000000-0005-0000-0000-0000CF2B0000}"/>
    <cellStyle name="External 6 17 3" xfId="11218" xr:uid="{00000000-0005-0000-0000-0000D02B0000}"/>
    <cellStyle name="External 6 18" xfId="11219" xr:uid="{00000000-0005-0000-0000-0000D12B0000}"/>
    <cellStyle name="External 6 18 2" xfId="11220" xr:uid="{00000000-0005-0000-0000-0000D22B0000}"/>
    <cellStyle name="External 6 18 3" xfId="11221" xr:uid="{00000000-0005-0000-0000-0000D32B0000}"/>
    <cellStyle name="External 6 19" xfId="11222" xr:uid="{00000000-0005-0000-0000-0000D42B0000}"/>
    <cellStyle name="External 6 19 2" xfId="11223" xr:uid="{00000000-0005-0000-0000-0000D52B0000}"/>
    <cellStyle name="External 6 19 3" xfId="11224" xr:uid="{00000000-0005-0000-0000-0000D62B0000}"/>
    <cellStyle name="External 6 2" xfId="11225" xr:uid="{00000000-0005-0000-0000-0000D72B0000}"/>
    <cellStyle name="External 6 2 2" xfId="11226" xr:uid="{00000000-0005-0000-0000-0000D82B0000}"/>
    <cellStyle name="External 6 2 3" xfId="11227" xr:uid="{00000000-0005-0000-0000-0000D92B0000}"/>
    <cellStyle name="External 6 20" xfId="11228" xr:uid="{00000000-0005-0000-0000-0000DA2B0000}"/>
    <cellStyle name="External 6 20 2" xfId="11229" xr:uid="{00000000-0005-0000-0000-0000DB2B0000}"/>
    <cellStyle name="External 6 20 3" xfId="11230" xr:uid="{00000000-0005-0000-0000-0000DC2B0000}"/>
    <cellStyle name="External 6 21" xfId="11231" xr:uid="{00000000-0005-0000-0000-0000DD2B0000}"/>
    <cellStyle name="External 6 21 2" xfId="11232" xr:uid="{00000000-0005-0000-0000-0000DE2B0000}"/>
    <cellStyle name="External 6 21 3" xfId="11233" xr:uid="{00000000-0005-0000-0000-0000DF2B0000}"/>
    <cellStyle name="External 6 22" xfId="11234" xr:uid="{00000000-0005-0000-0000-0000E02B0000}"/>
    <cellStyle name="External 6 22 2" xfId="11235" xr:uid="{00000000-0005-0000-0000-0000E12B0000}"/>
    <cellStyle name="External 6 22 3" xfId="11236" xr:uid="{00000000-0005-0000-0000-0000E22B0000}"/>
    <cellStyle name="External 6 23" xfId="11237" xr:uid="{00000000-0005-0000-0000-0000E32B0000}"/>
    <cellStyle name="External 6 23 2" xfId="11238" xr:uid="{00000000-0005-0000-0000-0000E42B0000}"/>
    <cellStyle name="External 6 23 3" xfId="11239" xr:uid="{00000000-0005-0000-0000-0000E52B0000}"/>
    <cellStyle name="External 6 24" xfId="11240" xr:uid="{00000000-0005-0000-0000-0000E62B0000}"/>
    <cellStyle name="External 6 24 2" xfId="11241" xr:uid="{00000000-0005-0000-0000-0000E72B0000}"/>
    <cellStyle name="External 6 24 3" xfId="11242" xr:uid="{00000000-0005-0000-0000-0000E82B0000}"/>
    <cellStyle name="External 6 25" xfId="11243" xr:uid="{00000000-0005-0000-0000-0000E92B0000}"/>
    <cellStyle name="External 6 26" xfId="11244" xr:uid="{00000000-0005-0000-0000-0000EA2B0000}"/>
    <cellStyle name="External 6 3" xfId="11245" xr:uid="{00000000-0005-0000-0000-0000EB2B0000}"/>
    <cellStyle name="External 6 3 2" xfId="11246" xr:uid="{00000000-0005-0000-0000-0000EC2B0000}"/>
    <cellStyle name="External 6 3 3" xfId="11247" xr:uid="{00000000-0005-0000-0000-0000ED2B0000}"/>
    <cellStyle name="External 6 4" xfId="11248" xr:uid="{00000000-0005-0000-0000-0000EE2B0000}"/>
    <cellStyle name="External 6 4 2" xfId="11249" xr:uid="{00000000-0005-0000-0000-0000EF2B0000}"/>
    <cellStyle name="External 6 4 3" xfId="11250" xr:uid="{00000000-0005-0000-0000-0000F02B0000}"/>
    <cellStyle name="External 6 5" xfId="11251" xr:uid="{00000000-0005-0000-0000-0000F12B0000}"/>
    <cellStyle name="External 6 5 2" xfId="11252" xr:uid="{00000000-0005-0000-0000-0000F22B0000}"/>
    <cellStyle name="External 6 5 3" xfId="11253" xr:uid="{00000000-0005-0000-0000-0000F32B0000}"/>
    <cellStyle name="External 6 6" xfId="11254" xr:uid="{00000000-0005-0000-0000-0000F42B0000}"/>
    <cellStyle name="External 6 6 2" xfId="11255" xr:uid="{00000000-0005-0000-0000-0000F52B0000}"/>
    <cellStyle name="External 6 6 3" xfId="11256" xr:uid="{00000000-0005-0000-0000-0000F62B0000}"/>
    <cellStyle name="External 6 7" xfId="11257" xr:uid="{00000000-0005-0000-0000-0000F72B0000}"/>
    <cellStyle name="External 6 7 2" xfId="11258" xr:uid="{00000000-0005-0000-0000-0000F82B0000}"/>
    <cellStyle name="External 6 7 3" xfId="11259" xr:uid="{00000000-0005-0000-0000-0000F92B0000}"/>
    <cellStyle name="External 6 8" xfId="11260" xr:uid="{00000000-0005-0000-0000-0000FA2B0000}"/>
    <cellStyle name="External 6 8 2" xfId="11261" xr:uid="{00000000-0005-0000-0000-0000FB2B0000}"/>
    <cellStyle name="External 6 8 3" xfId="11262" xr:uid="{00000000-0005-0000-0000-0000FC2B0000}"/>
    <cellStyle name="External 6 9" xfId="11263" xr:uid="{00000000-0005-0000-0000-0000FD2B0000}"/>
    <cellStyle name="External 6 9 2" xfId="11264" xr:uid="{00000000-0005-0000-0000-0000FE2B0000}"/>
    <cellStyle name="External 6 9 3" xfId="11265" xr:uid="{00000000-0005-0000-0000-0000FF2B0000}"/>
    <cellStyle name="External 7" xfId="11266" xr:uid="{00000000-0005-0000-0000-0000002C0000}"/>
    <cellStyle name="External 7 10" xfId="11267" xr:uid="{00000000-0005-0000-0000-0000012C0000}"/>
    <cellStyle name="External 7 10 2" xfId="11268" xr:uid="{00000000-0005-0000-0000-0000022C0000}"/>
    <cellStyle name="External 7 10 3" xfId="11269" xr:uid="{00000000-0005-0000-0000-0000032C0000}"/>
    <cellStyle name="External 7 11" xfId="11270" xr:uid="{00000000-0005-0000-0000-0000042C0000}"/>
    <cellStyle name="External 7 11 2" xfId="11271" xr:uid="{00000000-0005-0000-0000-0000052C0000}"/>
    <cellStyle name="External 7 11 3" xfId="11272" xr:uid="{00000000-0005-0000-0000-0000062C0000}"/>
    <cellStyle name="External 7 12" xfId="11273" xr:uid="{00000000-0005-0000-0000-0000072C0000}"/>
    <cellStyle name="External 7 12 2" xfId="11274" xr:uid="{00000000-0005-0000-0000-0000082C0000}"/>
    <cellStyle name="External 7 12 3" xfId="11275" xr:uid="{00000000-0005-0000-0000-0000092C0000}"/>
    <cellStyle name="External 7 13" xfId="11276" xr:uid="{00000000-0005-0000-0000-00000A2C0000}"/>
    <cellStyle name="External 7 13 2" xfId="11277" xr:uid="{00000000-0005-0000-0000-00000B2C0000}"/>
    <cellStyle name="External 7 13 3" xfId="11278" xr:uid="{00000000-0005-0000-0000-00000C2C0000}"/>
    <cellStyle name="External 7 14" xfId="11279" xr:uid="{00000000-0005-0000-0000-00000D2C0000}"/>
    <cellStyle name="External 7 14 2" xfId="11280" xr:uid="{00000000-0005-0000-0000-00000E2C0000}"/>
    <cellStyle name="External 7 14 3" xfId="11281" xr:uid="{00000000-0005-0000-0000-00000F2C0000}"/>
    <cellStyle name="External 7 15" xfId="11282" xr:uid="{00000000-0005-0000-0000-0000102C0000}"/>
    <cellStyle name="External 7 15 2" xfId="11283" xr:uid="{00000000-0005-0000-0000-0000112C0000}"/>
    <cellStyle name="External 7 15 3" xfId="11284" xr:uid="{00000000-0005-0000-0000-0000122C0000}"/>
    <cellStyle name="External 7 16" xfId="11285" xr:uid="{00000000-0005-0000-0000-0000132C0000}"/>
    <cellStyle name="External 7 16 2" xfId="11286" xr:uid="{00000000-0005-0000-0000-0000142C0000}"/>
    <cellStyle name="External 7 16 3" xfId="11287" xr:uid="{00000000-0005-0000-0000-0000152C0000}"/>
    <cellStyle name="External 7 17" xfId="11288" xr:uid="{00000000-0005-0000-0000-0000162C0000}"/>
    <cellStyle name="External 7 17 2" xfId="11289" xr:uid="{00000000-0005-0000-0000-0000172C0000}"/>
    <cellStyle name="External 7 17 3" xfId="11290" xr:uid="{00000000-0005-0000-0000-0000182C0000}"/>
    <cellStyle name="External 7 18" xfId="11291" xr:uid="{00000000-0005-0000-0000-0000192C0000}"/>
    <cellStyle name="External 7 18 2" xfId="11292" xr:uid="{00000000-0005-0000-0000-00001A2C0000}"/>
    <cellStyle name="External 7 18 3" xfId="11293" xr:uid="{00000000-0005-0000-0000-00001B2C0000}"/>
    <cellStyle name="External 7 19" xfId="11294" xr:uid="{00000000-0005-0000-0000-00001C2C0000}"/>
    <cellStyle name="External 7 19 2" xfId="11295" xr:uid="{00000000-0005-0000-0000-00001D2C0000}"/>
    <cellStyle name="External 7 19 3" xfId="11296" xr:uid="{00000000-0005-0000-0000-00001E2C0000}"/>
    <cellStyle name="External 7 2" xfId="11297" xr:uid="{00000000-0005-0000-0000-00001F2C0000}"/>
    <cellStyle name="External 7 2 2" xfId="11298" xr:uid="{00000000-0005-0000-0000-0000202C0000}"/>
    <cellStyle name="External 7 2 3" xfId="11299" xr:uid="{00000000-0005-0000-0000-0000212C0000}"/>
    <cellStyle name="External 7 20" xfId="11300" xr:uid="{00000000-0005-0000-0000-0000222C0000}"/>
    <cellStyle name="External 7 20 2" xfId="11301" xr:uid="{00000000-0005-0000-0000-0000232C0000}"/>
    <cellStyle name="External 7 20 3" xfId="11302" xr:uid="{00000000-0005-0000-0000-0000242C0000}"/>
    <cellStyle name="External 7 21" xfId="11303" xr:uid="{00000000-0005-0000-0000-0000252C0000}"/>
    <cellStyle name="External 7 21 2" xfId="11304" xr:uid="{00000000-0005-0000-0000-0000262C0000}"/>
    <cellStyle name="External 7 21 3" xfId="11305" xr:uid="{00000000-0005-0000-0000-0000272C0000}"/>
    <cellStyle name="External 7 22" xfId="11306" xr:uid="{00000000-0005-0000-0000-0000282C0000}"/>
    <cellStyle name="External 7 22 2" xfId="11307" xr:uid="{00000000-0005-0000-0000-0000292C0000}"/>
    <cellStyle name="External 7 22 3" xfId="11308" xr:uid="{00000000-0005-0000-0000-00002A2C0000}"/>
    <cellStyle name="External 7 23" xfId="11309" xr:uid="{00000000-0005-0000-0000-00002B2C0000}"/>
    <cellStyle name="External 7 23 2" xfId="11310" xr:uid="{00000000-0005-0000-0000-00002C2C0000}"/>
    <cellStyle name="External 7 23 3" xfId="11311" xr:uid="{00000000-0005-0000-0000-00002D2C0000}"/>
    <cellStyle name="External 7 24" xfId="11312" xr:uid="{00000000-0005-0000-0000-00002E2C0000}"/>
    <cellStyle name="External 7 24 2" xfId="11313" xr:uid="{00000000-0005-0000-0000-00002F2C0000}"/>
    <cellStyle name="External 7 24 3" xfId="11314" xr:uid="{00000000-0005-0000-0000-0000302C0000}"/>
    <cellStyle name="External 7 25" xfId="11315" xr:uid="{00000000-0005-0000-0000-0000312C0000}"/>
    <cellStyle name="External 7 26" xfId="11316" xr:uid="{00000000-0005-0000-0000-0000322C0000}"/>
    <cellStyle name="External 7 3" xfId="11317" xr:uid="{00000000-0005-0000-0000-0000332C0000}"/>
    <cellStyle name="External 7 3 2" xfId="11318" xr:uid="{00000000-0005-0000-0000-0000342C0000}"/>
    <cellStyle name="External 7 3 3" xfId="11319" xr:uid="{00000000-0005-0000-0000-0000352C0000}"/>
    <cellStyle name="External 7 4" xfId="11320" xr:uid="{00000000-0005-0000-0000-0000362C0000}"/>
    <cellStyle name="External 7 4 2" xfId="11321" xr:uid="{00000000-0005-0000-0000-0000372C0000}"/>
    <cellStyle name="External 7 4 3" xfId="11322" xr:uid="{00000000-0005-0000-0000-0000382C0000}"/>
    <cellStyle name="External 7 5" xfId="11323" xr:uid="{00000000-0005-0000-0000-0000392C0000}"/>
    <cellStyle name="External 7 5 2" xfId="11324" xr:uid="{00000000-0005-0000-0000-00003A2C0000}"/>
    <cellStyle name="External 7 5 3" xfId="11325" xr:uid="{00000000-0005-0000-0000-00003B2C0000}"/>
    <cellStyle name="External 7 6" xfId="11326" xr:uid="{00000000-0005-0000-0000-00003C2C0000}"/>
    <cellStyle name="External 7 6 2" xfId="11327" xr:uid="{00000000-0005-0000-0000-00003D2C0000}"/>
    <cellStyle name="External 7 6 3" xfId="11328" xr:uid="{00000000-0005-0000-0000-00003E2C0000}"/>
    <cellStyle name="External 7 7" xfId="11329" xr:uid="{00000000-0005-0000-0000-00003F2C0000}"/>
    <cellStyle name="External 7 7 2" xfId="11330" xr:uid="{00000000-0005-0000-0000-0000402C0000}"/>
    <cellStyle name="External 7 7 3" xfId="11331" xr:uid="{00000000-0005-0000-0000-0000412C0000}"/>
    <cellStyle name="External 7 8" xfId="11332" xr:uid="{00000000-0005-0000-0000-0000422C0000}"/>
    <cellStyle name="External 7 8 2" xfId="11333" xr:uid="{00000000-0005-0000-0000-0000432C0000}"/>
    <cellStyle name="External 7 8 3" xfId="11334" xr:uid="{00000000-0005-0000-0000-0000442C0000}"/>
    <cellStyle name="External 7 9" xfId="11335" xr:uid="{00000000-0005-0000-0000-0000452C0000}"/>
    <cellStyle name="External 7 9 2" xfId="11336" xr:uid="{00000000-0005-0000-0000-0000462C0000}"/>
    <cellStyle name="External 7 9 3" xfId="11337" xr:uid="{00000000-0005-0000-0000-0000472C0000}"/>
    <cellStyle name="External 8" xfId="11338" xr:uid="{00000000-0005-0000-0000-0000482C0000}"/>
    <cellStyle name="External 8 10" xfId="11339" xr:uid="{00000000-0005-0000-0000-0000492C0000}"/>
    <cellStyle name="External 8 10 2" xfId="11340" xr:uid="{00000000-0005-0000-0000-00004A2C0000}"/>
    <cellStyle name="External 8 10 3" xfId="11341" xr:uid="{00000000-0005-0000-0000-00004B2C0000}"/>
    <cellStyle name="External 8 11" xfId="11342" xr:uid="{00000000-0005-0000-0000-00004C2C0000}"/>
    <cellStyle name="External 8 11 2" xfId="11343" xr:uid="{00000000-0005-0000-0000-00004D2C0000}"/>
    <cellStyle name="External 8 11 3" xfId="11344" xr:uid="{00000000-0005-0000-0000-00004E2C0000}"/>
    <cellStyle name="External 8 12" xfId="11345" xr:uid="{00000000-0005-0000-0000-00004F2C0000}"/>
    <cellStyle name="External 8 12 2" xfId="11346" xr:uid="{00000000-0005-0000-0000-0000502C0000}"/>
    <cellStyle name="External 8 12 3" xfId="11347" xr:uid="{00000000-0005-0000-0000-0000512C0000}"/>
    <cellStyle name="External 8 13" xfId="11348" xr:uid="{00000000-0005-0000-0000-0000522C0000}"/>
    <cellStyle name="External 8 13 2" xfId="11349" xr:uid="{00000000-0005-0000-0000-0000532C0000}"/>
    <cellStyle name="External 8 13 3" xfId="11350" xr:uid="{00000000-0005-0000-0000-0000542C0000}"/>
    <cellStyle name="External 8 14" xfId="11351" xr:uid="{00000000-0005-0000-0000-0000552C0000}"/>
    <cellStyle name="External 8 14 2" xfId="11352" xr:uid="{00000000-0005-0000-0000-0000562C0000}"/>
    <cellStyle name="External 8 14 3" xfId="11353" xr:uid="{00000000-0005-0000-0000-0000572C0000}"/>
    <cellStyle name="External 8 15" xfId="11354" xr:uid="{00000000-0005-0000-0000-0000582C0000}"/>
    <cellStyle name="External 8 15 2" xfId="11355" xr:uid="{00000000-0005-0000-0000-0000592C0000}"/>
    <cellStyle name="External 8 15 3" xfId="11356" xr:uid="{00000000-0005-0000-0000-00005A2C0000}"/>
    <cellStyle name="External 8 16" xfId="11357" xr:uid="{00000000-0005-0000-0000-00005B2C0000}"/>
    <cellStyle name="External 8 16 2" xfId="11358" xr:uid="{00000000-0005-0000-0000-00005C2C0000}"/>
    <cellStyle name="External 8 16 3" xfId="11359" xr:uid="{00000000-0005-0000-0000-00005D2C0000}"/>
    <cellStyle name="External 8 17" xfId="11360" xr:uid="{00000000-0005-0000-0000-00005E2C0000}"/>
    <cellStyle name="External 8 17 2" xfId="11361" xr:uid="{00000000-0005-0000-0000-00005F2C0000}"/>
    <cellStyle name="External 8 17 3" xfId="11362" xr:uid="{00000000-0005-0000-0000-0000602C0000}"/>
    <cellStyle name="External 8 18" xfId="11363" xr:uid="{00000000-0005-0000-0000-0000612C0000}"/>
    <cellStyle name="External 8 18 2" xfId="11364" xr:uid="{00000000-0005-0000-0000-0000622C0000}"/>
    <cellStyle name="External 8 18 3" xfId="11365" xr:uid="{00000000-0005-0000-0000-0000632C0000}"/>
    <cellStyle name="External 8 19" xfId="11366" xr:uid="{00000000-0005-0000-0000-0000642C0000}"/>
    <cellStyle name="External 8 19 2" xfId="11367" xr:uid="{00000000-0005-0000-0000-0000652C0000}"/>
    <cellStyle name="External 8 19 3" xfId="11368" xr:uid="{00000000-0005-0000-0000-0000662C0000}"/>
    <cellStyle name="External 8 2" xfId="11369" xr:uid="{00000000-0005-0000-0000-0000672C0000}"/>
    <cellStyle name="External 8 2 2" xfId="11370" xr:uid="{00000000-0005-0000-0000-0000682C0000}"/>
    <cellStyle name="External 8 2 3" xfId="11371" xr:uid="{00000000-0005-0000-0000-0000692C0000}"/>
    <cellStyle name="External 8 20" xfId="11372" xr:uid="{00000000-0005-0000-0000-00006A2C0000}"/>
    <cellStyle name="External 8 20 2" xfId="11373" xr:uid="{00000000-0005-0000-0000-00006B2C0000}"/>
    <cellStyle name="External 8 20 3" xfId="11374" xr:uid="{00000000-0005-0000-0000-00006C2C0000}"/>
    <cellStyle name="External 8 21" xfId="11375" xr:uid="{00000000-0005-0000-0000-00006D2C0000}"/>
    <cellStyle name="External 8 21 2" xfId="11376" xr:uid="{00000000-0005-0000-0000-00006E2C0000}"/>
    <cellStyle name="External 8 21 3" xfId="11377" xr:uid="{00000000-0005-0000-0000-00006F2C0000}"/>
    <cellStyle name="External 8 22" xfId="11378" xr:uid="{00000000-0005-0000-0000-0000702C0000}"/>
    <cellStyle name="External 8 22 2" xfId="11379" xr:uid="{00000000-0005-0000-0000-0000712C0000}"/>
    <cellStyle name="External 8 22 3" xfId="11380" xr:uid="{00000000-0005-0000-0000-0000722C0000}"/>
    <cellStyle name="External 8 23" xfId="11381" xr:uid="{00000000-0005-0000-0000-0000732C0000}"/>
    <cellStyle name="External 8 23 2" xfId="11382" xr:uid="{00000000-0005-0000-0000-0000742C0000}"/>
    <cellStyle name="External 8 23 3" xfId="11383" xr:uid="{00000000-0005-0000-0000-0000752C0000}"/>
    <cellStyle name="External 8 24" xfId="11384" xr:uid="{00000000-0005-0000-0000-0000762C0000}"/>
    <cellStyle name="External 8 24 2" xfId="11385" xr:uid="{00000000-0005-0000-0000-0000772C0000}"/>
    <cellStyle name="External 8 24 3" xfId="11386" xr:uid="{00000000-0005-0000-0000-0000782C0000}"/>
    <cellStyle name="External 8 25" xfId="11387" xr:uid="{00000000-0005-0000-0000-0000792C0000}"/>
    <cellStyle name="External 8 26" xfId="11388" xr:uid="{00000000-0005-0000-0000-00007A2C0000}"/>
    <cellStyle name="External 8 3" xfId="11389" xr:uid="{00000000-0005-0000-0000-00007B2C0000}"/>
    <cellStyle name="External 8 3 2" xfId="11390" xr:uid="{00000000-0005-0000-0000-00007C2C0000}"/>
    <cellStyle name="External 8 3 3" xfId="11391" xr:uid="{00000000-0005-0000-0000-00007D2C0000}"/>
    <cellStyle name="External 8 4" xfId="11392" xr:uid="{00000000-0005-0000-0000-00007E2C0000}"/>
    <cellStyle name="External 8 4 2" xfId="11393" xr:uid="{00000000-0005-0000-0000-00007F2C0000}"/>
    <cellStyle name="External 8 4 3" xfId="11394" xr:uid="{00000000-0005-0000-0000-0000802C0000}"/>
    <cellStyle name="External 8 5" xfId="11395" xr:uid="{00000000-0005-0000-0000-0000812C0000}"/>
    <cellStyle name="External 8 5 2" xfId="11396" xr:uid="{00000000-0005-0000-0000-0000822C0000}"/>
    <cellStyle name="External 8 5 3" xfId="11397" xr:uid="{00000000-0005-0000-0000-0000832C0000}"/>
    <cellStyle name="External 8 6" xfId="11398" xr:uid="{00000000-0005-0000-0000-0000842C0000}"/>
    <cellStyle name="External 8 6 2" xfId="11399" xr:uid="{00000000-0005-0000-0000-0000852C0000}"/>
    <cellStyle name="External 8 6 3" xfId="11400" xr:uid="{00000000-0005-0000-0000-0000862C0000}"/>
    <cellStyle name="External 8 7" xfId="11401" xr:uid="{00000000-0005-0000-0000-0000872C0000}"/>
    <cellStyle name="External 8 7 2" xfId="11402" xr:uid="{00000000-0005-0000-0000-0000882C0000}"/>
    <cellStyle name="External 8 7 3" xfId="11403" xr:uid="{00000000-0005-0000-0000-0000892C0000}"/>
    <cellStyle name="External 8 8" xfId="11404" xr:uid="{00000000-0005-0000-0000-00008A2C0000}"/>
    <cellStyle name="External 8 8 2" xfId="11405" xr:uid="{00000000-0005-0000-0000-00008B2C0000}"/>
    <cellStyle name="External 8 8 3" xfId="11406" xr:uid="{00000000-0005-0000-0000-00008C2C0000}"/>
    <cellStyle name="External 8 9" xfId="11407" xr:uid="{00000000-0005-0000-0000-00008D2C0000}"/>
    <cellStyle name="External 8 9 2" xfId="11408" xr:uid="{00000000-0005-0000-0000-00008E2C0000}"/>
    <cellStyle name="External 8 9 3" xfId="11409" xr:uid="{00000000-0005-0000-0000-00008F2C0000}"/>
    <cellStyle name="External 9" xfId="11410" xr:uid="{00000000-0005-0000-0000-0000902C0000}"/>
    <cellStyle name="External 9 10" xfId="11411" xr:uid="{00000000-0005-0000-0000-0000912C0000}"/>
    <cellStyle name="External 9 10 2" xfId="11412" xr:uid="{00000000-0005-0000-0000-0000922C0000}"/>
    <cellStyle name="External 9 10 3" xfId="11413" xr:uid="{00000000-0005-0000-0000-0000932C0000}"/>
    <cellStyle name="External 9 11" xfId="11414" xr:uid="{00000000-0005-0000-0000-0000942C0000}"/>
    <cellStyle name="External 9 11 2" xfId="11415" xr:uid="{00000000-0005-0000-0000-0000952C0000}"/>
    <cellStyle name="External 9 11 3" xfId="11416" xr:uid="{00000000-0005-0000-0000-0000962C0000}"/>
    <cellStyle name="External 9 12" xfId="11417" xr:uid="{00000000-0005-0000-0000-0000972C0000}"/>
    <cellStyle name="External 9 12 2" xfId="11418" xr:uid="{00000000-0005-0000-0000-0000982C0000}"/>
    <cellStyle name="External 9 12 3" xfId="11419" xr:uid="{00000000-0005-0000-0000-0000992C0000}"/>
    <cellStyle name="External 9 13" xfId="11420" xr:uid="{00000000-0005-0000-0000-00009A2C0000}"/>
    <cellStyle name="External 9 13 2" xfId="11421" xr:uid="{00000000-0005-0000-0000-00009B2C0000}"/>
    <cellStyle name="External 9 13 3" xfId="11422" xr:uid="{00000000-0005-0000-0000-00009C2C0000}"/>
    <cellStyle name="External 9 14" xfId="11423" xr:uid="{00000000-0005-0000-0000-00009D2C0000}"/>
    <cellStyle name="External 9 14 2" xfId="11424" xr:uid="{00000000-0005-0000-0000-00009E2C0000}"/>
    <cellStyle name="External 9 14 3" xfId="11425" xr:uid="{00000000-0005-0000-0000-00009F2C0000}"/>
    <cellStyle name="External 9 15" xfId="11426" xr:uid="{00000000-0005-0000-0000-0000A02C0000}"/>
    <cellStyle name="External 9 15 2" xfId="11427" xr:uid="{00000000-0005-0000-0000-0000A12C0000}"/>
    <cellStyle name="External 9 15 3" xfId="11428" xr:uid="{00000000-0005-0000-0000-0000A22C0000}"/>
    <cellStyle name="External 9 16" xfId="11429" xr:uid="{00000000-0005-0000-0000-0000A32C0000}"/>
    <cellStyle name="External 9 16 2" xfId="11430" xr:uid="{00000000-0005-0000-0000-0000A42C0000}"/>
    <cellStyle name="External 9 16 3" xfId="11431" xr:uid="{00000000-0005-0000-0000-0000A52C0000}"/>
    <cellStyle name="External 9 17" xfId="11432" xr:uid="{00000000-0005-0000-0000-0000A62C0000}"/>
    <cellStyle name="External 9 17 2" xfId="11433" xr:uid="{00000000-0005-0000-0000-0000A72C0000}"/>
    <cellStyle name="External 9 17 3" xfId="11434" xr:uid="{00000000-0005-0000-0000-0000A82C0000}"/>
    <cellStyle name="External 9 18" xfId="11435" xr:uid="{00000000-0005-0000-0000-0000A92C0000}"/>
    <cellStyle name="External 9 18 2" xfId="11436" xr:uid="{00000000-0005-0000-0000-0000AA2C0000}"/>
    <cellStyle name="External 9 18 3" xfId="11437" xr:uid="{00000000-0005-0000-0000-0000AB2C0000}"/>
    <cellStyle name="External 9 19" xfId="11438" xr:uid="{00000000-0005-0000-0000-0000AC2C0000}"/>
    <cellStyle name="External 9 19 2" xfId="11439" xr:uid="{00000000-0005-0000-0000-0000AD2C0000}"/>
    <cellStyle name="External 9 19 3" xfId="11440" xr:uid="{00000000-0005-0000-0000-0000AE2C0000}"/>
    <cellStyle name="External 9 2" xfId="11441" xr:uid="{00000000-0005-0000-0000-0000AF2C0000}"/>
    <cellStyle name="External 9 2 2" xfId="11442" xr:uid="{00000000-0005-0000-0000-0000B02C0000}"/>
    <cellStyle name="External 9 2 3" xfId="11443" xr:uid="{00000000-0005-0000-0000-0000B12C0000}"/>
    <cellStyle name="External 9 20" xfId="11444" xr:uid="{00000000-0005-0000-0000-0000B22C0000}"/>
    <cellStyle name="External 9 20 2" xfId="11445" xr:uid="{00000000-0005-0000-0000-0000B32C0000}"/>
    <cellStyle name="External 9 20 3" xfId="11446" xr:uid="{00000000-0005-0000-0000-0000B42C0000}"/>
    <cellStyle name="External 9 21" xfId="11447" xr:uid="{00000000-0005-0000-0000-0000B52C0000}"/>
    <cellStyle name="External 9 21 2" xfId="11448" xr:uid="{00000000-0005-0000-0000-0000B62C0000}"/>
    <cellStyle name="External 9 21 3" xfId="11449" xr:uid="{00000000-0005-0000-0000-0000B72C0000}"/>
    <cellStyle name="External 9 22" xfId="11450" xr:uid="{00000000-0005-0000-0000-0000B82C0000}"/>
    <cellStyle name="External 9 22 2" xfId="11451" xr:uid="{00000000-0005-0000-0000-0000B92C0000}"/>
    <cellStyle name="External 9 22 3" xfId="11452" xr:uid="{00000000-0005-0000-0000-0000BA2C0000}"/>
    <cellStyle name="External 9 23" xfId="11453" xr:uid="{00000000-0005-0000-0000-0000BB2C0000}"/>
    <cellStyle name="External 9 23 2" xfId="11454" xr:uid="{00000000-0005-0000-0000-0000BC2C0000}"/>
    <cellStyle name="External 9 23 3" xfId="11455" xr:uid="{00000000-0005-0000-0000-0000BD2C0000}"/>
    <cellStyle name="External 9 24" xfId="11456" xr:uid="{00000000-0005-0000-0000-0000BE2C0000}"/>
    <cellStyle name="External 9 24 2" xfId="11457" xr:uid="{00000000-0005-0000-0000-0000BF2C0000}"/>
    <cellStyle name="External 9 24 3" xfId="11458" xr:uid="{00000000-0005-0000-0000-0000C02C0000}"/>
    <cellStyle name="External 9 25" xfId="11459" xr:uid="{00000000-0005-0000-0000-0000C12C0000}"/>
    <cellStyle name="External 9 26" xfId="11460" xr:uid="{00000000-0005-0000-0000-0000C22C0000}"/>
    <cellStyle name="External 9 3" xfId="11461" xr:uid="{00000000-0005-0000-0000-0000C32C0000}"/>
    <cellStyle name="External 9 3 2" xfId="11462" xr:uid="{00000000-0005-0000-0000-0000C42C0000}"/>
    <cellStyle name="External 9 3 3" xfId="11463" xr:uid="{00000000-0005-0000-0000-0000C52C0000}"/>
    <cellStyle name="External 9 4" xfId="11464" xr:uid="{00000000-0005-0000-0000-0000C62C0000}"/>
    <cellStyle name="External 9 4 2" xfId="11465" xr:uid="{00000000-0005-0000-0000-0000C72C0000}"/>
    <cellStyle name="External 9 4 3" xfId="11466" xr:uid="{00000000-0005-0000-0000-0000C82C0000}"/>
    <cellStyle name="External 9 5" xfId="11467" xr:uid="{00000000-0005-0000-0000-0000C92C0000}"/>
    <cellStyle name="External 9 5 2" xfId="11468" xr:uid="{00000000-0005-0000-0000-0000CA2C0000}"/>
    <cellStyle name="External 9 5 3" xfId="11469" xr:uid="{00000000-0005-0000-0000-0000CB2C0000}"/>
    <cellStyle name="External 9 6" xfId="11470" xr:uid="{00000000-0005-0000-0000-0000CC2C0000}"/>
    <cellStyle name="External 9 6 2" xfId="11471" xr:uid="{00000000-0005-0000-0000-0000CD2C0000}"/>
    <cellStyle name="External 9 6 3" xfId="11472" xr:uid="{00000000-0005-0000-0000-0000CE2C0000}"/>
    <cellStyle name="External 9 7" xfId="11473" xr:uid="{00000000-0005-0000-0000-0000CF2C0000}"/>
    <cellStyle name="External 9 7 2" xfId="11474" xr:uid="{00000000-0005-0000-0000-0000D02C0000}"/>
    <cellStyle name="External 9 7 3" xfId="11475" xr:uid="{00000000-0005-0000-0000-0000D12C0000}"/>
    <cellStyle name="External 9 8" xfId="11476" xr:uid="{00000000-0005-0000-0000-0000D22C0000}"/>
    <cellStyle name="External 9 8 2" xfId="11477" xr:uid="{00000000-0005-0000-0000-0000D32C0000}"/>
    <cellStyle name="External 9 8 3" xfId="11478" xr:uid="{00000000-0005-0000-0000-0000D42C0000}"/>
    <cellStyle name="External 9 9" xfId="11479" xr:uid="{00000000-0005-0000-0000-0000D52C0000}"/>
    <cellStyle name="External 9 9 2" xfId="11480" xr:uid="{00000000-0005-0000-0000-0000D62C0000}"/>
    <cellStyle name="External 9 9 3" xfId="11481" xr:uid="{00000000-0005-0000-0000-0000D72C0000}"/>
    <cellStyle name="F2" xfId="11482" xr:uid="{00000000-0005-0000-0000-0000D82C0000}"/>
    <cellStyle name="F3" xfId="11483" xr:uid="{00000000-0005-0000-0000-0000D92C0000}"/>
    <cellStyle name="F4" xfId="11484" xr:uid="{00000000-0005-0000-0000-0000DA2C0000}"/>
    <cellStyle name="F5" xfId="11485" xr:uid="{00000000-0005-0000-0000-0000DB2C0000}"/>
    <cellStyle name="F6" xfId="11486" xr:uid="{00000000-0005-0000-0000-0000DC2C0000}"/>
    <cellStyle name="F7" xfId="11487" xr:uid="{00000000-0005-0000-0000-0000DD2C0000}"/>
    <cellStyle name="F8" xfId="11488" xr:uid="{00000000-0005-0000-0000-0000DE2C0000}"/>
    <cellStyle name="Fijo" xfId="11489" xr:uid="{00000000-0005-0000-0000-0000DF2C0000}"/>
    <cellStyle name="Financiero" xfId="11490" xr:uid="{00000000-0005-0000-0000-0000E02C0000}"/>
    <cellStyle name="Fixed" xfId="11491" xr:uid="{00000000-0005-0000-0000-0000E12C0000}"/>
    <cellStyle name="Fixed 2" xfId="11492" xr:uid="{00000000-0005-0000-0000-0000E22C0000}"/>
    <cellStyle name="Fixed 2 10" xfId="11493" xr:uid="{00000000-0005-0000-0000-0000E32C0000}"/>
    <cellStyle name="Fixed 2 11" xfId="11494" xr:uid="{00000000-0005-0000-0000-0000E42C0000}"/>
    <cellStyle name="Fixed 2 12" xfId="11495" xr:uid="{00000000-0005-0000-0000-0000E52C0000}"/>
    <cellStyle name="Fixed 2 13" xfId="11496" xr:uid="{00000000-0005-0000-0000-0000E62C0000}"/>
    <cellStyle name="Fixed 2 14" xfId="11497" xr:uid="{00000000-0005-0000-0000-0000E72C0000}"/>
    <cellStyle name="Fixed 2 15" xfId="11498" xr:uid="{00000000-0005-0000-0000-0000E82C0000}"/>
    <cellStyle name="Fixed 2 16" xfId="11499" xr:uid="{00000000-0005-0000-0000-0000E92C0000}"/>
    <cellStyle name="Fixed 2 17" xfId="11500" xr:uid="{00000000-0005-0000-0000-0000EA2C0000}"/>
    <cellStyle name="Fixed 2 18" xfId="11501" xr:uid="{00000000-0005-0000-0000-0000EB2C0000}"/>
    <cellStyle name="Fixed 2 19" xfId="11502" xr:uid="{00000000-0005-0000-0000-0000EC2C0000}"/>
    <cellStyle name="Fixed 2 2" xfId="11503" xr:uid="{00000000-0005-0000-0000-0000ED2C0000}"/>
    <cellStyle name="Fixed 2 20" xfId="11504" xr:uid="{00000000-0005-0000-0000-0000EE2C0000}"/>
    <cellStyle name="Fixed 2 21" xfId="11505" xr:uid="{00000000-0005-0000-0000-0000EF2C0000}"/>
    <cellStyle name="Fixed 2 22" xfId="11506" xr:uid="{00000000-0005-0000-0000-0000F02C0000}"/>
    <cellStyle name="Fixed 2 23" xfId="11507" xr:uid="{00000000-0005-0000-0000-0000F12C0000}"/>
    <cellStyle name="Fixed 2 24" xfId="11508" xr:uid="{00000000-0005-0000-0000-0000F22C0000}"/>
    <cellStyle name="Fixed 2 25" xfId="11509" xr:uid="{00000000-0005-0000-0000-0000F32C0000}"/>
    <cellStyle name="Fixed 2 26" xfId="11510" xr:uid="{00000000-0005-0000-0000-0000F42C0000}"/>
    <cellStyle name="Fixed 2 27" xfId="11511" xr:uid="{00000000-0005-0000-0000-0000F52C0000}"/>
    <cellStyle name="Fixed 2 3" xfId="11512" xr:uid="{00000000-0005-0000-0000-0000F62C0000}"/>
    <cellStyle name="Fixed 2 4" xfId="11513" xr:uid="{00000000-0005-0000-0000-0000F72C0000}"/>
    <cellStyle name="Fixed 2 5" xfId="11514" xr:uid="{00000000-0005-0000-0000-0000F82C0000}"/>
    <cellStyle name="Fixed 2 6" xfId="11515" xr:uid="{00000000-0005-0000-0000-0000F92C0000}"/>
    <cellStyle name="Fixed 2 7" xfId="11516" xr:uid="{00000000-0005-0000-0000-0000FA2C0000}"/>
    <cellStyle name="Fixed 2 8" xfId="11517" xr:uid="{00000000-0005-0000-0000-0000FB2C0000}"/>
    <cellStyle name="Fixed 2 9" xfId="11518" xr:uid="{00000000-0005-0000-0000-0000FC2C0000}"/>
    <cellStyle name="Flag" xfId="11519" xr:uid="{00000000-0005-0000-0000-0000FD2C0000}"/>
    <cellStyle name="Flag 10" xfId="11520" xr:uid="{00000000-0005-0000-0000-0000FE2C0000}"/>
    <cellStyle name="Flag 10 10" xfId="11521" xr:uid="{00000000-0005-0000-0000-0000FF2C0000}"/>
    <cellStyle name="Flag 10 10 2" xfId="11522" xr:uid="{00000000-0005-0000-0000-0000002D0000}"/>
    <cellStyle name="Flag 10 10 3" xfId="11523" xr:uid="{00000000-0005-0000-0000-0000012D0000}"/>
    <cellStyle name="Flag 10 11" xfId="11524" xr:uid="{00000000-0005-0000-0000-0000022D0000}"/>
    <cellStyle name="Flag 10 11 2" xfId="11525" xr:uid="{00000000-0005-0000-0000-0000032D0000}"/>
    <cellStyle name="Flag 10 11 3" xfId="11526" xr:uid="{00000000-0005-0000-0000-0000042D0000}"/>
    <cellStyle name="Flag 10 12" xfId="11527" xr:uid="{00000000-0005-0000-0000-0000052D0000}"/>
    <cellStyle name="Flag 10 12 2" xfId="11528" xr:uid="{00000000-0005-0000-0000-0000062D0000}"/>
    <cellStyle name="Flag 10 12 3" xfId="11529" xr:uid="{00000000-0005-0000-0000-0000072D0000}"/>
    <cellStyle name="Flag 10 13" xfId="11530" xr:uid="{00000000-0005-0000-0000-0000082D0000}"/>
    <cellStyle name="Flag 10 13 2" xfId="11531" xr:uid="{00000000-0005-0000-0000-0000092D0000}"/>
    <cellStyle name="Flag 10 13 3" xfId="11532" xr:uid="{00000000-0005-0000-0000-00000A2D0000}"/>
    <cellStyle name="Flag 10 14" xfId="11533" xr:uid="{00000000-0005-0000-0000-00000B2D0000}"/>
    <cellStyle name="Flag 10 14 2" xfId="11534" xr:uid="{00000000-0005-0000-0000-00000C2D0000}"/>
    <cellStyle name="Flag 10 14 3" xfId="11535" xr:uid="{00000000-0005-0000-0000-00000D2D0000}"/>
    <cellStyle name="Flag 10 15" xfId="11536" xr:uid="{00000000-0005-0000-0000-00000E2D0000}"/>
    <cellStyle name="Flag 10 15 2" xfId="11537" xr:uid="{00000000-0005-0000-0000-00000F2D0000}"/>
    <cellStyle name="Flag 10 15 3" xfId="11538" xr:uid="{00000000-0005-0000-0000-0000102D0000}"/>
    <cellStyle name="Flag 10 16" xfId="11539" xr:uid="{00000000-0005-0000-0000-0000112D0000}"/>
    <cellStyle name="Flag 10 16 2" xfId="11540" xr:uid="{00000000-0005-0000-0000-0000122D0000}"/>
    <cellStyle name="Flag 10 16 3" xfId="11541" xr:uid="{00000000-0005-0000-0000-0000132D0000}"/>
    <cellStyle name="Flag 10 17" xfId="11542" xr:uid="{00000000-0005-0000-0000-0000142D0000}"/>
    <cellStyle name="Flag 10 17 2" xfId="11543" xr:uid="{00000000-0005-0000-0000-0000152D0000}"/>
    <cellStyle name="Flag 10 17 3" xfId="11544" xr:uid="{00000000-0005-0000-0000-0000162D0000}"/>
    <cellStyle name="Flag 10 18" xfId="11545" xr:uid="{00000000-0005-0000-0000-0000172D0000}"/>
    <cellStyle name="Flag 10 18 2" xfId="11546" xr:uid="{00000000-0005-0000-0000-0000182D0000}"/>
    <cellStyle name="Flag 10 18 3" xfId="11547" xr:uid="{00000000-0005-0000-0000-0000192D0000}"/>
    <cellStyle name="Flag 10 19" xfId="11548" xr:uid="{00000000-0005-0000-0000-00001A2D0000}"/>
    <cellStyle name="Flag 10 19 2" xfId="11549" xr:uid="{00000000-0005-0000-0000-00001B2D0000}"/>
    <cellStyle name="Flag 10 19 3" xfId="11550" xr:uid="{00000000-0005-0000-0000-00001C2D0000}"/>
    <cellStyle name="Flag 10 2" xfId="11551" xr:uid="{00000000-0005-0000-0000-00001D2D0000}"/>
    <cellStyle name="Flag 10 2 2" xfId="11552" xr:uid="{00000000-0005-0000-0000-00001E2D0000}"/>
    <cellStyle name="Flag 10 2 3" xfId="11553" xr:uid="{00000000-0005-0000-0000-00001F2D0000}"/>
    <cellStyle name="Flag 10 20" xfId="11554" xr:uid="{00000000-0005-0000-0000-0000202D0000}"/>
    <cellStyle name="Flag 10 20 2" xfId="11555" xr:uid="{00000000-0005-0000-0000-0000212D0000}"/>
    <cellStyle name="Flag 10 20 3" xfId="11556" xr:uid="{00000000-0005-0000-0000-0000222D0000}"/>
    <cellStyle name="Flag 10 21" xfId="11557" xr:uid="{00000000-0005-0000-0000-0000232D0000}"/>
    <cellStyle name="Flag 10 21 2" xfId="11558" xr:uid="{00000000-0005-0000-0000-0000242D0000}"/>
    <cellStyle name="Flag 10 21 3" xfId="11559" xr:uid="{00000000-0005-0000-0000-0000252D0000}"/>
    <cellStyle name="Flag 10 22" xfId="11560" xr:uid="{00000000-0005-0000-0000-0000262D0000}"/>
    <cellStyle name="Flag 10 22 2" xfId="11561" xr:uid="{00000000-0005-0000-0000-0000272D0000}"/>
    <cellStyle name="Flag 10 22 3" xfId="11562" xr:uid="{00000000-0005-0000-0000-0000282D0000}"/>
    <cellStyle name="Flag 10 23" xfId="11563" xr:uid="{00000000-0005-0000-0000-0000292D0000}"/>
    <cellStyle name="Flag 10 23 2" xfId="11564" xr:uid="{00000000-0005-0000-0000-00002A2D0000}"/>
    <cellStyle name="Flag 10 23 3" xfId="11565" xr:uid="{00000000-0005-0000-0000-00002B2D0000}"/>
    <cellStyle name="Flag 10 24" xfId="11566" xr:uid="{00000000-0005-0000-0000-00002C2D0000}"/>
    <cellStyle name="Flag 10 24 2" xfId="11567" xr:uid="{00000000-0005-0000-0000-00002D2D0000}"/>
    <cellStyle name="Flag 10 24 3" xfId="11568" xr:uid="{00000000-0005-0000-0000-00002E2D0000}"/>
    <cellStyle name="Flag 10 25" xfId="11569" xr:uid="{00000000-0005-0000-0000-00002F2D0000}"/>
    <cellStyle name="Flag 10 26" xfId="11570" xr:uid="{00000000-0005-0000-0000-0000302D0000}"/>
    <cellStyle name="Flag 10 3" xfId="11571" xr:uid="{00000000-0005-0000-0000-0000312D0000}"/>
    <cellStyle name="Flag 10 3 2" xfId="11572" xr:uid="{00000000-0005-0000-0000-0000322D0000}"/>
    <cellStyle name="Flag 10 3 3" xfId="11573" xr:uid="{00000000-0005-0000-0000-0000332D0000}"/>
    <cellStyle name="Flag 10 4" xfId="11574" xr:uid="{00000000-0005-0000-0000-0000342D0000}"/>
    <cellStyle name="Flag 10 4 2" xfId="11575" xr:uid="{00000000-0005-0000-0000-0000352D0000}"/>
    <cellStyle name="Flag 10 4 3" xfId="11576" xr:uid="{00000000-0005-0000-0000-0000362D0000}"/>
    <cellStyle name="Flag 10 5" xfId="11577" xr:uid="{00000000-0005-0000-0000-0000372D0000}"/>
    <cellStyle name="Flag 10 5 2" xfId="11578" xr:uid="{00000000-0005-0000-0000-0000382D0000}"/>
    <cellStyle name="Flag 10 5 3" xfId="11579" xr:uid="{00000000-0005-0000-0000-0000392D0000}"/>
    <cellStyle name="Flag 10 6" xfId="11580" xr:uid="{00000000-0005-0000-0000-00003A2D0000}"/>
    <cellStyle name="Flag 10 6 2" xfId="11581" xr:uid="{00000000-0005-0000-0000-00003B2D0000}"/>
    <cellStyle name="Flag 10 6 3" xfId="11582" xr:uid="{00000000-0005-0000-0000-00003C2D0000}"/>
    <cellStyle name="Flag 10 7" xfId="11583" xr:uid="{00000000-0005-0000-0000-00003D2D0000}"/>
    <cellStyle name="Flag 10 7 2" xfId="11584" xr:uid="{00000000-0005-0000-0000-00003E2D0000}"/>
    <cellStyle name="Flag 10 7 3" xfId="11585" xr:uid="{00000000-0005-0000-0000-00003F2D0000}"/>
    <cellStyle name="Flag 10 8" xfId="11586" xr:uid="{00000000-0005-0000-0000-0000402D0000}"/>
    <cellStyle name="Flag 10 8 2" xfId="11587" xr:uid="{00000000-0005-0000-0000-0000412D0000}"/>
    <cellStyle name="Flag 10 8 3" xfId="11588" xr:uid="{00000000-0005-0000-0000-0000422D0000}"/>
    <cellStyle name="Flag 10 9" xfId="11589" xr:uid="{00000000-0005-0000-0000-0000432D0000}"/>
    <cellStyle name="Flag 10 9 2" xfId="11590" xr:uid="{00000000-0005-0000-0000-0000442D0000}"/>
    <cellStyle name="Flag 10 9 3" xfId="11591" xr:uid="{00000000-0005-0000-0000-0000452D0000}"/>
    <cellStyle name="Flag 11" xfId="11592" xr:uid="{00000000-0005-0000-0000-0000462D0000}"/>
    <cellStyle name="Flag 11 10" xfId="11593" xr:uid="{00000000-0005-0000-0000-0000472D0000}"/>
    <cellStyle name="Flag 11 10 2" xfId="11594" xr:uid="{00000000-0005-0000-0000-0000482D0000}"/>
    <cellStyle name="Flag 11 10 3" xfId="11595" xr:uid="{00000000-0005-0000-0000-0000492D0000}"/>
    <cellStyle name="Flag 11 11" xfId="11596" xr:uid="{00000000-0005-0000-0000-00004A2D0000}"/>
    <cellStyle name="Flag 11 11 2" xfId="11597" xr:uid="{00000000-0005-0000-0000-00004B2D0000}"/>
    <cellStyle name="Flag 11 11 3" xfId="11598" xr:uid="{00000000-0005-0000-0000-00004C2D0000}"/>
    <cellStyle name="Flag 11 12" xfId="11599" xr:uid="{00000000-0005-0000-0000-00004D2D0000}"/>
    <cellStyle name="Flag 11 12 2" xfId="11600" xr:uid="{00000000-0005-0000-0000-00004E2D0000}"/>
    <cellStyle name="Flag 11 12 3" xfId="11601" xr:uid="{00000000-0005-0000-0000-00004F2D0000}"/>
    <cellStyle name="Flag 11 13" xfId="11602" xr:uid="{00000000-0005-0000-0000-0000502D0000}"/>
    <cellStyle name="Flag 11 13 2" xfId="11603" xr:uid="{00000000-0005-0000-0000-0000512D0000}"/>
    <cellStyle name="Flag 11 13 3" xfId="11604" xr:uid="{00000000-0005-0000-0000-0000522D0000}"/>
    <cellStyle name="Flag 11 14" xfId="11605" xr:uid="{00000000-0005-0000-0000-0000532D0000}"/>
    <cellStyle name="Flag 11 14 2" xfId="11606" xr:uid="{00000000-0005-0000-0000-0000542D0000}"/>
    <cellStyle name="Flag 11 14 3" xfId="11607" xr:uid="{00000000-0005-0000-0000-0000552D0000}"/>
    <cellStyle name="Flag 11 15" xfId="11608" xr:uid="{00000000-0005-0000-0000-0000562D0000}"/>
    <cellStyle name="Flag 11 15 2" xfId="11609" xr:uid="{00000000-0005-0000-0000-0000572D0000}"/>
    <cellStyle name="Flag 11 15 3" xfId="11610" xr:uid="{00000000-0005-0000-0000-0000582D0000}"/>
    <cellStyle name="Flag 11 16" xfId="11611" xr:uid="{00000000-0005-0000-0000-0000592D0000}"/>
    <cellStyle name="Flag 11 16 2" xfId="11612" xr:uid="{00000000-0005-0000-0000-00005A2D0000}"/>
    <cellStyle name="Flag 11 16 3" xfId="11613" xr:uid="{00000000-0005-0000-0000-00005B2D0000}"/>
    <cellStyle name="Flag 11 17" xfId="11614" xr:uid="{00000000-0005-0000-0000-00005C2D0000}"/>
    <cellStyle name="Flag 11 17 2" xfId="11615" xr:uid="{00000000-0005-0000-0000-00005D2D0000}"/>
    <cellStyle name="Flag 11 17 3" xfId="11616" xr:uid="{00000000-0005-0000-0000-00005E2D0000}"/>
    <cellStyle name="Flag 11 18" xfId="11617" xr:uid="{00000000-0005-0000-0000-00005F2D0000}"/>
    <cellStyle name="Flag 11 18 2" xfId="11618" xr:uid="{00000000-0005-0000-0000-0000602D0000}"/>
    <cellStyle name="Flag 11 18 3" xfId="11619" xr:uid="{00000000-0005-0000-0000-0000612D0000}"/>
    <cellStyle name="Flag 11 19" xfId="11620" xr:uid="{00000000-0005-0000-0000-0000622D0000}"/>
    <cellStyle name="Flag 11 19 2" xfId="11621" xr:uid="{00000000-0005-0000-0000-0000632D0000}"/>
    <cellStyle name="Flag 11 19 3" xfId="11622" xr:uid="{00000000-0005-0000-0000-0000642D0000}"/>
    <cellStyle name="Flag 11 2" xfId="11623" xr:uid="{00000000-0005-0000-0000-0000652D0000}"/>
    <cellStyle name="Flag 11 2 2" xfId="11624" xr:uid="{00000000-0005-0000-0000-0000662D0000}"/>
    <cellStyle name="Flag 11 2 3" xfId="11625" xr:uid="{00000000-0005-0000-0000-0000672D0000}"/>
    <cellStyle name="Flag 11 20" xfId="11626" xr:uid="{00000000-0005-0000-0000-0000682D0000}"/>
    <cellStyle name="Flag 11 20 2" xfId="11627" xr:uid="{00000000-0005-0000-0000-0000692D0000}"/>
    <cellStyle name="Flag 11 20 3" xfId="11628" xr:uid="{00000000-0005-0000-0000-00006A2D0000}"/>
    <cellStyle name="Flag 11 21" xfId="11629" xr:uid="{00000000-0005-0000-0000-00006B2D0000}"/>
    <cellStyle name="Flag 11 21 2" xfId="11630" xr:uid="{00000000-0005-0000-0000-00006C2D0000}"/>
    <cellStyle name="Flag 11 21 3" xfId="11631" xr:uid="{00000000-0005-0000-0000-00006D2D0000}"/>
    <cellStyle name="Flag 11 22" xfId="11632" xr:uid="{00000000-0005-0000-0000-00006E2D0000}"/>
    <cellStyle name="Flag 11 22 2" xfId="11633" xr:uid="{00000000-0005-0000-0000-00006F2D0000}"/>
    <cellStyle name="Flag 11 22 3" xfId="11634" xr:uid="{00000000-0005-0000-0000-0000702D0000}"/>
    <cellStyle name="Flag 11 23" xfId="11635" xr:uid="{00000000-0005-0000-0000-0000712D0000}"/>
    <cellStyle name="Flag 11 23 2" xfId="11636" xr:uid="{00000000-0005-0000-0000-0000722D0000}"/>
    <cellStyle name="Flag 11 23 3" xfId="11637" xr:uid="{00000000-0005-0000-0000-0000732D0000}"/>
    <cellStyle name="Flag 11 24" xfId="11638" xr:uid="{00000000-0005-0000-0000-0000742D0000}"/>
    <cellStyle name="Flag 11 24 2" xfId="11639" xr:uid="{00000000-0005-0000-0000-0000752D0000}"/>
    <cellStyle name="Flag 11 24 3" xfId="11640" xr:uid="{00000000-0005-0000-0000-0000762D0000}"/>
    <cellStyle name="Flag 11 25" xfId="11641" xr:uid="{00000000-0005-0000-0000-0000772D0000}"/>
    <cellStyle name="Flag 11 26" xfId="11642" xr:uid="{00000000-0005-0000-0000-0000782D0000}"/>
    <cellStyle name="Flag 11 3" xfId="11643" xr:uid="{00000000-0005-0000-0000-0000792D0000}"/>
    <cellStyle name="Flag 11 3 2" xfId="11644" xr:uid="{00000000-0005-0000-0000-00007A2D0000}"/>
    <cellStyle name="Flag 11 3 3" xfId="11645" xr:uid="{00000000-0005-0000-0000-00007B2D0000}"/>
    <cellStyle name="Flag 11 4" xfId="11646" xr:uid="{00000000-0005-0000-0000-00007C2D0000}"/>
    <cellStyle name="Flag 11 4 2" xfId="11647" xr:uid="{00000000-0005-0000-0000-00007D2D0000}"/>
    <cellStyle name="Flag 11 4 3" xfId="11648" xr:uid="{00000000-0005-0000-0000-00007E2D0000}"/>
    <cellStyle name="Flag 11 5" xfId="11649" xr:uid="{00000000-0005-0000-0000-00007F2D0000}"/>
    <cellStyle name="Flag 11 5 2" xfId="11650" xr:uid="{00000000-0005-0000-0000-0000802D0000}"/>
    <cellStyle name="Flag 11 5 3" xfId="11651" xr:uid="{00000000-0005-0000-0000-0000812D0000}"/>
    <cellStyle name="Flag 11 6" xfId="11652" xr:uid="{00000000-0005-0000-0000-0000822D0000}"/>
    <cellStyle name="Flag 11 6 2" xfId="11653" xr:uid="{00000000-0005-0000-0000-0000832D0000}"/>
    <cellStyle name="Flag 11 6 3" xfId="11654" xr:uid="{00000000-0005-0000-0000-0000842D0000}"/>
    <cellStyle name="Flag 11 7" xfId="11655" xr:uid="{00000000-0005-0000-0000-0000852D0000}"/>
    <cellStyle name="Flag 11 7 2" xfId="11656" xr:uid="{00000000-0005-0000-0000-0000862D0000}"/>
    <cellStyle name="Flag 11 7 3" xfId="11657" xr:uid="{00000000-0005-0000-0000-0000872D0000}"/>
    <cellStyle name="Flag 11 8" xfId="11658" xr:uid="{00000000-0005-0000-0000-0000882D0000}"/>
    <cellStyle name="Flag 11 8 2" xfId="11659" xr:uid="{00000000-0005-0000-0000-0000892D0000}"/>
    <cellStyle name="Flag 11 8 3" xfId="11660" xr:uid="{00000000-0005-0000-0000-00008A2D0000}"/>
    <cellStyle name="Flag 11 9" xfId="11661" xr:uid="{00000000-0005-0000-0000-00008B2D0000}"/>
    <cellStyle name="Flag 11 9 2" xfId="11662" xr:uid="{00000000-0005-0000-0000-00008C2D0000}"/>
    <cellStyle name="Flag 11 9 3" xfId="11663" xr:uid="{00000000-0005-0000-0000-00008D2D0000}"/>
    <cellStyle name="Flag 12" xfId="11664" xr:uid="{00000000-0005-0000-0000-00008E2D0000}"/>
    <cellStyle name="Flag 12 2" xfId="11665" xr:uid="{00000000-0005-0000-0000-00008F2D0000}"/>
    <cellStyle name="Flag 12 3" xfId="11666" xr:uid="{00000000-0005-0000-0000-0000902D0000}"/>
    <cellStyle name="Flag 13" xfId="11667" xr:uid="{00000000-0005-0000-0000-0000912D0000}"/>
    <cellStyle name="Flag 13 2" xfId="11668" xr:uid="{00000000-0005-0000-0000-0000922D0000}"/>
    <cellStyle name="Flag 13 3" xfId="11669" xr:uid="{00000000-0005-0000-0000-0000932D0000}"/>
    <cellStyle name="Flag 14" xfId="11670" xr:uid="{00000000-0005-0000-0000-0000942D0000}"/>
    <cellStyle name="Flag 14 2" xfId="11671" xr:uid="{00000000-0005-0000-0000-0000952D0000}"/>
    <cellStyle name="Flag 14 3" xfId="11672" xr:uid="{00000000-0005-0000-0000-0000962D0000}"/>
    <cellStyle name="Flag 15" xfId="11673" xr:uid="{00000000-0005-0000-0000-0000972D0000}"/>
    <cellStyle name="Flag 15 2" xfId="11674" xr:uid="{00000000-0005-0000-0000-0000982D0000}"/>
    <cellStyle name="Flag 15 3" xfId="11675" xr:uid="{00000000-0005-0000-0000-0000992D0000}"/>
    <cellStyle name="Flag 16" xfId="11676" xr:uid="{00000000-0005-0000-0000-00009A2D0000}"/>
    <cellStyle name="Flag 16 2" xfId="11677" xr:uid="{00000000-0005-0000-0000-00009B2D0000}"/>
    <cellStyle name="Flag 16 3" xfId="11678" xr:uid="{00000000-0005-0000-0000-00009C2D0000}"/>
    <cellStyle name="Flag 17" xfId="11679" xr:uid="{00000000-0005-0000-0000-00009D2D0000}"/>
    <cellStyle name="Flag 17 2" xfId="11680" xr:uid="{00000000-0005-0000-0000-00009E2D0000}"/>
    <cellStyle name="Flag 17 3" xfId="11681" xr:uid="{00000000-0005-0000-0000-00009F2D0000}"/>
    <cellStyle name="Flag 18" xfId="11682" xr:uid="{00000000-0005-0000-0000-0000A02D0000}"/>
    <cellStyle name="Flag 18 2" xfId="11683" xr:uid="{00000000-0005-0000-0000-0000A12D0000}"/>
    <cellStyle name="Flag 18 3" xfId="11684" xr:uid="{00000000-0005-0000-0000-0000A22D0000}"/>
    <cellStyle name="Flag 19" xfId="11685" xr:uid="{00000000-0005-0000-0000-0000A32D0000}"/>
    <cellStyle name="Flag 19 2" xfId="11686" xr:uid="{00000000-0005-0000-0000-0000A42D0000}"/>
    <cellStyle name="Flag 19 3" xfId="11687" xr:uid="{00000000-0005-0000-0000-0000A52D0000}"/>
    <cellStyle name="Flag 2" xfId="11688" xr:uid="{00000000-0005-0000-0000-0000A62D0000}"/>
    <cellStyle name="Flag 2 10" xfId="11689" xr:uid="{00000000-0005-0000-0000-0000A72D0000}"/>
    <cellStyle name="Flag 2 10 10" xfId="11690" xr:uid="{00000000-0005-0000-0000-0000A82D0000}"/>
    <cellStyle name="Flag 2 10 10 2" xfId="11691" xr:uid="{00000000-0005-0000-0000-0000A92D0000}"/>
    <cellStyle name="Flag 2 10 10 3" xfId="11692" xr:uid="{00000000-0005-0000-0000-0000AA2D0000}"/>
    <cellStyle name="Flag 2 10 11" xfId="11693" xr:uid="{00000000-0005-0000-0000-0000AB2D0000}"/>
    <cellStyle name="Flag 2 10 11 2" xfId="11694" xr:uid="{00000000-0005-0000-0000-0000AC2D0000}"/>
    <cellStyle name="Flag 2 10 11 3" xfId="11695" xr:uid="{00000000-0005-0000-0000-0000AD2D0000}"/>
    <cellStyle name="Flag 2 10 12" xfId="11696" xr:uid="{00000000-0005-0000-0000-0000AE2D0000}"/>
    <cellStyle name="Flag 2 10 12 2" xfId="11697" xr:uid="{00000000-0005-0000-0000-0000AF2D0000}"/>
    <cellStyle name="Flag 2 10 12 3" xfId="11698" xr:uid="{00000000-0005-0000-0000-0000B02D0000}"/>
    <cellStyle name="Flag 2 10 13" xfId="11699" xr:uid="{00000000-0005-0000-0000-0000B12D0000}"/>
    <cellStyle name="Flag 2 10 13 2" xfId="11700" xr:uid="{00000000-0005-0000-0000-0000B22D0000}"/>
    <cellStyle name="Flag 2 10 13 3" xfId="11701" xr:uid="{00000000-0005-0000-0000-0000B32D0000}"/>
    <cellStyle name="Flag 2 10 14" xfId="11702" xr:uid="{00000000-0005-0000-0000-0000B42D0000}"/>
    <cellStyle name="Flag 2 10 14 2" xfId="11703" xr:uid="{00000000-0005-0000-0000-0000B52D0000}"/>
    <cellStyle name="Flag 2 10 14 3" xfId="11704" xr:uid="{00000000-0005-0000-0000-0000B62D0000}"/>
    <cellStyle name="Flag 2 10 15" xfId="11705" xr:uid="{00000000-0005-0000-0000-0000B72D0000}"/>
    <cellStyle name="Flag 2 10 15 2" xfId="11706" xr:uid="{00000000-0005-0000-0000-0000B82D0000}"/>
    <cellStyle name="Flag 2 10 15 3" xfId="11707" xr:uid="{00000000-0005-0000-0000-0000B92D0000}"/>
    <cellStyle name="Flag 2 10 16" xfId="11708" xr:uid="{00000000-0005-0000-0000-0000BA2D0000}"/>
    <cellStyle name="Flag 2 10 16 2" xfId="11709" xr:uid="{00000000-0005-0000-0000-0000BB2D0000}"/>
    <cellStyle name="Flag 2 10 16 3" xfId="11710" xr:uid="{00000000-0005-0000-0000-0000BC2D0000}"/>
    <cellStyle name="Flag 2 10 17" xfId="11711" xr:uid="{00000000-0005-0000-0000-0000BD2D0000}"/>
    <cellStyle name="Flag 2 10 17 2" xfId="11712" xr:uid="{00000000-0005-0000-0000-0000BE2D0000}"/>
    <cellStyle name="Flag 2 10 17 3" xfId="11713" xr:uid="{00000000-0005-0000-0000-0000BF2D0000}"/>
    <cellStyle name="Flag 2 10 18" xfId="11714" xr:uid="{00000000-0005-0000-0000-0000C02D0000}"/>
    <cellStyle name="Flag 2 10 18 2" xfId="11715" xr:uid="{00000000-0005-0000-0000-0000C12D0000}"/>
    <cellStyle name="Flag 2 10 18 3" xfId="11716" xr:uid="{00000000-0005-0000-0000-0000C22D0000}"/>
    <cellStyle name="Flag 2 10 19" xfId="11717" xr:uid="{00000000-0005-0000-0000-0000C32D0000}"/>
    <cellStyle name="Flag 2 10 19 2" xfId="11718" xr:uid="{00000000-0005-0000-0000-0000C42D0000}"/>
    <cellStyle name="Flag 2 10 19 3" xfId="11719" xr:uid="{00000000-0005-0000-0000-0000C52D0000}"/>
    <cellStyle name="Flag 2 10 2" xfId="11720" xr:uid="{00000000-0005-0000-0000-0000C62D0000}"/>
    <cellStyle name="Flag 2 10 2 2" xfId="11721" xr:uid="{00000000-0005-0000-0000-0000C72D0000}"/>
    <cellStyle name="Flag 2 10 2 3" xfId="11722" xr:uid="{00000000-0005-0000-0000-0000C82D0000}"/>
    <cellStyle name="Flag 2 10 20" xfId="11723" xr:uid="{00000000-0005-0000-0000-0000C92D0000}"/>
    <cellStyle name="Flag 2 10 20 2" xfId="11724" xr:uid="{00000000-0005-0000-0000-0000CA2D0000}"/>
    <cellStyle name="Flag 2 10 20 3" xfId="11725" xr:uid="{00000000-0005-0000-0000-0000CB2D0000}"/>
    <cellStyle name="Flag 2 10 21" xfId="11726" xr:uid="{00000000-0005-0000-0000-0000CC2D0000}"/>
    <cellStyle name="Flag 2 10 21 2" xfId="11727" xr:uid="{00000000-0005-0000-0000-0000CD2D0000}"/>
    <cellStyle name="Flag 2 10 21 3" xfId="11728" xr:uid="{00000000-0005-0000-0000-0000CE2D0000}"/>
    <cellStyle name="Flag 2 10 22" xfId="11729" xr:uid="{00000000-0005-0000-0000-0000CF2D0000}"/>
    <cellStyle name="Flag 2 10 22 2" xfId="11730" xr:uid="{00000000-0005-0000-0000-0000D02D0000}"/>
    <cellStyle name="Flag 2 10 22 3" xfId="11731" xr:uid="{00000000-0005-0000-0000-0000D12D0000}"/>
    <cellStyle name="Flag 2 10 23" xfId="11732" xr:uid="{00000000-0005-0000-0000-0000D22D0000}"/>
    <cellStyle name="Flag 2 10 23 2" xfId="11733" xr:uid="{00000000-0005-0000-0000-0000D32D0000}"/>
    <cellStyle name="Flag 2 10 23 3" xfId="11734" xr:uid="{00000000-0005-0000-0000-0000D42D0000}"/>
    <cellStyle name="Flag 2 10 24" xfId="11735" xr:uid="{00000000-0005-0000-0000-0000D52D0000}"/>
    <cellStyle name="Flag 2 10 24 2" xfId="11736" xr:uid="{00000000-0005-0000-0000-0000D62D0000}"/>
    <cellStyle name="Flag 2 10 24 3" xfId="11737" xr:uid="{00000000-0005-0000-0000-0000D72D0000}"/>
    <cellStyle name="Flag 2 10 25" xfId="11738" xr:uid="{00000000-0005-0000-0000-0000D82D0000}"/>
    <cellStyle name="Flag 2 10 26" xfId="11739" xr:uid="{00000000-0005-0000-0000-0000D92D0000}"/>
    <cellStyle name="Flag 2 10 3" xfId="11740" xr:uid="{00000000-0005-0000-0000-0000DA2D0000}"/>
    <cellStyle name="Flag 2 10 3 2" xfId="11741" xr:uid="{00000000-0005-0000-0000-0000DB2D0000}"/>
    <cellStyle name="Flag 2 10 3 3" xfId="11742" xr:uid="{00000000-0005-0000-0000-0000DC2D0000}"/>
    <cellStyle name="Flag 2 10 4" xfId="11743" xr:uid="{00000000-0005-0000-0000-0000DD2D0000}"/>
    <cellStyle name="Flag 2 10 4 2" xfId="11744" xr:uid="{00000000-0005-0000-0000-0000DE2D0000}"/>
    <cellStyle name="Flag 2 10 4 3" xfId="11745" xr:uid="{00000000-0005-0000-0000-0000DF2D0000}"/>
    <cellStyle name="Flag 2 10 5" xfId="11746" xr:uid="{00000000-0005-0000-0000-0000E02D0000}"/>
    <cellStyle name="Flag 2 10 5 2" xfId="11747" xr:uid="{00000000-0005-0000-0000-0000E12D0000}"/>
    <cellStyle name="Flag 2 10 5 3" xfId="11748" xr:uid="{00000000-0005-0000-0000-0000E22D0000}"/>
    <cellStyle name="Flag 2 10 6" xfId="11749" xr:uid="{00000000-0005-0000-0000-0000E32D0000}"/>
    <cellStyle name="Flag 2 10 6 2" xfId="11750" xr:uid="{00000000-0005-0000-0000-0000E42D0000}"/>
    <cellStyle name="Flag 2 10 6 3" xfId="11751" xr:uid="{00000000-0005-0000-0000-0000E52D0000}"/>
    <cellStyle name="Flag 2 10 7" xfId="11752" xr:uid="{00000000-0005-0000-0000-0000E62D0000}"/>
    <cellStyle name="Flag 2 10 7 2" xfId="11753" xr:uid="{00000000-0005-0000-0000-0000E72D0000}"/>
    <cellStyle name="Flag 2 10 7 3" xfId="11754" xr:uid="{00000000-0005-0000-0000-0000E82D0000}"/>
    <cellStyle name="Flag 2 10 8" xfId="11755" xr:uid="{00000000-0005-0000-0000-0000E92D0000}"/>
    <cellStyle name="Flag 2 10 8 2" xfId="11756" xr:uid="{00000000-0005-0000-0000-0000EA2D0000}"/>
    <cellStyle name="Flag 2 10 8 3" xfId="11757" xr:uid="{00000000-0005-0000-0000-0000EB2D0000}"/>
    <cellStyle name="Flag 2 10 9" xfId="11758" xr:uid="{00000000-0005-0000-0000-0000EC2D0000}"/>
    <cellStyle name="Flag 2 10 9 2" xfId="11759" xr:uid="{00000000-0005-0000-0000-0000ED2D0000}"/>
    <cellStyle name="Flag 2 10 9 3" xfId="11760" xr:uid="{00000000-0005-0000-0000-0000EE2D0000}"/>
    <cellStyle name="Flag 2 11" xfId="11761" xr:uid="{00000000-0005-0000-0000-0000EF2D0000}"/>
    <cellStyle name="Flag 2 11 2" xfId="11762" xr:uid="{00000000-0005-0000-0000-0000F02D0000}"/>
    <cellStyle name="Flag 2 11 3" xfId="11763" xr:uid="{00000000-0005-0000-0000-0000F12D0000}"/>
    <cellStyle name="Flag 2 12" xfId="11764" xr:uid="{00000000-0005-0000-0000-0000F22D0000}"/>
    <cellStyle name="Flag 2 12 2" xfId="11765" xr:uid="{00000000-0005-0000-0000-0000F32D0000}"/>
    <cellStyle name="Flag 2 12 3" xfId="11766" xr:uid="{00000000-0005-0000-0000-0000F42D0000}"/>
    <cellStyle name="Flag 2 13" xfId="11767" xr:uid="{00000000-0005-0000-0000-0000F52D0000}"/>
    <cellStyle name="Flag 2 13 2" xfId="11768" xr:uid="{00000000-0005-0000-0000-0000F62D0000}"/>
    <cellStyle name="Flag 2 13 3" xfId="11769" xr:uid="{00000000-0005-0000-0000-0000F72D0000}"/>
    <cellStyle name="Flag 2 14" xfId="11770" xr:uid="{00000000-0005-0000-0000-0000F82D0000}"/>
    <cellStyle name="Flag 2 14 2" xfId="11771" xr:uid="{00000000-0005-0000-0000-0000F92D0000}"/>
    <cellStyle name="Flag 2 14 3" xfId="11772" xr:uid="{00000000-0005-0000-0000-0000FA2D0000}"/>
    <cellStyle name="Flag 2 15" xfId="11773" xr:uid="{00000000-0005-0000-0000-0000FB2D0000}"/>
    <cellStyle name="Flag 2 15 2" xfId="11774" xr:uid="{00000000-0005-0000-0000-0000FC2D0000}"/>
    <cellStyle name="Flag 2 15 3" xfId="11775" xr:uid="{00000000-0005-0000-0000-0000FD2D0000}"/>
    <cellStyle name="Flag 2 16" xfId="11776" xr:uid="{00000000-0005-0000-0000-0000FE2D0000}"/>
    <cellStyle name="Flag 2 16 2" xfId="11777" xr:uid="{00000000-0005-0000-0000-0000FF2D0000}"/>
    <cellStyle name="Flag 2 16 3" xfId="11778" xr:uid="{00000000-0005-0000-0000-0000002E0000}"/>
    <cellStyle name="Flag 2 17" xfId="11779" xr:uid="{00000000-0005-0000-0000-0000012E0000}"/>
    <cellStyle name="Flag 2 17 2" xfId="11780" xr:uid="{00000000-0005-0000-0000-0000022E0000}"/>
    <cellStyle name="Flag 2 17 3" xfId="11781" xr:uid="{00000000-0005-0000-0000-0000032E0000}"/>
    <cellStyle name="Flag 2 18" xfId="11782" xr:uid="{00000000-0005-0000-0000-0000042E0000}"/>
    <cellStyle name="Flag 2 18 2" xfId="11783" xr:uid="{00000000-0005-0000-0000-0000052E0000}"/>
    <cellStyle name="Flag 2 18 3" xfId="11784" xr:uid="{00000000-0005-0000-0000-0000062E0000}"/>
    <cellStyle name="Flag 2 19" xfId="11785" xr:uid="{00000000-0005-0000-0000-0000072E0000}"/>
    <cellStyle name="Flag 2 19 2" xfId="11786" xr:uid="{00000000-0005-0000-0000-0000082E0000}"/>
    <cellStyle name="Flag 2 19 3" xfId="11787" xr:uid="{00000000-0005-0000-0000-0000092E0000}"/>
    <cellStyle name="Flag 2 2" xfId="11788" xr:uid="{00000000-0005-0000-0000-00000A2E0000}"/>
    <cellStyle name="Flag 2 2 10" xfId="11789" xr:uid="{00000000-0005-0000-0000-00000B2E0000}"/>
    <cellStyle name="Flag 2 2 10 2" xfId="11790" xr:uid="{00000000-0005-0000-0000-00000C2E0000}"/>
    <cellStyle name="Flag 2 2 10 3" xfId="11791" xr:uid="{00000000-0005-0000-0000-00000D2E0000}"/>
    <cellStyle name="Flag 2 2 11" xfId="11792" xr:uid="{00000000-0005-0000-0000-00000E2E0000}"/>
    <cellStyle name="Flag 2 2 11 2" xfId="11793" xr:uid="{00000000-0005-0000-0000-00000F2E0000}"/>
    <cellStyle name="Flag 2 2 11 3" xfId="11794" xr:uid="{00000000-0005-0000-0000-0000102E0000}"/>
    <cellStyle name="Flag 2 2 12" xfId="11795" xr:uid="{00000000-0005-0000-0000-0000112E0000}"/>
    <cellStyle name="Flag 2 2 12 2" xfId="11796" xr:uid="{00000000-0005-0000-0000-0000122E0000}"/>
    <cellStyle name="Flag 2 2 12 3" xfId="11797" xr:uid="{00000000-0005-0000-0000-0000132E0000}"/>
    <cellStyle name="Flag 2 2 13" xfId="11798" xr:uid="{00000000-0005-0000-0000-0000142E0000}"/>
    <cellStyle name="Flag 2 2 13 2" xfId="11799" xr:uid="{00000000-0005-0000-0000-0000152E0000}"/>
    <cellStyle name="Flag 2 2 13 3" xfId="11800" xr:uid="{00000000-0005-0000-0000-0000162E0000}"/>
    <cellStyle name="Flag 2 2 14" xfId="11801" xr:uid="{00000000-0005-0000-0000-0000172E0000}"/>
    <cellStyle name="Flag 2 2 14 2" xfId="11802" xr:uid="{00000000-0005-0000-0000-0000182E0000}"/>
    <cellStyle name="Flag 2 2 14 3" xfId="11803" xr:uid="{00000000-0005-0000-0000-0000192E0000}"/>
    <cellStyle name="Flag 2 2 15" xfId="11804" xr:uid="{00000000-0005-0000-0000-00001A2E0000}"/>
    <cellStyle name="Flag 2 2 15 2" xfId="11805" xr:uid="{00000000-0005-0000-0000-00001B2E0000}"/>
    <cellStyle name="Flag 2 2 15 3" xfId="11806" xr:uid="{00000000-0005-0000-0000-00001C2E0000}"/>
    <cellStyle name="Flag 2 2 16" xfId="11807" xr:uid="{00000000-0005-0000-0000-00001D2E0000}"/>
    <cellStyle name="Flag 2 2 16 2" xfId="11808" xr:uid="{00000000-0005-0000-0000-00001E2E0000}"/>
    <cellStyle name="Flag 2 2 16 3" xfId="11809" xr:uid="{00000000-0005-0000-0000-00001F2E0000}"/>
    <cellStyle name="Flag 2 2 17" xfId="11810" xr:uid="{00000000-0005-0000-0000-0000202E0000}"/>
    <cellStyle name="Flag 2 2 17 2" xfId="11811" xr:uid="{00000000-0005-0000-0000-0000212E0000}"/>
    <cellStyle name="Flag 2 2 17 3" xfId="11812" xr:uid="{00000000-0005-0000-0000-0000222E0000}"/>
    <cellStyle name="Flag 2 2 18" xfId="11813" xr:uid="{00000000-0005-0000-0000-0000232E0000}"/>
    <cellStyle name="Flag 2 2 18 2" xfId="11814" xr:uid="{00000000-0005-0000-0000-0000242E0000}"/>
    <cellStyle name="Flag 2 2 18 3" xfId="11815" xr:uid="{00000000-0005-0000-0000-0000252E0000}"/>
    <cellStyle name="Flag 2 2 19" xfId="11816" xr:uid="{00000000-0005-0000-0000-0000262E0000}"/>
    <cellStyle name="Flag 2 2 19 2" xfId="11817" xr:uid="{00000000-0005-0000-0000-0000272E0000}"/>
    <cellStyle name="Flag 2 2 19 3" xfId="11818" xr:uid="{00000000-0005-0000-0000-0000282E0000}"/>
    <cellStyle name="Flag 2 2 2" xfId="11819" xr:uid="{00000000-0005-0000-0000-0000292E0000}"/>
    <cellStyle name="Flag 2 2 2 10" xfId="11820" xr:uid="{00000000-0005-0000-0000-00002A2E0000}"/>
    <cellStyle name="Flag 2 2 2 10 2" xfId="11821" xr:uid="{00000000-0005-0000-0000-00002B2E0000}"/>
    <cellStyle name="Flag 2 2 2 10 3" xfId="11822" xr:uid="{00000000-0005-0000-0000-00002C2E0000}"/>
    <cellStyle name="Flag 2 2 2 11" xfId="11823" xr:uid="{00000000-0005-0000-0000-00002D2E0000}"/>
    <cellStyle name="Flag 2 2 2 11 2" xfId="11824" xr:uid="{00000000-0005-0000-0000-00002E2E0000}"/>
    <cellStyle name="Flag 2 2 2 11 3" xfId="11825" xr:uid="{00000000-0005-0000-0000-00002F2E0000}"/>
    <cellStyle name="Flag 2 2 2 12" xfId="11826" xr:uid="{00000000-0005-0000-0000-0000302E0000}"/>
    <cellStyle name="Flag 2 2 2 12 2" xfId="11827" xr:uid="{00000000-0005-0000-0000-0000312E0000}"/>
    <cellStyle name="Flag 2 2 2 12 3" xfId="11828" xr:uid="{00000000-0005-0000-0000-0000322E0000}"/>
    <cellStyle name="Flag 2 2 2 13" xfId="11829" xr:uid="{00000000-0005-0000-0000-0000332E0000}"/>
    <cellStyle name="Flag 2 2 2 13 2" xfId="11830" xr:uid="{00000000-0005-0000-0000-0000342E0000}"/>
    <cellStyle name="Flag 2 2 2 13 3" xfId="11831" xr:uid="{00000000-0005-0000-0000-0000352E0000}"/>
    <cellStyle name="Flag 2 2 2 14" xfId="11832" xr:uid="{00000000-0005-0000-0000-0000362E0000}"/>
    <cellStyle name="Flag 2 2 2 14 2" xfId="11833" xr:uid="{00000000-0005-0000-0000-0000372E0000}"/>
    <cellStyle name="Flag 2 2 2 14 3" xfId="11834" xr:uid="{00000000-0005-0000-0000-0000382E0000}"/>
    <cellStyle name="Flag 2 2 2 15" xfId="11835" xr:uid="{00000000-0005-0000-0000-0000392E0000}"/>
    <cellStyle name="Flag 2 2 2 15 2" xfId="11836" xr:uid="{00000000-0005-0000-0000-00003A2E0000}"/>
    <cellStyle name="Flag 2 2 2 15 3" xfId="11837" xr:uid="{00000000-0005-0000-0000-00003B2E0000}"/>
    <cellStyle name="Flag 2 2 2 16" xfId="11838" xr:uid="{00000000-0005-0000-0000-00003C2E0000}"/>
    <cellStyle name="Flag 2 2 2 16 2" xfId="11839" xr:uid="{00000000-0005-0000-0000-00003D2E0000}"/>
    <cellStyle name="Flag 2 2 2 16 3" xfId="11840" xr:uid="{00000000-0005-0000-0000-00003E2E0000}"/>
    <cellStyle name="Flag 2 2 2 17" xfId="11841" xr:uid="{00000000-0005-0000-0000-00003F2E0000}"/>
    <cellStyle name="Flag 2 2 2 17 2" xfId="11842" xr:uid="{00000000-0005-0000-0000-0000402E0000}"/>
    <cellStyle name="Flag 2 2 2 17 3" xfId="11843" xr:uid="{00000000-0005-0000-0000-0000412E0000}"/>
    <cellStyle name="Flag 2 2 2 18" xfId="11844" xr:uid="{00000000-0005-0000-0000-0000422E0000}"/>
    <cellStyle name="Flag 2 2 2 18 2" xfId="11845" xr:uid="{00000000-0005-0000-0000-0000432E0000}"/>
    <cellStyle name="Flag 2 2 2 18 3" xfId="11846" xr:uid="{00000000-0005-0000-0000-0000442E0000}"/>
    <cellStyle name="Flag 2 2 2 19" xfId="11847" xr:uid="{00000000-0005-0000-0000-0000452E0000}"/>
    <cellStyle name="Flag 2 2 2 19 2" xfId="11848" xr:uid="{00000000-0005-0000-0000-0000462E0000}"/>
    <cellStyle name="Flag 2 2 2 19 3" xfId="11849" xr:uid="{00000000-0005-0000-0000-0000472E0000}"/>
    <cellStyle name="Flag 2 2 2 2" xfId="11850" xr:uid="{00000000-0005-0000-0000-0000482E0000}"/>
    <cellStyle name="Flag 2 2 2 2 2" xfId="11851" xr:uid="{00000000-0005-0000-0000-0000492E0000}"/>
    <cellStyle name="Flag 2 2 2 2 3" xfId="11852" xr:uid="{00000000-0005-0000-0000-00004A2E0000}"/>
    <cellStyle name="Flag 2 2 2 20" xfId="11853" xr:uid="{00000000-0005-0000-0000-00004B2E0000}"/>
    <cellStyle name="Flag 2 2 2 20 2" xfId="11854" xr:uid="{00000000-0005-0000-0000-00004C2E0000}"/>
    <cellStyle name="Flag 2 2 2 20 3" xfId="11855" xr:uid="{00000000-0005-0000-0000-00004D2E0000}"/>
    <cellStyle name="Flag 2 2 2 21" xfId="11856" xr:uid="{00000000-0005-0000-0000-00004E2E0000}"/>
    <cellStyle name="Flag 2 2 2 21 2" xfId="11857" xr:uid="{00000000-0005-0000-0000-00004F2E0000}"/>
    <cellStyle name="Flag 2 2 2 21 3" xfId="11858" xr:uid="{00000000-0005-0000-0000-0000502E0000}"/>
    <cellStyle name="Flag 2 2 2 22" xfId="11859" xr:uid="{00000000-0005-0000-0000-0000512E0000}"/>
    <cellStyle name="Flag 2 2 2 22 2" xfId="11860" xr:uid="{00000000-0005-0000-0000-0000522E0000}"/>
    <cellStyle name="Flag 2 2 2 22 3" xfId="11861" xr:uid="{00000000-0005-0000-0000-0000532E0000}"/>
    <cellStyle name="Flag 2 2 2 23" xfId="11862" xr:uid="{00000000-0005-0000-0000-0000542E0000}"/>
    <cellStyle name="Flag 2 2 2 23 2" xfId="11863" xr:uid="{00000000-0005-0000-0000-0000552E0000}"/>
    <cellStyle name="Flag 2 2 2 23 3" xfId="11864" xr:uid="{00000000-0005-0000-0000-0000562E0000}"/>
    <cellStyle name="Flag 2 2 2 24" xfId="11865" xr:uid="{00000000-0005-0000-0000-0000572E0000}"/>
    <cellStyle name="Flag 2 2 2 24 2" xfId="11866" xr:uid="{00000000-0005-0000-0000-0000582E0000}"/>
    <cellStyle name="Flag 2 2 2 24 3" xfId="11867" xr:uid="{00000000-0005-0000-0000-0000592E0000}"/>
    <cellStyle name="Flag 2 2 2 25" xfId="11868" xr:uid="{00000000-0005-0000-0000-00005A2E0000}"/>
    <cellStyle name="Flag 2 2 2 26" xfId="11869" xr:uid="{00000000-0005-0000-0000-00005B2E0000}"/>
    <cellStyle name="Flag 2 2 2 3" xfId="11870" xr:uid="{00000000-0005-0000-0000-00005C2E0000}"/>
    <cellStyle name="Flag 2 2 2 3 2" xfId="11871" xr:uid="{00000000-0005-0000-0000-00005D2E0000}"/>
    <cellStyle name="Flag 2 2 2 3 3" xfId="11872" xr:uid="{00000000-0005-0000-0000-00005E2E0000}"/>
    <cellStyle name="Flag 2 2 2 4" xfId="11873" xr:uid="{00000000-0005-0000-0000-00005F2E0000}"/>
    <cellStyle name="Flag 2 2 2 4 2" xfId="11874" xr:uid="{00000000-0005-0000-0000-0000602E0000}"/>
    <cellStyle name="Flag 2 2 2 4 3" xfId="11875" xr:uid="{00000000-0005-0000-0000-0000612E0000}"/>
    <cellStyle name="Flag 2 2 2 5" xfId="11876" xr:uid="{00000000-0005-0000-0000-0000622E0000}"/>
    <cellStyle name="Flag 2 2 2 5 2" xfId="11877" xr:uid="{00000000-0005-0000-0000-0000632E0000}"/>
    <cellStyle name="Flag 2 2 2 5 3" xfId="11878" xr:uid="{00000000-0005-0000-0000-0000642E0000}"/>
    <cellStyle name="Flag 2 2 2 6" xfId="11879" xr:uid="{00000000-0005-0000-0000-0000652E0000}"/>
    <cellStyle name="Flag 2 2 2 6 2" xfId="11880" xr:uid="{00000000-0005-0000-0000-0000662E0000}"/>
    <cellStyle name="Flag 2 2 2 6 3" xfId="11881" xr:uid="{00000000-0005-0000-0000-0000672E0000}"/>
    <cellStyle name="Flag 2 2 2 7" xfId="11882" xr:uid="{00000000-0005-0000-0000-0000682E0000}"/>
    <cellStyle name="Flag 2 2 2 7 2" xfId="11883" xr:uid="{00000000-0005-0000-0000-0000692E0000}"/>
    <cellStyle name="Flag 2 2 2 7 3" xfId="11884" xr:uid="{00000000-0005-0000-0000-00006A2E0000}"/>
    <cellStyle name="Flag 2 2 2 8" xfId="11885" xr:uid="{00000000-0005-0000-0000-00006B2E0000}"/>
    <cellStyle name="Flag 2 2 2 8 2" xfId="11886" xr:uid="{00000000-0005-0000-0000-00006C2E0000}"/>
    <cellStyle name="Flag 2 2 2 8 3" xfId="11887" xr:uid="{00000000-0005-0000-0000-00006D2E0000}"/>
    <cellStyle name="Flag 2 2 2 9" xfId="11888" xr:uid="{00000000-0005-0000-0000-00006E2E0000}"/>
    <cellStyle name="Flag 2 2 2 9 2" xfId="11889" xr:uid="{00000000-0005-0000-0000-00006F2E0000}"/>
    <cellStyle name="Flag 2 2 2 9 3" xfId="11890" xr:uid="{00000000-0005-0000-0000-0000702E0000}"/>
    <cellStyle name="Flag 2 2 20" xfId="11891" xr:uid="{00000000-0005-0000-0000-0000712E0000}"/>
    <cellStyle name="Flag 2 2 20 2" xfId="11892" xr:uid="{00000000-0005-0000-0000-0000722E0000}"/>
    <cellStyle name="Flag 2 2 20 3" xfId="11893" xr:uid="{00000000-0005-0000-0000-0000732E0000}"/>
    <cellStyle name="Flag 2 2 21" xfId="11894" xr:uid="{00000000-0005-0000-0000-0000742E0000}"/>
    <cellStyle name="Flag 2 2 21 2" xfId="11895" xr:uid="{00000000-0005-0000-0000-0000752E0000}"/>
    <cellStyle name="Flag 2 2 21 3" xfId="11896" xr:uid="{00000000-0005-0000-0000-0000762E0000}"/>
    <cellStyle name="Flag 2 2 22" xfId="11897" xr:uid="{00000000-0005-0000-0000-0000772E0000}"/>
    <cellStyle name="Flag 2 2 22 2" xfId="11898" xr:uid="{00000000-0005-0000-0000-0000782E0000}"/>
    <cellStyle name="Flag 2 2 22 3" xfId="11899" xr:uid="{00000000-0005-0000-0000-0000792E0000}"/>
    <cellStyle name="Flag 2 2 23" xfId="11900" xr:uid="{00000000-0005-0000-0000-00007A2E0000}"/>
    <cellStyle name="Flag 2 2 23 2" xfId="11901" xr:uid="{00000000-0005-0000-0000-00007B2E0000}"/>
    <cellStyle name="Flag 2 2 23 3" xfId="11902" xr:uid="{00000000-0005-0000-0000-00007C2E0000}"/>
    <cellStyle name="Flag 2 2 24" xfId="11903" xr:uid="{00000000-0005-0000-0000-00007D2E0000}"/>
    <cellStyle name="Flag 2 2 24 2" xfId="11904" xr:uid="{00000000-0005-0000-0000-00007E2E0000}"/>
    <cellStyle name="Flag 2 2 24 3" xfId="11905" xr:uid="{00000000-0005-0000-0000-00007F2E0000}"/>
    <cellStyle name="Flag 2 2 25" xfId="11906" xr:uid="{00000000-0005-0000-0000-0000802E0000}"/>
    <cellStyle name="Flag 2 2 25 2" xfId="11907" xr:uid="{00000000-0005-0000-0000-0000812E0000}"/>
    <cellStyle name="Flag 2 2 25 3" xfId="11908" xr:uid="{00000000-0005-0000-0000-0000822E0000}"/>
    <cellStyle name="Flag 2 2 26" xfId="11909" xr:uid="{00000000-0005-0000-0000-0000832E0000}"/>
    <cellStyle name="Flag 2 2 26 2" xfId="11910" xr:uid="{00000000-0005-0000-0000-0000842E0000}"/>
    <cellStyle name="Flag 2 2 26 3" xfId="11911" xr:uid="{00000000-0005-0000-0000-0000852E0000}"/>
    <cellStyle name="Flag 2 2 27" xfId="11912" xr:uid="{00000000-0005-0000-0000-0000862E0000}"/>
    <cellStyle name="Flag 2 2 27 2" xfId="11913" xr:uid="{00000000-0005-0000-0000-0000872E0000}"/>
    <cellStyle name="Flag 2 2 27 3" xfId="11914" xr:uid="{00000000-0005-0000-0000-0000882E0000}"/>
    <cellStyle name="Flag 2 2 28" xfId="11915" xr:uid="{00000000-0005-0000-0000-0000892E0000}"/>
    <cellStyle name="Flag 2 2 28 2" xfId="11916" xr:uid="{00000000-0005-0000-0000-00008A2E0000}"/>
    <cellStyle name="Flag 2 2 28 3" xfId="11917" xr:uid="{00000000-0005-0000-0000-00008B2E0000}"/>
    <cellStyle name="Flag 2 2 29" xfId="11918" xr:uid="{00000000-0005-0000-0000-00008C2E0000}"/>
    <cellStyle name="Flag 2 2 29 2" xfId="11919" xr:uid="{00000000-0005-0000-0000-00008D2E0000}"/>
    <cellStyle name="Flag 2 2 29 3" xfId="11920" xr:uid="{00000000-0005-0000-0000-00008E2E0000}"/>
    <cellStyle name="Flag 2 2 3" xfId="11921" xr:uid="{00000000-0005-0000-0000-00008F2E0000}"/>
    <cellStyle name="Flag 2 2 3 10" xfId="11922" xr:uid="{00000000-0005-0000-0000-0000902E0000}"/>
    <cellStyle name="Flag 2 2 3 10 2" xfId="11923" xr:uid="{00000000-0005-0000-0000-0000912E0000}"/>
    <cellStyle name="Flag 2 2 3 10 3" xfId="11924" xr:uid="{00000000-0005-0000-0000-0000922E0000}"/>
    <cellStyle name="Flag 2 2 3 11" xfId="11925" xr:uid="{00000000-0005-0000-0000-0000932E0000}"/>
    <cellStyle name="Flag 2 2 3 11 2" xfId="11926" xr:uid="{00000000-0005-0000-0000-0000942E0000}"/>
    <cellStyle name="Flag 2 2 3 11 3" xfId="11927" xr:uid="{00000000-0005-0000-0000-0000952E0000}"/>
    <cellStyle name="Flag 2 2 3 12" xfId="11928" xr:uid="{00000000-0005-0000-0000-0000962E0000}"/>
    <cellStyle name="Flag 2 2 3 12 2" xfId="11929" xr:uid="{00000000-0005-0000-0000-0000972E0000}"/>
    <cellStyle name="Flag 2 2 3 12 3" xfId="11930" xr:uid="{00000000-0005-0000-0000-0000982E0000}"/>
    <cellStyle name="Flag 2 2 3 13" xfId="11931" xr:uid="{00000000-0005-0000-0000-0000992E0000}"/>
    <cellStyle name="Flag 2 2 3 13 2" xfId="11932" xr:uid="{00000000-0005-0000-0000-00009A2E0000}"/>
    <cellStyle name="Flag 2 2 3 13 3" xfId="11933" xr:uid="{00000000-0005-0000-0000-00009B2E0000}"/>
    <cellStyle name="Flag 2 2 3 14" xfId="11934" xr:uid="{00000000-0005-0000-0000-00009C2E0000}"/>
    <cellStyle name="Flag 2 2 3 14 2" xfId="11935" xr:uid="{00000000-0005-0000-0000-00009D2E0000}"/>
    <cellStyle name="Flag 2 2 3 14 3" xfId="11936" xr:uid="{00000000-0005-0000-0000-00009E2E0000}"/>
    <cellStyle name="Flag 2 2 3 15" xfId="11937" xr:uid="{00000000-0005-0000-0000-00009F2E0000}"/>
    <cellStyle name="Flag 2 2 3 15 2" xfId="11938" xr:uid="{00000000-0005-0000-0000-0000A02E0000}"/>
    <cellStyle name="Flag 2 2 3 15 3" xfId="11939" xr:uid="{00000000-0005-0000-0000-0000A12E0000}"/>
    <cellStyle name="Flag 2 2 3 16" xfId="11940" xr:uid="{00000000-0005-0000-0000-0000A22E0000}"/>
    <cellStyle name="Flag 2 2 3 16 2" xfId="11941" xr:uid="{00000000-0005-0000-0000-0000A32E0000}"/>
    <cellStyle name="Flag 2 2 3 16 3" xfId="11942" xr:uid="{00000000-0005-0000-0000-0000A42E0000}"/>
    <cellStyle name="Flag 2 2 3 17" xfId="11943" xr:uid="{00000000-0005-0000-0000-0000A52E0000}"/>
    <cellStyle name="Flag 2 2 3 17 2" xfId="11944" xr:uid="{00000000-0005-0000-0000-0000A62E0000}"/>
    <cellStyle name="Flag 2 2 3 17 3" xfId="11945" xr:uid="{00000000-0005-0000-0000-0000A72E0000}"/>
    <cellStyle name="Flag 2 2 3 18" xfId="11946" xr:uid="{00000000-0005-0000-0000-0000A82E0000}"/>
    <cellStyle name="Flag 2 2 3 18 2" xfId="11947" xr:uid="{00000000-0005-0000-0000-0000A92E0000}"/>
    <cellStyle name="Flag 2 2 3 18 3" xfId="11948" xr:uid="{00000000-0005-0000-0000-0000AA2E0000}"/>
    <cellStyle name="Flag 2 2 3 19" xfId="11949" xr:uid="{00000000-0005-0000-0000-0000AB2E0000}"/>
    <cellStyle name="Flag 2 2 3 19 2" xfId="11950" xr:uid="{00000000-0005-0000-0000-0000AC2E0000}"/>
    <cellStyle name="Flag 2 2 3 19 3" xfId="11951" xr:uid="{00000000-0005-0000-0000-0000AD2E0000}"/>
    <cellStyle name="Flag 2 2 3 2" xfId="11952" xr:uid="{00000000-0005-0000-0000-0000AE2E0000}"/>
    <cellStyle name="Flag 2 2 3 2 2" xfId="11953" xr:uid="{00000000-0005-0000-0000-0000AF2E0000}"/>
    <cellStyle name="Flag 2 2 3 2 3" xfId="11954" xr:uid="{00000000-0005-0000-0000-0000B02E0000}"/>
    <cellStyle name="Flag 2 2 3 20" xfId="11955" xr:uid="{00000000-0005-0000-0000-0000B12E0000}"/>
    <cellStyle name="Flag 2 2 3 20 2" xfId="11956" xr:uid="{00000000-0005-0000-0000-0000B22E0000}"/>
    <cellStyle name="Flag 2 2 3 20 3" xfId="11957" xr:uid="{00000000-0005-0000-0000-0000B32E0000}"/>
    <cellStyle name="Flag 2 2 3 21" xfId="11958" xr:uid="{00000000-0005-0000-0000-0000B42E0000}"/>
    <cellStyle name="Flag 2 2 3 21 2" xfId="11959" xr:uid="{00000000-0005-0000-0000-0000B52E0000}"/>
    <cellStyle name="Flag 2 2 3 21 3" xfId="11960" xr:uid="{00000000-0005-0000-0000-0000B62E0000}"/>
    <cellStyle name="Flag 2 2 3 22" xfId="11961" xr:uid="{00000000-0005-0000-0000-0000B72E0000}"/>
    <cellStyle name="Flag 2 2 3 22 2" xfId="11962" xr:uid="{00000000-0005-0000-0000-0000B82E0000}"/>
    <cellStyle name="Flag 2 2 3 22 3" xfId="11963" xr:uid="{00000000-0005-0000-0000-0000B92E0000}"/>
    <cellStyle name="Flag 2 2 3 23" xfId="11964" xr:uid="{00000000-0005-0000-0000-0000BA2E0000}"/>
    <cellStyle name="Flag 2 2 3 23 2" xfId="11965" xr:uid="{00000000-0005-0000-0000-0000BB2E0000}"/>
    <cellStyle name="Flag 2 2 3 23 3" xfId="11966" xr:uid="{00000000-0005-0000-0000-0000BC2E0000}"/>
    <cellStyle name="Flag 2 2 3 24" xfId="11967" xr:uid="{00000000-0005-0000-0000-0000BD2E0000}"/>
    <cellStyle name="Flag 2 2 3 24 2" xfId="11968" xr:uid="{00000000-0005-0000-0000-0000BE2E0000}"/>
    <cellStyle name="Flag 2 2 3 24 3" xfId="11969" xr:uid="{00000000-0005-0000-0000-0000BF2E0000}"/>
    <cellStyle name="Flag 2 2 3 25" xfId="11970" xr:uid="{00000000-0005-0000-0000-0000C02E0000}"/>
    <cellStyle name="Flag 2 2 3 26" xfId="11971" xr:uid="{00000000-0005-0000-0000-0000C12E0000}"/>
    <cellStyle name="Flag 2 2 3 3" xfId="11972" xr:uid="{00000000-0005-0000-0000-0000C22E0000}"/>
    <cellStyle name="Flag 2 2 3 3 2" xfId="11973" xr:uid="{00000000-0005-0000-0000-0000C32E0000}"/>
    <cellStyle name="Flag 2 2 3 3 3" xfId="11974" xr:uid="{00000000-0005-0000-0000-0000C42E0000}"/>
    <cellStyle name="Flag 2 2 3 4" xfId="11975" xr:uid="{00000000-0005-0000-0000-0000C52E0000}"/>
    <cellStyle name="Flag 2 2 3 4 2" xfId="11976" xr:uid="{00000000-0005-0000-0000-0000C62E0000}"/>
    <cellStyle name="Flag 2 2 3 4 3" xfId="11977" xr:uid="{00000000-0005-0000-0000-0000C72E0000}"/>
    <cellStyle name="Flag 2 2 3 5" xfId="11978" xr:uid="{00000000-0005-0000-0000-0000C82E0000}"/>
    <cellStyle name="Flag 2 2 3 5 2" xfId="11979" xr:uid="{00000000-0005-0000-0000-0000C92E0000}"/>
    <cellStyle name="Flag 2 2 3 5 3" xfId="11980" xr:uid="{00000000-0005-0000-0000-0000CA2E0000}"/>
    <cellStyle name="Flag 2 2 3 6" xfId="11981" xr:uid="{00000000-0005-0000-0000-0000CB2E0000}"/>
    <cellStyle name="Flag 2 2 3 6 2" xfId="11982" xr:uid="{00000000-0005-0000-0000-0000CC2E0000}"/>
    <cellStyle name="Flag 2 2 3 6 3" xfId="11983" xr:uid="{00000000-0005-0000-0000-0000CD2E0000}"/>
    <cellStyle name="Flag 2 2 3 7" xfId="11984" xr:uid="{00000000-0005-0000-0000-0000CE2E0000}"/>
    <cellStyle name="Flag 2 2 3 7 2" xfId="11985" xr:uid="{00000000-0005-0000-0000-0000CF2E0000}"/>
    <cellStyle name="Flag 2 2 3 7 3" xfId="11986" xr:uid="{00000000-0005-0000-0000-0000D02E0000}"/>
    <cellStyle name="Flag 2 2 3 8" xfId="11987" xr:uid="{00000000-0005-0000-0000-0000D12E0000}"/>
    <cellStyle name="Flag 2 2 3 8 2" xfId="11988" xr:uid="{00000000-0005-0000-0000-0000D22E0000}"/>
    <cellStyle name="Flag 2 2 3 8 3" xfId="11989" xr:uid="{00000000-0005-0000-0000-0000D32E0000}"/>
    <cellStyle name="Flag 2 2 3 9" xfId="11990" xr:uid="{00000000-0005-0000-0000-0000D42E0000}"/>
    <cellStyle name="Flag 2 2 3 9 2" xfId="11991" xr:uid="{00000000-0005-0000-0000-0000D52E0000}"/>
    <cellStyle name="Flag 2 2 3 9 3" xfId="11992" xr:uid="{00000000-0005-0000-0000-0000D62E0000}"/>
    <cellStyle name="Flag 2 2 30" xfId="11993" xr:uid="{00000000-0005-0000-0000-0000D72E0000}"/>
    <cellStyle name="Flag 2 2 30 2" xfId="11994" xr:uid="{00000000-0005-0000-0000-0000D82E0000}"/>
    <cellStyle name="Flag 2 2 30 3" xfId="11995" xr:uid="{00000000-0005-0000-0000-0000D92E0000}"/>
    <cellStyle name="Flag 2 2 31" xfId="11996" xr:uid="{00000000-0005-0000-0000-0000DA2E0000}"/>
    <cellStyle name="Flag 2 2 31 2" xfId="11997" xr:uid="{00000000-0005-0000-0000-0000DB2E0000}"/>
    <cellStyle name="Flag 2 2 31 3" xfId="11998" xr:uid="{00000000-0005-0000-0000-0000DC2E0000}"/>
    <cellStyle name="Flag 2 2 32" xfId="11999" xr:uid="{00000000-0005-0000-0000-0000DD2E0000}"/>
    <cellStyle name="Flag 2 2 32 2" xfId="12000" xr:uid="{00000000-0005-0000-0000-0000DE2E0000}"/>
    <cellStyle name="Flag 2 2 32 3" xfId="12001" xr:uid="{00000000-0005-0000-0000-0000DF2E0000}"/>
    <cellStyle name="Flag 2 2 33" xfId="12002" xr:uid="{00000000-0005-0000-0000-0000E02E0000}"/>
    <cellStyle name="Flag 2 2 34" xfId="12003" xr:uid="{00000000-0005-0000-0000-0000E12E0000}"/>
    <cellStyle name="Flag 2 2 4" xfId="12004" xr:uid="{00000000-0005-0000-0000-0000E22E0000}"/>
    <cellStyle name="Flag 2 2 4 10" xfId="12005" xr:uid="{00000000-0005-0000-0000-0000E32E0000}"/>
    <cellStyle name="Flag 2 2 4 10 2" xfId="12006" xr:uid="{00000000-0005-0000-0000-0000E42E0000}"/>
    <cellStyle name="Flag 2 2 4 10 3" xfId="12007" xr:uid="{00000000-0005-0000-0000-0000E52E0000}"/>
    <cellStyle name="Flag 2 2 4 11" xfId="12008" xr:uid="{00000000-0005-0000-0000-0000E62E0000}"/>
    <cellStyle name="Flag 2 2 4 11 2" xfId="12009" xr:uid="{00000000-0005-0000-0000-0000E72E0000}"/>
    <cellStyle name="Flag 2 2 4 11 3" xfId="12010" xr:uid="{00000000-0005-0000-0000-0000E82E0000}"/>
    <cellStyle name="Flag 2 2 4 12" xfId="12011" xr:uid="{00000000-0005-0000-0000-0000E92E0000}"/>
    <cellStyle name="Flag 2 2 4 12 2" xfId="12012" xr:uid="{00000000-0005-0000-0000-0000EA2E0000}"/>
    <cellStyle name="Flag 2 2 4 12 3" xfId="12013" xr:uid="{00000000-0005-0000-0000-0000EB2E0000}"/>
    <cellStyle name="Flag 2 2 4 13" xfId="12014" xr:uid="{00000000-0005-0000-0000-0000EC2E0000}"/>
    <cellStyle name="Flag 2 2 4 13 2" xfId="12015" xr:uid="{00000000-0005-0000-0000-0000ED2E0000}"/>
    <cellStyle name="Flag 2 2 4 13 3" xfId="12016" xr:uid="{00000000-0005-0000-0000-0000EE2E0000}"/>
    <cellStyle name="Flag 2 2 4 14" xfId="12017" xr:uid="{00000000-0005-0000-0000-0000EF2E0000}"/>
    <cellStyle name="Flag 2 2 4 14 2" xfId="12018" xr:uid="{00000000-0005-0000-0000-0000F02E0000}"/>
    <cellStyle name="Flag 2 2 4 14 3" xfId="12019" xr:uid="{00000000-0005-0000-0000-0000F12E0000}"/>
    <cellStyle name="Flag 2 2 4 15" xfId="12020" xr:uid="{00000000-0005-0000-0000-0000F22E0000}"/>
    <cellStyle name="Flag 2 2 4 15 2" xfId="12021" xr:uid="{00000000-0005-0000-0000-0000F32E0000}"/>
    <cellStyle name="Flag 2 2 4 15 3" xfId="12022" xr:uid="{00000000-0005-0000-0000-0000F42E0000}"/>
    <cellStyle name="Flag 2 2 4 16" xfId="12023" xr:uid="{00000000-0005-0000-0000-0000F52E0000}"/>
    <cellStyle name="Flag 2 2 4 16 2" xfId="12024" xr:uid="{00000000-0005-0000-0000-0000F62E0000}"/>
    <cellStyle name="Flag 2 2 4 16 3" xfId="12025" xr:uid="{00000000-0005-0000-0000-0000F72E0000}"/>
    <cellStyle name="Flag 2 2 4 17" xfId="12026" xr:uid="{00000000-0005-0000-0000-0000F82E0000}"/>
    <cellStyle name="Flag 2 2 4 17 2" xfId="12027" xr:uid="{00000000-0005-0000-0000-0000F92E0000}"/>
    <cellStyle name="Flag 2 2 4 17 3" xfId="12028" xr:uid="{00000000-0005-0000-0000-0000FA2E0000}"/>
    <cellStyle name="Flag 2 2 4 18" xfId="12029" xr:uid="{00000000-0005-0000-0000-0000FB2E0000}"/>
    <cellStyle name="Flag 2 2 4 18 2" xfId="12030" xr:uid="{00000000-0005-0000-0000-0000FC2E0000}"/>
    <cellStyle name="Flag 2 2 4 18 3" xfId="12031" xr:uid="{00000000-0005-0000-0000-0000FD2E0000}"/>
    <cellStyle name="Flag 2 2 4 19" xfId="12032" xr:uid="{00000000-0005-0000-0000-0000FE2E0000}"/>
    <cellStyle name="Flag 2 2 4 19 2" xfId="12033" xr:uid="{00000000-0005-0000-0000-0000FF2E0000}"/>
    <cellStyle name="Flag 2 2 4 19 3" xfId="12034" xr:uid="{00000000-0005-0000-0000-0000002F0000}"/>
    <cellStyle name="Flag 2 2 4 2" xfId="12035" xr:uid="{00000000-0005-0000-0000-0000012F0000}"/>
    <cellStyle name="Flag 2 2 4 2 2" xfId="12036" xr:uid="{00000000-0005-0000-0000-0000022F0000}"/>
    <cellStyle name="Flag 2 2 4 2 3" xfId="12037" xr:uid="{00000000-0005-0000-0000-0000032F0000}"/>
    <cellStyle name="Flag 2 2 4 20" xfId="12038" xr:uid="{00000000-0005-0000-0000-0000042F0000}"/>
    <cellStyle name="Flag 2 2 4 20 2" xfId="12039" xr:uid="{00000000-0005-0000-0000-0000052F0000}"/>
    <cellStyle name="Flag 2 2 4 20 3" xfId="12040" xr:uid="{00000000-0005-0000-0000-0000062F0000}"/>
    <cellStyle name="Flag 2 2 4 21" xfId="12041" xr:uid="{00000000-0005-0000-0000-0000072F0000}"/>
    <cellStyle name="Flag 2 2 4 21 2" xfId="12042" xr:uid="{00000000-0005-0000-0000-0000082F0000}"/>
    <cellStyle name="Flag 2 2 4 21 3" xfId="12043" xr:uid="{00000000-0005-0000-0000-0000092F0000}"/>
    <cellStyle name="Flag 2 2 4 22" xfId="12044" xr:uid="{00000000-0005-0000-0000-00000A2F0000}"/>
    <cellStyle name="Flag 2 2 4 22 2" xfId="12045" xr:uid="{00000000-0005-0000-0000-00000B2F0000}"/>
    <cellStyle name="Flag 2 2 4 22 3" xfId="12046" xr:uid="{00000000-0005-0000-0000-00000C2F0000}"/>
    <cellStyle name="Flag 2 2 4 23" xfId="12047" xr:uid="{00000000-0005-0000-0000-00000D2F0000}"/>
    <cellStyle name="Flag 2 2 4 23 2" xfId="12048" xr:uid="{00000000-0005-0000-0000-00000E2F0000}"/>
    <cellStyle name="Flag 2 2 4 23 3" xfId="12049" xr:uid="{00000000-0005-0000-0000-00000F2F0000}"/>
    <cellStyle name="Flag 2 2 4 24" xfId="12050" xr:uid="{00000000-0005-0000-0000-0000102F0000}"/>
    <cellStyle name="Flag 2 2 4 24 2" xfId="12051" xr:uid="{00000000-0005-0000-0000-0000112F0000}"/>
    <cellStyle name="Flag 2 2 4 24 3" xfId="12052" xr:uid="{00000000-0005-0000-0000-0000122F0000}"/>
    <cellStyle name="Flag 2 2 4 25" xfId="12053" xr:uid="{00000000-0005-0000-0000-0000132F0000}"/>
    <cellStyle name="Flag 2 2 4 26" xfId="12054" xr:uid="{00000000-0005-0000-0000-0000142F0000}"/>
    <cellStyle name="Flag 2 2 4 3" xfId="12055" xr:uid="{00000000-0005-0000-0000-0000152F0000}"/>
    <cellStyle name="Flag 2 2 4 3 2" xfId="12056" xr:uid="{00000000-0005-0000-0000-0000162F0000}"/>
    <cellStyle name="Flag 2 2 4 3 3" xfId="12057" xr:uid="{00000000-0005-0000-0000-0000172F0000}"/>
    <cellStyle name="Flag 2 2 4 4" xfId="12058" xr:uid="{00000000-0005-0000-0000-0000182F0000}"/>
    <cellStyle name="Flag 2 2 4 4 2" xfId="12059" xr:uid="{00000000-0005-0000-0000-0000192F0000}"/>
    <cellStyle name="Flag 2 2 4 4 3" xfId="12060" xr:uid="{00000000-0005-0000-0000-00001A2F0000}"/>
    <cellStyle name="Flag 2 2 4 5" xfId="12061" xr:uid="{00000000-0005-0000-0000-00001B2F0000}"/>
    <cellStyle name="Flag 2 2 4 5 2" xfId="12062" xr:uid="{00000000-0005-0000-0000-00001C2F0000}"/>
    <cellStyle name="Flag 2 2 4 5 3" xfId="12063" xr:uid="{00000000-0005-0000-0000-00001D2F0000}"/>
    <cellStyle name="Flag 2 2 4 6" xfId="12064" xr:uid="{00000000-0005-0000-0000-00001E2F0000}"/>
    <cellStyle name="Flag 2 2 4 6 2" xfId="12065" xr:uid="{00000000-0005-0000-0000-00001F2F0000}"/>
    <cellStyle name="Flag 2 2 4 6 3" xfId="12066" xr:uid="{00000000-0005-0000-0000-0000202F0000}"/>
    <cellStyle name="Flag 2 2 4 7" xfId="12067" xr:uid="{00000000-0005-0000-0000-0000212F0000}"/>
    <cellStyle name="Flag 2 2 4 7 2" xfId="12068" xr:uid="{00000000-0005-0000-0000-0000222F0000}"/>
    <cellStyle name="Flag 2 2 4 7 3" xfId="12069" xr:uid="{00000000-0005-0000-0000-0000232F0000}"/>
    <cellStyle name="Flag 2 2 4 8" xfId="12070" xr:uid="{00000000-0005-0000-0000-0000242F0000}"/>
    <cellStyle name="Flag 2 2 4 8 2" xfId="12071" xr:uid="{00000000-0005-0000-0000-0000252F0000}"/>
    <cellStyle name="Flag 2 2 4 8 3" xfId="12072" xr:uid="{00000000-0005-0000-0000-0000262F0000}"/>
    <cellStyle name="Flag 2 2 4 9" xfId="12073" xr:uid="{00000000-0005-0000-0000-0000272F0000}"/>
    <cellStyle name="Flag 2 2 4 9 2" xfId="12074" xr:uid="{00000000-0005-0000-0000-0000282F0000}"/>
    <cellStyle name="Flag 2 2 4 9 3" xfId="12075" xr:uid="{00000000-0005-0000-0000-0000292F0000}"/>
    <cellStyle name="Flag 2 2 5" xfId="12076" xr:uid="{00000000-0005-0000-0000-00002A2F0000}"/>
    <cellStyle name="Flag 2 2 5 10" xfId="12077" xr:uid="{00000000-0005-0000-0000-00002B2F0000}"/>
    <cellStyle name="Flag 2 2 5 10 2" xfId="12078" xr:uid="{00000000-0005-0000-0000-00002C2F0000}"/>
    <cellStyle name="Flag 2 2 5 10 3" xfId="12079" xr:uid="{00000000-0005-0000-0000-00002D2F0000}"/>
    <cellStyle name="Flag 2 2 5 11" xfId="12080" xr:uid="{00000000-0005-0000-0000-00002E2F0000}"/>
    <cellStyle name="Flag 2 2 5 11 2" xfId="12081" xr:uid="{00000000-0005-0000-0000-00002F2F0000}"/>
    <cellStyle name="Flag 2 2 5 11 3" xfId="12082" xr:uid="{00000000-0005-0000-0000-0000302F0000}"/>
    <cellStyle name="Flag 2 2 5 12" xfId="12083" xr:uid="{00000000-0005-0000-0000-0000312F0000}"/>
    <cellStyle name="Flag 2 2 5 12 2" xfId="12084" xr:uid="{00000000-0005-0000-0000-0000322F0000}"/>
    <cellStyle name="Flag 2 2 5 12 3" xfId="12085" xr:uid="{00000000-0005-0000-0000-0000332F0000}"/>
    <cellStyle name="Flag 2 2 5 13" xfId="12086" xr:uid="{00000000-0005-0000-0000-0000342F0000}"/>
    <cellStyle name="Flag 2 2 5 13 2" xfId="12087" xr:uid="{00000000-0005-0000-0000-0000352F0000}"/>
    <cellStyle name="Flag 2 2 5 13 3" xfId="12088" xr:uid="{00000000-0005-0000-0000-0000362F0000}"/>
    <cellStyle name="Flag 2 2 5 14" xfId="12089" xr:uid="{00000000-0005-0000-0000-0000372F0000}"/>
    <cellStyle name="Flag 2 2 5 14 2" xfId="12090" xr:uid="{00000000-0005-0000-0000-0000382F0000}"/>
    <cellStyle name="Flag 2 2 5 14 3" xfId="12091" xr:uid="{00000000-0005-0000-0000-0000392F0000}"/>
    <cellStyle name="Flag 2 2 5 15" xfId="12092" xr:uid="{00000000-0005-0000-0000-00003A2F0000}"/>
    <cellStyle name="Flag 2 2 5 15 2" xfId="12093" xr:uid="{00000000-0005-0000-0000-00003B2F0000}"/>
    <cellStyle name="Flag 2 2 5 15 3" xfId="12094" xr:uid="{00000000-0005-0000-0000-00003C2F0000}"/>
    <cellStyle name="Flag 2 2 5 16" xfId="12095" xr:uid="{00000000-0005-0000-0000-00003D2F0000}"/>
    <cellStyle name="Flag 2 2 5 16 2" xfId="12096" xr:uid="{00000000-0005-0000-0000-00003E2F0000}"/>
    <cellStyle name="Flag 2 2 5 16 3" xfId="12097" xr:uid="{00000000-0005-0000-0000-00003F2F0000}"/>
    <cellStyle name="Flag 2 2 5 17" xfId="12098" xr:uid="{00000000-0005-0000-0000-0000402F0000}"/>
    <cellStyle name="Flag 2 2 5 17 2" xfId="12099" xr:uid="{00000000-0005-0000-0000-0000412F0000}"/>
    <cellStyle name="Flag 2 2 5 17 3" xfId="12100" xr:uid="{00000000-0005-0000-0000-0000422F0000}"/>
    <cellStyle name="Flag 2 2 5 18" xfId="12101" xr:uid="{00000000-0005-0000-0000-0000432F0000}"/>
    <cellStyle name="Flag 2 2 5 18 2" xfId="12102" xr:uid="{00000000-0005-0000-0000-0000442F0000}"/>
    <cellStyle name="Flag 2 2 5 18 3" xfId="12103" xr:uid="{00000000-0005-0000-0000-0000452F0000}"/>
    <cellStyle name="Flag 2 2 5 19" xfId="12104" xr:uid="{00000000-0005-0000-0000-0000462F0000}"/>
    <cellStyle name="Flag 2 2 5 19 2" xfId="12105" xr:uid="{00000000-0005-0000-0000-0000472F0000}"/>
    <cellStyle name="Flag 2 2 5 19 3" xfId="12106" xr:uid="{00000000-0005-0000-0000-0000482F0000}"/>
    <cellStyle name="Flag 2 2 5 2" xfId="12107" xr:uid="{00000000-0005-0000-0000-0000492F0000}"/>
    <cellStyle name="Flag 2 2 5 2 2" xfId="12108" xr:uid="{00000000-0005-0000-0000-00004A2F0000}"/>
    <cellStyle name="Flag 2 2 5 2 3" xfId="12109" xr:uid="{00000000-0005-0000-0000-00004B2F0000}"/>
    <cellStyle name="Flag 2 2 5 20" xfId="12110" xr:uid="{00000000-0005-0000-0000-00004C2F0000}"/>
    <cellStyle name="Flag 2 2 5 20 2" xfId="12111" xr:uid="{00000000-0005-0000-0000-00004D2F0000}"/>
    <cellStyle name="Flag 2 2 5 20 3" xfId="12112" xr:uid="{00000000-0005-0000-0000-00004E2F0000}"/>
    <cellStyle name="Flag 2 2 5 21" xfId="12113" xr:uid="{00000000-0005-0000-0000-00004F2F0000}"/>
    <cellStyle name="Flag 2 2 5 21 2" xfId="12114" xr:uid="{00000000-0005-0000-0000-0000502F0000}"/>
    <cellStyle name="Flag 2 2 5 21 3" xfId="12115" xr:uid="{00000000-0005-0000-0000-0000512F0000}"/>
    <cellStyle name="Flag 2 2 5 22" xfId="12116" xr:uid="{00000000-0005-0000-0000-0000522F0000}"/>
    <cellStyle name="Flag 2 2 5 22 2" xfId="12117" xr:uid="{00000000-0005-0000-0000-0000532F0000}"/>
    <cellStyle name="Flag 2 2 5 22 3" xfId="12118" xr:uid="{00000000-0005-0000-0000-0000542F0000}"/>
    <cellStyle name="Flag 2 2 5 23" xfId="12119" xr:uid="{00000000-0005-0000-0000-0000552F0000}"/>
    <cellStyle name="Flag 2 2 5 23 2" xfId="12120" xr:uid="{00000000-0005-0000-0000-0000562F0000}"/>
    <cellStyle name="Flag 2 2 5 23 3" xfId="12121" xr:uid="{00000000-0005-0000-0000-0000572F0000}"/>
    <cellStyle name="Flag 2 2 5 24" xfId="12122" xr:uid="{00000000-0005-0000-0000-0000582F0000}"/>
    <cellStyle name="Flag 2 2 5 24 2" xfId="12123" xr:uid="{00000000-0005-0000-0000-0000592F0000}"/>
    <cellStyle name="Flag 2 2 5 24 3" xfId="12124" xr:uid="{00000000-0005-0000-0000-00005A2F0000}"/>
    <cellStyle name="Flag 2 2 5 25" xfId="12125" xr:uid="{00000000-0005-0000-0000-00005B2F0000}"/>
    <cellStyle name="Flag 2 2 5 26" xfId="12126" xr:uid="{00000000-0005-0000-0000-00005C2F0000}"/>
    <cellStyle name="Flag 2 2 5 3" xfId="12127" xr:uid="{00000000-0005-0000-0000-00005D2F0000}"/>
    <cellStyle name="Flag 2 2 5 3 2" xfId="12128" xr:uid="{00000000-0005-0000-0000-00005E2F0000}"/>
    <cellStyle name="Flag 2 2 5 3 3" xfId="12129" xr:uid="{00000000-0005-0000-0000-00005F2F0000}"/>
    <cellStyle name="Flag 2 2 5 4" xfId="12130" xr:uid="{00000000-0005-0000-0000-0000602F0000}"/>
    <cellStyle name="Flag 2 2 5 4 2" xfId="12131" xr:uid="{00000000-0005-0000-0000-0000612F0000}"/>
    <cellStyle name="Flag 2 2 5 4 3" xfId="12132" xr:uid="{00000000-0005-0000-0000-0000622F0000}"/>
    <cellStyle name="Flag 2 2 5 5" xfId="12133" xr:uid="{00000000-0005-0000-0000-0000632F0000}"/>
    <cellStyle name="Flag 2 2 5 5 2" xfId="12134" xr:uid="{00000000-0005-0000-0000-0000642F0000}"/>
    <cellStyle name="Flag 2 2 5 5 3" xfId="12135" xr:uid="{00000000-0005-0000-0000-0000652F0000}"/>
    <cellStyle name="Flag 2 2 5 6" xfId="12136" xr:uid="{00000000-0005-0000-0000-0000662F0000}"/>
    <cellStyle name="Flag 2 2 5 6 2" xfId="12137" xr:uid="{00000000-0005-0000-0000-0000672F0000}"/>
    <cellStyle name="Flag 2 2 5 6 3" xfId="12138" xr:uid="{00000000-0005-0000-0000-0000682F0000}"/>
    <cellStyle name="Flag 2 2 5 7" xfId="12139" xr:uid="{00000000-0005-0000-0000-0000692F0000}"/>
    <cellStyle name="Flag 2 2 5 7 2" xfId="12140" xr:uid="{00000000-0005-0000-0000-00006A2F0000}"/>
    <cellStyle name="Flag 2 2 5 7 3" xfId="12141" xr:uid="{00000000-0005-0000-0000-00006B2F0000}"/>
    <cellStyle name="Flag 2 2 5 8" xfId="12142" xr:uid="{00000000-0005-0000-0000-00006C2F0000}"/>
    <cellStyle name="Flag 2 2 5 8 2" xfId="12143" xr:uid="{00000000-0005-0000-0000-00006D2F0000}"/>
    <cellStyle name="Flag 2 2 5 8 3" xfId="12144" xr:uid="{00000000-0005-0000-0000-00006E2F0000}"/>
    <cellStyle name="Flag 2 2 5 9" xfId="12145" xr:uid="{00000000-0005-0000-0000-00006F2F0000}"/>
    <cellStyle name="Flag 2 2 5 9 2" xfId="12146" xr:uid="{00000000-0005-0000-0000-0000702F0000}"/>
    <cellStyle name="Flag 2 2 5 9 3" xfId="12147" xr:uid="{00000000-0005-0000-0000-0000712F0000}"/>
    <cellStyle name="Flag 2 2 6" xfId="12148" xr:uid="{00000000-0005-0000-0000-0000722F0000}"/>
    <cellStyle name="Flag 2 2 6 10" xfId="12149" xr:uid="{00000000-0005-0000-0000-0000732F0000}"/>
    <cellStyle name="Flag 2 2 6 10 2" xfId="12150" xr:uid="{00000000-0005-0000-0000-0000742F0000}"/>
    <cellStyle name="Flag 2 2 6 10 3" xfId="12151" xr:uid="{00000000-0005-0000-0000-0000752F0000}"/>
    <cellStyle name="Flag 2 2 6 11" xfId="12152" xr:uid="{00000000-0005-0000-0000-0000762F0000}"/>
    <cellStyle name="Flag 2 2 6 11 2" xfId="12153" xr:uid="{00000000-0005-0000-0000-0000772F0000}"/>
    <cellStyle name="Flag 2 2 6 11 3" xfId="12154" xr:uid="{00000000-0005-0000-0000-0000782F0000}"/>
    <cellStyle name="Flag 2 2 6 12" xfId="12155" xr:uid="{00000000-0005-0000-0000-0000792F0000}"/>
    <cellStyle name="Flag 2 2 6 12 2" xfId="12156" xr:uid="{00000000-0005-0000-0000-00007A2F0000}"/>
    <cellStyle name="Flag 2 2 6 12 3" xfId="12157" xr:uid="{00000000-0005-0000-0000-00007B2F0000}"/>
    <cellStyle name="Flag 2 2 6 13" xfId="12158" xr:uid="{00000000-0005-0000-0000-00007C2F0000}"/>
    <cellStyle name="Flag 2 2 6 13 2" xfId="12159" xr:uid="{00000000-0005-0000-0000-00007D2F0000}"/>
    <cellStyle name="Flag 2 2 6 13 3" xfId="12160" xr:uid="{00000000-0005-0000-0000-00007E2F0000}"/>
    <cellStyle name="Flag 2 2 6 14" xfId="12161" xr:uid="{00000000-0005-0000-0000-00007F2F0000}"/>
    <cellStyle name="Flag 2 2 6 14 2" xfId="12162" xr:uid="{00000000-0005-0000-0000-0000802F0000}"/>
    <cellStyle name="Flag 2 2 6 14 3" xfId="12163" xr:uid="{00000000-0005-0000-0000-0000812F0000}"/>
    <cellStyle name="Flag 2 2 6 15" xfId="12164" xr:uid="{00000000-0005-0000-0000-0000822F0000}"/>
    <cellStyle name="Flag 2 2 6 15 2" xfId="12165" xr:uid="{00000000-0005-0000-0000-0000832F0000}"/>
    <cellStyle name="Flag 2 2 6 15 3" xfId="12166" xr:uid="{00000000-0005-0000-0000-0000842F0000}"/>
    <cellStyle name="Flag 2 2 6 16" xfId="12167" xr:uid="{00000000-0005-0000-0000-0000852F0000}"/>
    <cellStyle name="Flag 2 2 6 16 2" xfId="12168" xr:uid="{00000000-0005-0000-0000-0000862F0000}"/>
    <cellStyle name="Flag 2 2 6 16 3" xfId="12169" xr:uid="{00000000-0005-0000-0000-0000872F0000}"/>
    <cellStyle name="Flag 2 2 6 17" xfId="12170" xr:uid="{00000000-0005-0000-0000-0000882F0000}"/>
    <cellStyle name="Flag 2 2 6 17 2" xfId="12171" xr:uid="{00000000-0005-0000-0000-0000892F0000}"/>
    <cellStyle name="Flag 2 2 6 17 3" xfId="12172" xr:uid="{00000000-0005-0000-0000-00008A2F0000}"/>
    <cellStyle name="Flag 2 2 6 18" xfId="12173" xr:uid="{00000000-0005-0000-0000-00008B2F0000}"/>
    <cellStyle name="Flag 2 2 6 18 2" xfId="12174" xr:uid="{00000000-0005-0000-0000-00008C2F0000}"/>
    <cellStyle name="Flag 2 2 6 18 3" xfId="12175" xr:uid="{00000000-0005-0000-0000-00008D2F0000}"/>
    <cellStyle name="Flag 2 2 6 19" xfId="12176" xr:uid="{00000000-0005-0000-0000-00008E2F0000}"/>
    <cellStyle name="Flag 2 2 6 19 2" xfId="12177" xr:uid="{00000000-0005-0000-0000-00008F2F0000}"/>
    <cellStyle name="Flag 2 2 6 19 3" xfId="12178" xr:uid="{00000000-0005-0000-0000-0000902F0000}"/>
    <cellStyle name="Flag 2 2 6 2" xfId="12179" xr:uid="{00000000-0005-0000-0000-0000912F0000}"/>
    <cellStyle name="Flag 2 2 6 2 2" xfId="12180" xr:uid="{00000000-0005-0000-0000-0000922F0000}"/>
    <cellStyle name="Flag 2 2 6 2 3" xfId="12181" xr:uid="{00000000-0005-0000-0000-0000932F0000}"/>
    <cellStyle name="Flag 2 2 6 20" xfId="12182" xr:uid="{00000000-0005-0000-0000-0000942F0000}"/>
    <cellStyle name="Flag 2 2 6 20 2" xfId="12183" xr:uid="{00000000-0005-0000-0000-0000952F0000}"/>
    <cellStyle name="Flag 2 2 6 20 3" xfId="12184" xr:uid="{00000000-0005-0000-0000-0000962F0000}"/>
    <cellStyle name="Flag 2 2 6 21" xfId="12185" xr:uid="{00000000-0005-0000-0000-0000972F0000}"/>
    <cellStyle name="Flag 2 2 6 21 2" xfId="12186" xr:uid="{00000000-0005-0000-0000-0000982F0000}"/>
    <cellStyle name="Flag 2 2 6 21 3" xfId="12187" xr:uid="{00000000-0005-0000-0000-0000992F0000}"/>
    <cellStyle name="Flag 2 2 6 22" xfId="12188" xr:uid="{00000000-0005-0000-0000-00009A2F0000}"/>
    <cellStyle name="Flag 2 2 6 22 2" xfId="12189" xr:uid="{00000000-0005-0000-0000-00009B2F0000}"/>
    <cellStyle name="Flag 2 2 6 22 3" xfId="12190" xr:uid="{00000000-0005-0000-0000-00009C2F0000}"/>
    <cellStyle name="Flag 2 2 6 23" xfId="12191" xr:uid="{00000000-0005-0000-0000-00009D2F0000}"/>
    <cellStyle name="Flag 2 2 6 23 2" xfId="12192" xr:uid="{00000000-0005-0000-0000-00009E2F0000}"/>
    <cellStyle name="Flag 2 2 6 23 3" xfId="12193" xr:uid="{00000000-0005-0000-0000-00009F2F0000}"/>
    <cellStyle name="Flag 2 2 6 24" xfId="12194" xr:uid="{00000000-0005-0000-0000-0000A02F0000}"/>
    <cellStyle name="Flag 2 2 6 24 2" xfId="12195" xr:uid="{00000000-0005-0000-0000-0000A12F0000}"/>
    <cellStyle name="Flag 2 2 6 24 3" xfId="12196" xr:uid="{00000000-0005-0000-0000-0000A22F0000}"/>
    <cellStyle name="Flag 2 2 6 25" xfId="12197" xr:uid="{00000000-0005-0000-0000-0000A32F0000}"/>
    <cellStyle name="Flag 2 2 6 26" xfId="12198" xr:uid="{00000000-0005-0000-0000-0000A42F0000}"/>
    <cellStyle name="Flag 2 2 6 3" xfId="12199" xr:uid="{00000000-0005-0000-0000-0000A52F0000}"/>
    <cellStyle name="Flag 2 2 6 3 2" xfId="12200" xr:uid="{00000000-0005-0000-0000-0000A62F0000}"/>
    <cellStyle name="Flag 2 2 6 3 3" xfId="12201" xr:uid="{00000000-0005-0000-0000-0000A72F0000}"/>
    <cellStyle name="Flag 2 2 6 4" xfId="12202" xr:uid="{00000000-0005-0000-0000-0000A82F0000}"/>
    <cellStyle name="Flag 2 2 6 4 2" xfId="12203" xr:uid="{00000000-0005-0000-0000-0000A92F0000}"/>
    <cellStyle name="Flag 2 2 6 4 3" xfId="12204" xr:uid="{00000000-0005-0000-0000-0000AA2F0000}"/>
    <cellStyle name="Flag 2 2 6 5" xfId="12205" xr:uid="{00000000-0005-0000-0000-0000AB2F0000}"/>
    <cellStyle name="Flag 2 2 6 5 2" xfId="12206" xr:uid="{00000000-0005-0000-0000-0000AC2F0000}"/>
    <cellStyle name="Flag 2 2 6 5 3" xfId="12207" xr:uid="{00000000-0005-0000-0000-0000AD2F0000}"/>
    <cellStyle name="Flag 2 2 6 6" xfId="12208" xr:uid="{00000000-0005-0000-0000-0000AE2F0000}"/>
    <cellStyle name="Flag 2 2 6 6 2" xfId="12209" xr:uid="{00000000-0005-0000-0000-0000AF2F0000}"/>
    <cellStyle name="Flag 2 2 6 6 3" xfId="12210" xr:uid="{00000000-0005-0000-0000-0000B02F0000}"/>
    <cellStyle name="Flag 2 2 6 7" xfId="12211" xr:uid="{00000000-0005-0000-0000-0000B12F0000}"/>
    <cellStyle name="Flag 2 2 6 7 2" xfId="12212" xr:uid="{00000000-0005-0000-0000-0000B22F0000}"/>
    <cellStyle name="Flag 2 2 6 7 3" xfId="12213" xr:uid="{00000000-0005-0000-0000-0000B32F0000}"/>
    <cellStyle name="Flag 2 2 6 8" xfId="12214" xr:uid="{00000000-0005-0000-0000-0000B42F0000}"/>
    <cellStyle name="Flag 2 2 6 8 2" xfId="12215" xr:uid="{00000000-0005-0000-0000-0000B52F0000}"/>
    <cellStyle name="Flag 2 2 6 8 3" xfId="12216" xr:uid="{00000000-0005-0000-0000-0000B62F0000}"/>
    <cellStyle name="Flag 2 2 6 9" xfId="12217" xr:uid="{00000000-0005-0000-0000-0000B72F0000}"/>
    <cellStyle name="Flag 2 2 6 9 2" xfId="12218" xr:uid="{00000000-0005-0000-0000-0000B82F0000}"/>
    <cellStyle name="Flag 2 2 6 9 3" xfId="12219" xr:uid="{00000000-0005-0000-0000-0000B92F0000}"/>
    <cellStyle name="Flag 2 2 7" xfId="12220" xr:uid="{00000000-0005-0000-0000-0000BA2F0000}"/>
    <cellStyle name="Flag 2 2 7 10" xfId="12221" xr:uid="{00000000-0005-0000-0000-0000BB2F0000}"/>
    <cellStyle name="Flag 2 2 7 10 2" xfId="12222" xr:uid="{00000000-0005-0000-0000-0000BC2F0000}"/>
    <cellStyle name="Flag 2 2 7 10 3" xfId="12223" xr:uid="{00000000-0005-0000-0000-0000BD2F0000}"/>
    <cellStyle name="Flag 2 2 7 11" xfId="12224" xr:uid="{00000000-0005-0000-0000-0000BE2F0000}"/>
    <cellStyle name="Flag 2 2 7 11 2" xfId="12225" xr:uid="{00000000-0005-0000-0000-0000BF2F0000}"/>
    <cellStyle name="Flag 2 2 7 11 3" xfId="12226" xr:uid="{00000000-0005-0000-0000-0000C02F0000}"/>
    <cellStyle name="Flag 2 2 7 12" xfId="12227" xr:uid="{00000000-0005-0000-0000-0000C12F0000}"/>
    <cellStyle name="Flag 2 2 7 12 2" xfId="12228" xr:uid="{00000000-0005-0000-0000-0000C22F0000}"/>
    <cellStyle name="Flag 2 2 7 12 3" xfId="12229" xr:uid="{00000000-0005-0000-0000-0000C32F0000}"/>
    <cellStyle name="Flag 2 2 7 13" xfId="12230" xr:uid="{00000000-0005-0000-0000-0000C42F0000}"/>
    <cellStyle name="Flag 2 2 7 13 2" xfId="12231" xr:uid="{00000000-0005-0000-0000-0000C52F0000}"/>
    <cellStyle name="Flag 2 2 7 13 3" xfId="12232" xr:uid="{00000000-0005-0000-0000-0000C62F0000}"/>
    <cellStyle name="Flag 2 2 7 14" xfId="12233" xr:uid="{00000000-0005-0000-0000-0000C72F0000}"/>
    <cellStyle name="Flag 2 2 7 14 2" xfId="12234" xr:uid="{00000000-0005-0000-0000-0000C82F0000}"/>
    <cellStyle name="Flag 2 2 7 14 3" xfId="12235" xr:uid="{00000000-0005-0000-0000-0000C92F0000}"/>
    <cellStyle name="Flag 2 2 7 15" xfId="12236" xr:uid="{00000000-0005-0000-0000-0000CA2F0000}"/>
    <cellStyle name="Flag 2 2 7 15 2" xfId="12237" xr:uid="{00000000-0005-0000-0000-0000CB2F0000}"/>
    <cellStyle name="Flag 2 2 7 15 3" xfId="12238" xr:uid="{00000000-0005-0000-0000-0000CC2F0000}"/>
    <cellStyle name="Flag 2 2 7 16" xfId="12239" xr:uid="{00000000-0005-0000-0000-0000CD2F0000}"/>
    <cellStyle name="Flag 2 2 7 16 2" xfId="12240" xr:uid="{00000000-0005-0000-0000-0000CE2F0000}"/>
    <cellStyle name="Flag 2 2 7 16 3" xfId="12241" xr:uid="{00000000-0005-0000-0000-0000CF2F0000}"/>
    <cellStyle name="Flag 2 2 7 17" xfId="12242" xr:uid="{00000000-0005-0000-0000-0000D02F0000}"/>
    <cellStyle name="Flag 2 2 7 17 2" xfId="12243" xr:uid="{00000000-0005-0000-0000-0000D12F0000}"/>
    <cellStyle name="Flag 2 2 7 17 3" xfId="12244" xr:uid="{00000000-0005-0000-0000-0000D22F0000}"/>
    <cellStyle name="Flag 2 2 7 18" xfId="12245" xr:uid="{00000000-0005-0000-0000-0000D32F0000}"/>
    <cellStyle name="Flag 2 2 7 18 2" xfId="12246" xr:uid="{00000000-0005-0000-0000-0000D42F0000}"/>
    <cellStyle name="Flag 2 2 7 18 3" xfId="12247" xr:uid="{00000000-0005-0000-0000-0000D52F0000}"/>
    <cellStyle name="Flag 2 2 7 19" xfId="12248" xr:uid="{00000000-0005-0000-0000-0000D62F0000}"/>
    <cellStyle name="Flag 2 2 7 19 2" xfId="12249" xr:uid="{00000000-0005-0000-0000-0000D72F0000}"/>
    <cellStyle name="Flag 2 2 7 19 3" xfId="12250" xr:uid="{00000000-0005-0000-0000-0000D82F0000}"/>
    <cellStyle name="Flag 2 2 7 2" xfId="12251" xr:uid="{00000000-0005-0000-0000-0000D92F0000}"/>
    <cellStyle name="Flag 2 2 7 2 2" xfId="12252" xr:uid="{00000000-0005-0000-0000-0000DA2F0000}"/>
    <cellStyle name="Flag 2 2 7 2 3" xfId="12253" xr:uid="{00000000-0005-0000-0000-0000DB2F0000}"/>
    <cellStyle name="Flag 2 2 7 20" xfId="12254" xr:uid="{00000000-0005-0000-0000-0000DC2F0000}"/>
    <cellStyle name="Flag 2 2 7 20 2" xfId="12255" xr:uid="{00000000-0005-0000-0000-0000DD2F0000}"/>
    <cellStyle name="Flag 2 2 7 20 3" xfId="12256" xr:uid="{00000000-0005-0000-0000-0000DE2F0000}"/>
    <cellStyle name="Flag 2 2 7 21" xfId="12257" xr:uid="{00000000-0005-0000-0000-0000DF2F0000}"/>
    <cellStyle name="Flag 2 2 7 21 2" xfId="12258" xr:uid="{00000000-0005-0000-0000-0000E02F0000}"/>
    <cellStyle name="Flag 2 2 7 21 3" xfId="12259" xr:uid="{00000000-0005-0000-0000-0000E12F0000}"/>
    <cellStyle name="Flag 2 2 7 22" xfId="12260" xr:uid="{00000000-0005-0000-0000-0000E22F0000}"/>
    <cellStyle name="Flag 2 2 7 22 2" xfId="12261" xr:uid="{00000000-0005-0000-0000-0000E32F0000}"/>
    <cellStyle name="Flag 2 2 7 22 3" xfId="12262" xr:uid="{00000000-0005-0000-0000-0000E42F0000}"/>
    <cellStyle name="Flag 2 2 7 23" xfId="12263" xr:uid="{00000000-0005-0000-0000-0000E52F0000}"/>
    <cellStyle name="Flag 2 2 7 23 2" xfId="12264" xr:uid="{00000000-0005-0000-0000-0000E62F0000}"/>
    <cellStyle name="Flag 2 2 7 23 3" xfId="12265" xr:uid="{00000000-0005-0000-0000-0000E72F0000}"/>
    <cellStyle name="Flag 2 2 7 24" xfId="12266" xr:uid="{00000000-0005-0000-0000-0000E82F0000}"/>
    <cellStyle name="Flag 2 2 7 24 2" xfId="12267" xr:uid="{00000000-0005-0000-0000-0000E92F0000}"/>
    <cellStyle name="Flag 2 2 7 24 3" xfId="12268" xr:uid="{00000000-0005-0000-0000-0000EA2F0000}"/>
    <cellStyle name="Flag 2 2 7 25" xfId="12269" xr:uid="{00000000-0005-0000-0000-0000EB2F0000}"/>
    <cellStyle name="Flag 2 2 7 26" xfId="12270" xr:uid="{00000000-0005-0000-0000-0000EC2F0000}"/>
    <cellStyle name="Flag 2 2 7 3" xfId="12271" xr:uid="{00000000-0005-0000-0000-0000ED2F0000}"/>
    <cellStyle name="Flag 2 2 7 3 2" xfId="12272" xr:uid="{00000000-0005-0000-0000-0000EE2F0000}"/>
    <cellStyle name="Flag 2 2 7 3 3" xfId="12273" xr:uid="{00000000-0005-0000-0000-0000EF2F0000}"/>
    <cellStyle name="Flag 2 2 7 4" xfId="12274" xr:uid="{00000000-0005-0000-0000-0000F02F0000}"/>
    <cellStyle name="Flag 2 2 7 4 2" xfId="12275" xr:uid="{00000000-0005-0000-0000-0000F12F0000}"/>
    <cellStyle name="Flag 2 2 7 4 3" xfId="12276" xr:uid="{00000000-0005-0000-0000-0000F22F0000}"/>
    <cellStyle name="Flag 2 2 7 5" xfId="12277" xr:uid="{00000000-0005-0000-0000-0000F32F0000}"/>
    <cellStyle name="Flag 2 2 7 5 2" xfId="12278" xr:uid="{00000000-0005-0000-0000-0000F42F0000}"/>
    <cellStyle name="Flag 2 2 7 5 3" xfId="12279" xr:uid="{00000000-0005-0000-0000-0000F52F0000}"/>
    <cellStyle name="Flag 2 2 7 6" xfId="12280" xr:uid="{00000000-0005-0000-0000-0000F62F0000}"/>
    <cellStyle name="Flag 2 2 7 6 2" xfId="12281" xr:uid="{00000000-0005-0000-0000-0000F72F0000}"/>
    <cellStyle name="Flag 2 2 7 6 3" xfId="12282" xr:uid="{00000000-0005-0000-0000-0000F82F0000}"/>
    <cellStyle name="Flag 2 2 7 7" xfId="12283" xr:uid="{00000000-0005-0000-0000-0000F92F0000}"/>
    <cellStyle name="Flag 2 2 7 7 2" xfId="12284" xr:uid="{00000000-0005-0000-0000-0000FA2F0000}"/>
    <cellStyle name="Flag 2 2 7 7 3" xfId="12285" xr:uid="{00000000-0005-0000-0000-0000FB2F0000}"/>
    <cellStyle name="Flag 2 2 7 8" xfId="12286" xr:uid="{00000000-0005-0000-0000-0000FC2F0000}"/>
    <cellStyle name="Flag 2 2 7 8 2" xfId="12287" xr:uid="{00000000-0005-0000-0000-0000FD2F0000}"/>
    <cellStyle name="Flag 2 2 7 8 3" xfId="12288" xr:uid="{00000000-0005-0000-0000-0000FE2F0000}"/>
    <cellStyle name="Flag 2 2 7 9" xfId="12289" xr:uid="{00000000-0005-0000-0000-0000FF2F0000}"/>
    <cellStyle name="Flag 2 2 7 9 2" xfId="12290" xr:uid="{00000000-0005-0000-0000-000000300000}"/>
    <cellStyle name="Flag 2 2 7 9 3" xfId="12291" xr:uid="{00000000-0005-0000-0000-000001300000}"/>
    <cellStyle name="Flag 2 2 8" xfId="12292" xr:uid="{00000000-0005-0000-0000-000002300000}"/>
    <cellStyle name="Flag 2 2 8 10" xfId="12293" xr:uid="{00000000-0005-0000-0000-000003300000}"/>
    <cellStyle name="Flag 2 2 8 10 2" xfId="12294" xr:uid="{00000000-0005-0000-0000-000004300000}"/>
    <cellStyle name="Flag 2 2 8 10 3" xfId="12295" xr:uid="{00000000-0005-0000-0000-000005300000}"/>
    <cellStyle name="Flag 2 2 8 11" xfId="12296" xr:uid="{00000000-0005-0000-0000-000006300000}"/>
    <cellStyle name="Flag 2 2 8 11 2" xfId="12297" xr:uid="{00000000-0005-0000-0000-000007300000}"/>
    <cellStyle name="Flag 2 2 8 11 3" xfId="12298" xr:uid="{00000000-0005-0000-0000-000008300000}"/>
    <cellStyle name="Flag 2 2 8 12" xfId="12299" xr:uid="{00000000-0005-0000-0000-000009300000}"/>
    <cellStyle name="Flag 2 2 8 12 2" xfId="12300" xr:uid="{00000000-0005-0000-0000-00000A300000}"/>
    <cellStyle name="Flag 2 2 8 12 3" xfId="12301" xr:uid="{00000000-0005-0000-0000-00000B300000}"/>
    <cellStyle name="Flag 2 2 8 13" xfId="12302" xr:uid="{00000000-0005-0000-0000-00000C300000}"/>
    <cellStyle name="Flag 2 2 8 13 2" xfId="12303" xr:uid="{00000000-0005-0000-0000-00000D300000}"/>
    <cellStyle name="Flag 2 2 8 13 3" xfId="12304" xr:uid="{00000000-0005-0000-0000-00000E300000}"/>
    <cellStyle name="Flag 2 2 8 14" xfId="12305" xr:uid="{00000000-0005-0000-0000-00000F300000}"/>
    <cellStyle name="Flag 2 2 8 14 2" xfId="12306" xr:uid="{00000000-0005-0000-0000-000010300000}"/>
    <cellStyle name="Flag 2 2 8 14 3" xfId="12307" xr:uid="{00000000-0005-0000-0000-000011300000}"/>
    <cellStyle name="Flag 2 2 8 15" xfId="12308" xr:uid="{00000000-0005-0000-0000-000012300000}"/>
    <cellStyle name="Flag 2 2 8 15 2" xfId="12309" xr:uid="{00000000-0005-0000-0000-000013300000}"/>
    <cellStyle name="Flag 2 2 8 15 3" xfId="12310" xr:uid="{00000000-0005-0000-0000-000014300000}"/>
    <cellStyle name="Flag 2 2 8 16" xfId="12311" xr:uid="{00000000-0005-0000-0000-000015300000}"/>
    <cellStyle name="Flag 2 2 8 16 2" xfId="12312" xr:uid="{00000000-0005-0000-0000-000016300000}"/>
    <cellStyle name="Flag 2 2 8 16 3" xfId="12313" xr:uid="{00000000-0005-0000-0000-000017300000}"/>
    <cellStyle name="Flag 2 2 8 17" xfId="12314" xr:uid="{00000000-0005-0000-0000-000018300000}"/>
    <cellStyle name="Flag 2 2 8 17 2" xfId="12315" xr:uid="{00000000-0005-0000-0000-000019300000}"/>
    <cellStyle name="Flag 2 2 8 17 3" xfId="12316" xr:uid="{00000000-0005-0000-0000-00001A300000}"/>
    <cellStyle name="Flag 2 2 8 18" xfId="12317" xr:uid="{00000000-0005-0000-0000-00001B300000}"/>
    <cellStyle name="Flag 2 2 8 18 2" xfId="12318" xr:uid="{00000000-0005-0000-0000-00001C300000}"/>
    <cellStyle name="Flag 2 2 8 18 3" xfId="12319" xr:uid="{00000000-0005-0000-0000-00001D300000}"/>
    <cellStyle name="Flag 2 2 8 19" xfId="12320" xr:uid="{00000000-0005-0000-0000-00001E300000}"/>
    <cellStyle name="Flag 2 2 8 19 2" xfId="12321" xr:uid="{00000000-0005-0000-0000-00001F300000}"/>
    <cellStyle name="Flag 2 2 8 19 3" xfId="12322" xr:uid="{00000000-0005-0000-0000-000020300000}"/>
    <cellStyle name="Flag 2 2 8 2" xfId="12323" xr:uid="{00000000-0005-0000-0000-000021300000}"/>
    <cellStyle name="Flag 2 2 8 2 2" xfId="12324" xr:uid="{00000000-0005-0000-0000-000022300000}"/>
    <cellStyle name="Flag 2 2 8 2 3" xfId="12325" xr:uid="{00000000-0005-0000-0000-000023300000}"/>
    <cellStyle name="Flag 2 2 8 20" xfId="12326" xr:uid="{00000000-0005-0000-0000-000024300000}"/>
    <cellStyle name="Flag 2 2 8 20 2" xfId="12327" xr:uid="{00000000-0005-0000-0000-000025300000}"/>
    <cellStyle name="Flag 2 2 8 20 3" xfId="12328" xr:uid="{00000000-0005-0000-0000-000026300000}"/>
    <cellStyle name="Flag 2 2 8 21" xfId="12329" xr:uid="{00000000-0005-0000-0000-000027300000}"/>
    <cellStyle name="Flag 2 2 8 21 2" xfId="12330" xr:uid="{00000000-0005-0000-0000-000028300000}"/>
    <cellStyle name="Flag 2 2 8 21 3" xfId="12331" xr:uid="{00000000-0005-0000-0000-000029300000}"/>
    <cellStyle name="Flag 2 2 8 22" xfId="12332" xr:uid="{00000000-0005-0000-0000-00002A300000}"/>
    <cellStyle name="Flag 2 2 8 22 2" xfId="12333" xr:uid="{00000000-0005-0000-0000-00002B300000}"/>
    <cellStyle name="Flag 2 2 8 22 3" xfId="12334" xr:uid="{00000000-0005-0000-0000-00002C300000}"/>
    <cellStyle name="Flag 2 2 8 23" xfId="12335" xr:uid="{00000000-0005-0000-0000-00002D300000}"/>
    <cellStyle name="Flag 2 2 8 23 2" xfId="12336" xr:uid="{00000000-0005-0000-0000-00002E300000}"/>
    <cellStyle name="Flag 2 2 8 23 3" xfId="12337" xr:uid="{00000000-0005-0000-0000-00002F300000}"/>
    <cellStyle name="Flag 2 2 8 24" xfId="12338" xr:uid="{00000000-0005-0000-0000-000030300000}"/>
    <cellStyle name="Flag 2 2 8 24 2" xfId="12339" xr:uid="{00000000-0005-0000-0000-000031300000}"/>
    <cellStyle name="Flag 2 2 8 24 3" xfId="12340" xr:uid="{00000000-0005-0000-0000-000032300000}"/>
    <cellStyle name="Flag 2 2 8 25" xfId="12341" xr:uid="{00000000-0005-0000-0000-000033300000}"/>
    <cellStyle name="Flag 2 2 8 26" xfId="12342" xr:uid="{00000000-0005-0000-0000-000034300000}"/>
    <cellStyle name="Flag 2 2 8 3" xfId="12343" xr:uid="{00000000-0005-0000-0000-000035300000}"/>
    <cellStyle name="Flag 2 2 8 3 2" xfId="12344" xr:uid="{00000000-0005-0000-0000-000036300000}"/>
    <cellStyle name="Flag 2 2 8 3 3" xfId="12345" xr:uid="{00000000-0005-0000-0000-000037300000}"/>
    <cellStyle name="Flag 2 2 8 4" xfId="12346" xr:uid="{00000000-0005-0000-0000-000038300000}"/>
    <cellStyle name="Flag 2 2 8 4 2" xfId="12347" xr:uid="{00000000-0005-0000-0000-000039300000}"/>
    <cellStyle name="Flag 2 2 8 4 3" xfId="12348" xr:uid="{00000000-0005-0000-0000-00003A300000}"/>
    <cellStyle name="Flag 2 2 8 5" xfId="12349" xr:uid="{00000000-0005-0000-0000-00003B300000}"/>
    <cellStyle name="Flag 2 2 8 5 2" xfId="12350" xr:uid="{00000000-0005-0000-0000-00003C300000}"/>
    <cellStyle name="Flag 2 2 8 5 3" xfId="12351" xr:uid="{00000000-0005-0000-0000-00003D300000}"/>
    <cellStyle name="Flag 2 2 8 6" xfId="12352" xr:uid="{00000000-0005-0000-0000-00003E300000}"/>
    <cellStyle name="Flag 2 2 8 6 2" xfId="12353" xr:uid="{00000000-0005-0000-0000-00003F300000}"/>
    <cellStyle name="Flag 2 2 8 6 3" xfId="12354" xr:uid="{00000000-0005-0000-0000-000040300000}"/>
    <cellStyle name="Flag 2 2 8 7" xfId="12355" xr:uid="{00000000-0005-0000-0000-000041300000}"/>
    <cellStyle name="Flag 2 2 8 7 2" xfId="12356" xr:uid="{00000000-0005-0000-0000-000042300000}"/>
    <cellStyle name="Flag 2 2 8 7 3" xfId="12357" xr:uid="{00000000-0005-0000-0000-000043300000}"/>
    <cellStyle name="Flag 2 2 8 8" xfId="12358" xr:uid="{00000000-0005-0000-0000-000044300000}"/>
    <cellStyle name="Flag 2 2 8 8 2" xfId="12359" xr:uid="{00000000-0005-0000-0000-000045300000}"/>
    <cellStyle name="Flag 2 2 8 8 3" xfId="12360" xr:uid="{00000000-0005-0000-0000-000046300000}"/>
    <cellStyle name="Flag 2 2 8 9" xfId="12361" xr:uid="{00000000-0005-0000-0000-000047300000}"/>
    <cellStyle name="Flag 2 2 8 9 2" xfId="12362" xr:uid="{00000000-0005-0000-0000-000048300000}"/>
    <cellStyle name="Flag 2 2 8 9 3" xfId="12363" xr:uid="{00000000-0005-0000-0000-000049300000}"/>
    <cellStyle name="Flag 2 2 9" xfId="12364" xr:uid="{00000000-0005-0000-0000-00004A300000}"/>
    <cellStyle name="Flag 2 2 9 2" xfId="12365" xr:uid="{00000000-0005-0000-0000-00004B300000}"/>
    <cellStyle name="Flag 2 2 9 3" xfId="12366" xr:uid="{00000000-0005-0000-0000-00004C300000}"/>
    <cellStyle name="Flag 2 20" xfId="12367" xr:uid="{00000000-0005-0000-0000-00004D300000}"/>
    <cellStyle name="Flag 2 20 2" xfId="12368" xr:uid="{00000000-0005-0000-0000-00004E300000}"/>
    <cellStyle name="Flag 2 20 3" xfId="12369" xr:uid="{00000000-0005-0000-0000-00004F300000}"/>
    <cellStyle name="Flag 2 21" xfId="12370" xr:uid="{00000000-0005-0000-0000-000050300000}"/>
    <cellStyle name="Flag 2 21 2" xfId="12371" xr:uid="{00000000-0005-0000-0000-000051300000}"/>
    <cellStyle name="Flag 2 21 3" xfId="12372" xr:uid="{00000000-0005-0000-0000-000052300000}"/>
    <cellStyle name="Flag 2 22" xfId="12373" xr:uid="{00000000-0005-0000-0000-000053300000}"/>
    <cellStyle name="Flag 2 22 2" xfId="12374" xr:uid="{00000000-0005-0000-0000-000054300000}"/>
    <cellStyle name="Flag 2 22 3" xfId="12375" xr:uid="{00000000-0005-0000-0000-000055300000}"/>
    <cellStyle name="Flag 2 23" xfId="12376" xr:uid="{00000000-0005-0000-0000-000056300000}"/>
    <cellStyle name="Flag 2 23 2" xfId="12377" xr:uid="{00000000-0005-0000-0000-000057300000}"/>
    <cellStyle name="Flag 2 23 3" xfId="12378" xr:uid="{00000000-0005-0000-0000-000058300000}"/>
    <cellStyle name="Flag 2 24" xfId="12379" xr:uid="{00000000-0005-0000-0000-000059300000}"/>
    <cellStyle name="Flag 2 24 2" xfId="12380" xr:uid="{00000000-0005-0000-0000-00005A300000}"/>
    <cellStyle name="Flag 2 24 3" xfId="12381" xr:uid="{00000000-0005-0000-0000-00005B300000}"/>
    <cellStyle name="Flag 2 25" xfId="12382" xr:uid="{00000000-0005-0000-0000-00005C300000}"/>
    <cellStyle name="Flag 2 25 2" xfId="12383" xr:uid="{00000000-0005-0000-0000-00005D300000}"/>
    <cellStyle name="Flag 2 25 3" xfId="12384" xr:uid="{00000000-0005-0000-0000-00005E300000}"/>
    <cellStyle name="Flag 2 26" xfId="12385" xr:uid="{00000000-0005-0000-0000-00005F300000}"/>
    <cellStyle name="Flag 2 26 2" xfId="12386" xr:uid="{00000000-0005-0000-0000-000060300000}"/>
    <cellStyle name="Flag 2 26 3" xfId="12387" xr:uid="{00000000-0005-0000-0000-000061300000}"/>
    <cellStyle name="Flag 2 27" xfId="12388" xr:uid="{00000000-0005-0000-0000-000062300000}"/>
    <cellStyle name="Flag 2 27 2" xfId="12389" xr:uid="{00000000-0005-0000-0000-000063300000}"/>
    <cellStyle name="Flag 2 27 3" xfId="12390" xr:uid="{00000000-0005-0000-0000-000064300000}"/>
    <cellStyle name="Flag 2 28" xfId="12391" xr:uid="{00000000-0005-0000-0000-000065300000}"/>
    <cellStyle name="Flag 2 28 2" xfId="12392" xr:uid="{00000000-0005-0000-0000-000066300000}"/>
    <cellStyle name="Flag 2 28 3" xfId="12393" xr:uid="{00000000-0005-0000-0000-000067300000}"/>
    <cellStyle name="Flag 2 29" xfId="12394" xr:uid="{00000000-0005-0000-0000-000068300000}"/>
    <cellStyle name="Flag 2 29 2" xfId="12395" xr:uid="{00000000-0005-0000-0000-000069300000}"/>
    <cellStyle name="Flag 2 29 3" xfId="12396" xr:uid="{00000000-0005-0000-0000-00006A300000}"/>
    <cellStyle name="Flag 2 3" xfId="12397" xr:uid="{00000000-0005-0000-0000-00006B300000}"/>
    <cellStyle name="Flag 2 3 10" xfId="12398" xr:uid="{00000000-0005-0000-0000-00006C300000}"/>
    <cellStyle name="Flag 2 3 10 2" xfId="12399" xr:uid="{00000000-0005-0000-0000-00006D300000}"/>
    <cellStyle name="Flag 2 3 10 3" xfId="12400" xr:uid="{00000000-0005-0000-0000-00006E300000}"/>
    <cellStyle name="Flag 2 3 11" xfId="12401" xr:uid="{00000000-0005-0000-0000-00006F300000}"/>
    <cellStyle name="Flag 2 3 11 2" xfId="12402" xr:uid="{00000000-0005-0000-0000-000070300000}"/>
    <cellStyle name="Flag 2 3 11 3" xfId="12403" xr:uid="{00000000-0005-0000-0000-000071300000}"/>
    <cellStyle name="Flag 2 3 12" xfId="12404" xr:uid="{00000000-0005-0000-0000-000072300000}"/>
    <cellStyle name="Flag 2 3 12 2" xfId="12405" xr:uid="{00000000-0005-0000-0000-000073300000}"/>
    <cellStyle name="Flag 2 3 12 3" xfId="12406" xr:uid="{00000000-0005-0000-0000-000074300000}"/>
    <cellStyle name="Flag 2 3 13" xfId="12407" xr:uid="{00000000-0005-0000-0000-000075300000}"/>
    <cellStyle name="Flag 2 3 13 2" xfId="12408" xr:uid="{00000000-0005-0000-0000-000076300000}"/>
    <cellStyle name="Flag 2 3 13 3" xfId="12409" xr:uid="{00000000-0005-0000-0000-000077300000}"/>
    <cellStyle name="Flag 2 3 14" xfId="12410" xr:uid="{00000000-0005-0000-0000-000078300000}"/>
    <cellStyle name="Flag 2 3 14 2" xfId="12411" xr:uid="{00000000-0005-0000-0000-000079300000}"/>
    <cellStyle name="Flag 2 3 14 3" xfId="12412" xr:uid="{00000000-0005-0000-0000-00007A300000}"/>
    <cellStyle name="Flag 2 3 15" xfId="12413" xr:uid="{00000000-0005-0000-0000-00007B300000}"/>
    <cellStyle name="Flag 2 3 15 2" xfId="12414" xr:uid="{00000000-0005-0000-0000-00007C300000}"/>
    <cellStyle name="Flag 2 3 15 3" xfId="12415" xr:uid="{00000000-0005-0000-0000-00007D300000}"/>
    <cellStyle name="Flag 2 3 16" xfId="12416" xr:uid="{00000000-0005-0000-0000-00007E300000}"/>
    <cellStyle name="Flag 2 3 16 2" xfId="12417" xr:uid="{00000000-0005-0000-0000-00007F300000}"/>
    <cellStyle name="Flag 2 3 16 3" xfId="12418" xr:uid="{00000000-0005-0000-0000-000080300000}"/>
    <cellStyle name="Flag 2 3 17" xfId="12419" xr:uid="{00000000-0005-0000-0000-000081300000}"/>
    <cellStyle name="Flag 2 3 17 2" xfId="12420" xr:uid="{00000000-0005-0000-0000-000082300000}"/>
    <cellStyle name="Flag 2 3 17 3" xfId="12421" xr:uid="{00000000-0005-0000-0000-000083300000}"/>
    <cellStyle name="Flag 2 3 18" xfId="12422" xr:uid="{00000000-0005-0000-0000-000084300000}"/>
    <cellStyle name="Flag 2 3 18 2" xfId="12423" xr:uid="{00000000-0005-0000-0000-000085300000}"/>
    <cellStyle name="Flag 2 3 18 3" xfId="12424" xr:uid="{00000000-0005-0000-0000-000086300000}"/>
    <cellStyle name="Flag 2 3 19" xfId="12425" xr:uid="{00000000-0005-0000-0000-000087300000}"/>
    <cellStyle name="Flag 2 3 19 2" xfId="12426" xr:uid="{00000000-0005-0000-0000-000088300000}"/>
    <cellStyle name="Flag 2 3 19 3" xfId="12427" xr:uid="{00000000-0005-0000-0000-000089300000}"/>
    <cellStyle name="Flag 2 3 2" xfId="12428" xr:uid="{00000000-0005-0000-0000-00008A300000}"/>
    <cellStyle name="Flag 2 3 2 2" xfId="12429" xr:uid="{00000000-0005-0000-0000-00008B300000}"/>
    <cellStyle name="Flag 2 3 2 3" xfId="12430" xr:uid="{00000000-0005-0000-0000-00008C300000}"/>
    <cellStyle name="Flag 2 3 20" xfId="12431" xr:uid="{00000000-0005-0000-0000-00008D300000}"/>
    <cellStyle name="Flag 2 3 20 2" xfId="12432" xr:uid="{00000000-0005-0000-0000-00008E300000}"/>
    <cellStyle name="Flag 2 3 20 3" xfId="12433" xr:uid="{00000000-0005-0000-0000-00008F300000}"/>
    <cellStyle name="Flag 2 3 21" xfId="12434" xr:uid="{00000000-0005-0000-0000-000090300000}"/>
    <cellStyle name="Flag 2 3 21 2" xfId="12435" xr:uid="{00000000-0005-0000-0000-000091300000}"/>
    <cellStyle name="Flag 2 3 21 3" xfId="12436" xr:uid="{00000000-0005-0000-0000-000092300000}"/>
    <cellStyle name="Flag 2 3 22" xfId="12437" xr:uid="{00000000-0005-0000-0000-000093300000}"/>
    <cellStyle name="Flag 2 3 22 2" xfId="12438" xr:uid="{00000000-0005-0000-0000-000094300000}"/>
    <cellStyle name="Flag 2 3 22 3" xfId="12439" xr:uid="{00000000-0005-0000-0000-000095300000}"/>
    <cellStyle name="Flag 2 3 23" xfId="12440" xr:uid="{00000000-0005-0000-0000-000096300000}"/>
    <cellStyle name="Flag 2 3 23 2" xfId="12441" xr:uid="{00000000-0005-0000-0000-000097300000}"/>
    <cellStyle name="Flag 2 3 23 3" xfId="12442" xr:uid="{00000000-0005-0000-0000-000098300000}"/>
    <cellStyle name="Flag 2 3 24" xfId="12443" xr:uid="{00000000-0005-0000-0000-000099300000}"/>
    <cellStyle name="Flag 2 3 24 2" xfId="12444" xr:uid="{00000000-0005-0000-0000-00009A300000}"/>
    <cellStyle name="Flag 2 3 24 3" xfId="12445" xr:uid="{00000000-0005-0000-0000-00009B300000}"/>
    <cellStyle name="Flag 2 3 25" xfId="12446" xr:uid="{00000000-0005-0000-0000-00009C300000}"/>
    <cellStyle name="Flag 2 3 26" xfId="12447" xr:uid="{00000000-0005-0000-0000-00009D300000}"/>
    <cellStyle name="Flag 2 3 3" xfId="12448" xr:uid="{00000000-0005-0000-0000-00009E300000}"/>
    <cellStyle name="Flag 2 3 3 2" xfId="12449" xr:uid="{00000000-0005-0000-0000-00009F300000}"/>
    <cellStyle name="Flag 2 3 3 3" xfId="12450" xr:uid="{00000000-0005-0000-0000-0000A0300000}"/>
    <cellStyle name="Flag 2 3 4" xfId="12451" xr:uid="{00000000-0005-0000-0000-0000A1300000}"/>
    <cellStyle name="Flag 2 3 4 2" xfId="12452" xr:uid="{00000000-0005-0000-0000-0000A2300000}"/>
    <cellStyle name="Flag 2 3 4 3" xfId="12453" xr:uid="{00000000-0005-0000-0000-0000A3300000}"/>
    <cellStyle name="Flag 2 3 5" xfId="12454" xr:uid="{00000000-0005-0000-0000-0000A4300000}"/>
    <cellStyle name="Flag 2 3 5 2" xfId="12455" xr:uid="{00000000-0005-0000-0000-0000A5300000}"/>
    <cellStyle name="Flag 2 3 5 3" xfId="12456" xr:uid="{00000000-0005-0000-0000-0000A6300000}"/>
    <cellStyle name="Flag 2 3 6" xfId="12457" xr:uid="{00000000-0005-0000-0000-0000A7300000}"/>
    <cellStyle name="Flag 2 3 6 2" xfId="12458" xr:uid="{00000000-0005-0000-0000-0000A8300000}"/>
    <cellStyle name="Flag 2 3 6 3" xfId="12459" xr:uid="{00000000-0005-0000-0000-0000A9300000}"/>
    <cellStyle name="Flag 2 3 7" xfId="12460" xr:uid="{00000000-0005-0000-0000-0000AA300000}"/>
    <cellStyle name="Flag 2 3 7 2" xfId="12461" xr:uid="{00000000-0005-0000-0000-0000AB300000}"/>
    <cellStyle name="Flag 2 3 7 3" xfId="12462" xr:uid="{00000000-0005-0000-0000-0000AC300000}"/>
    <cellStyle name="Flag 2 3 8" xfId="12463" xr:uid="{00000000-0005-0000-0000-0000AD300000}"/>
    <cellStyle name="Flag 2 3 8 2" xfId="12464" xr:uid="{00000000-0005-0000-0000-0000AE300000}"/>
    <cellStyle name="Flag 2 3 8 3" xfId="12465" xr:uid="{00000000-0005-0000-0000-0000AF300000}"/>
    <cellStyle name="Flag 2 3 9" xfId="12466" xr:uid="{00000000-0005-0000-0000-0000B0300000}"/>
    <cellStyle name="Flag 2 3 9 2" xfId="12467" xr:uid="{00000000-0005-0000-0000-0000B1300000}"/>
    <cellStyle name="Flag 2 3 9 3" xfId="12468" xr:uid="{00000000-0005-0000-0000-0000B2300000}"/>
    <cellStyle name="Flag 2 30" xfId="12469" xr:uid="{00000000-0005-0000-0000-0000B3300000}"/>
    <cellStyle name="Flag 2 30 2" xfId="12470" xr:uid="{00000000-0005-0000-0000-0000B4300000}"/>
    <cellStyle name="Flag 2 30 3" xfId="12471" xr:uid="{00000000-0005-0000-0000-0000B5300000}"/>
    <cellStyle name="Flag 2 31" xfId="12472" xr:uid="{00000000-0005-0000-0000-0000B6300000}"/>
    <cellStyle name="Flag 2 31 2" xfId="12473" xr:uid="{00000000-0005-0000-0000-0000B7300000}"/>
    <cellStyle name="Flag 2 31 3" xfId="12474" xr:uid="{00000000-0005-0000-0000-0000B8300000}"/>
    <cellStyle name="Flag 2 32" xfId="12475" xr:uid="{00000000-0005-0000-0000-0000B9300000}"/>
    <cellStyle name="Flag 2 32 2" xfId="12476" xr:uid="{00000000-0005-0000-0000-0000BA300000}"/>
    <cellStyle name="Flag 2 32 3" xfId="12477" xr:uid="{00000000-0005-0000-0000-0000BB300000}"/>
    <cellStyle name="Flag 2 33" xfId="12478" xr:uid="{00000000-0005-0000-0000-0000BC300000}"/>
    <cellStyle name="Flag 2 33 2" xfId="12479" xr:uid="{00000000-0005-0000-0000-0000BD300000}"/>
    <cellStyle name="Flag 2 33 3" xfId="12480" xr:uid="{00000000-0005-0000-0000-0000BE300000}"/>
    <cellStyle name="Flag 2 34" xfId="12481" xr:uid="{00000000-0005-0000-0000-0000BF300000}"/>
    <cellStyle name="Flag 2 34 2" xfId="12482" xr:uid="{00000000-0005-0000-0000-0000C0300000}"/>
    <cellStyle name="Flag 2 34 3" xfId="12483" xr:uid="{00000000-0005-0000-0000-0000C1300000}"/>
    <cellStyle name="Flag 2 35" xfId="12484" xr:uid="{00000000-0005-0000-0000-0000C2300000}"/>
    <cellStyle name="Flag 2 35 2" xfId="12485" xr:uid="{00000000-0005-0000-0000-0000C3300000}"/>
    <cellStyle name="Flag 2 35 3" xfId="12486" xr:uid="{00000000-0005-0000-0000-0000C4300000}"/>
    <cellStyle name="Flag 2 36" xfId="12487" xr:uid="{00000000-0005-0000-0000-0000C5300000}"/>
    <cellStyle name="Flag 2 37" xfId="12488" xr:uid="{00000000-0005-0000-0000-0000C6300000}"/>
    <cellStyle name="Flag 2 4" xfId="12489" xr:uid="{00000000-0005-0000-0000-0000C7300000}"/>
    <cellStyle name="Flag 2 4 10" xfId="12490" xr:uid="{00000000-0005-0000-0000-0000C8300000}"/>
    <cellStyle name="Flag 2 4 10 2" xfId="12491" xr:uid="{00000000-0005-0000-0000-0000C9300000}"/>
    <cellStyle name="Flag 2 4 10 3" xfId="12492" xr:uid="{00000000-0005-0000-0000-0000CA300000}"/>
    <cellStyle name="Flag 2 4 11" xfId="12493" xr:uid="{00000000-0005-0000-0000-0000CB300000}"/>
    <cellStyle name="Flag 2 4 11 2" xfId="12494" xr:uid="{00000000-0005-0000-0000-0000CC300000}"/>
    <cellStyle name="Flag 2 4 11 3" xfId="12495" xr:uid="{00000000-0005-0000-0000-0000CD300000}"/>
    <cellStyle name="Flag 2 4 12" xfId="12496" xr:uid="{00000000-0005-0000-0000-0000CE300000}"/>
    <cellStyle name="Flag 2 4 12 2" xfId="12497" xr:uid="{00000000-0005-0000-0000-0000CF300000}"/>
    <cellStyle name="Flag 2 4 12 3" xfId="12498" xr:uid="{00000000-0005-0000-0000-0000D0300000}"/>
    <cellStyle name="Flag 2 4 13" xfId="12499" xr:uid="{00000000-0005-0000-0000-0000D1300000}"/>
    <cellStyle name="Flag 2 4 13 2" xfId="12500" xr:uid="{00000000-0005-0000-0000-0000D2300000}"/>
    <cellStyle name="Flag 2 4 13 3" xfId="12501" xr:uid="{00000000-0005-0000-0000-0000D3300000}"/>
    <cellStyle name="Flag 2 4 14" xfId="12502" xr:uid="{00000000-0005-0000-0000-0000D4300000}"/>
    <cellStyle name="Flag 2 4 14 2" xfId="12503" xr:uid="{00000000-0005-0000-0000-0000D5300000}"/>
    <cellStyle name="Flag 2 4 14 3" xfId="12504" xr:uid="{00000000-0005-0000-0000-0000D6300000}"/>
    <cellStyle name="Flag 2 4 15" xfId="12505" xr:uid="{00000000-0005-0000-0000-0000D7300000}"/>
    <cellStyle name="Flag 2 4 15 2" xfId="12506" xr:uid="{00000000-0005-0000-0000-0000D8300000}"/>
    <cellStyle name="Flag 2 4 15 3" xfId="12507" xr:uid="{00000000-0005-0000-0000-0000D9300000}"/>
    <cellStyle name="Flag 2 4 16" xfId="12508" xr:uid="{00000000-0005-0000-0000-0000DA300000}"/>
    <cellStyle name="Flag 2 4 16 2" xfId="12509" xr:uid="{00000000-0005-0000-0000-0000DB300000}"/>
    <cellStyle name="Flag 2 4 16 3" xfId="12510" xr:uid="{00000000-0005-0000-0000-0000DC300000}"/>
    <cellStyle name="Flag 2 4 17" xfId="12511" xr:uid="{00000000-0005-0000-0000-0000DD300000}"/>
    <cellStyle name="Flag 2 4 17 2" xfId="12512" xr:uid="{00000000-0005-0000-0000-0000DE300000}"/>
    <cellStyle name="Flag 2 4 17 3" xfId="12513" xr:uid="{00000000-0005-0000-0000-0000DF300000}"/>
    <cellStyle name="Flag 2 4 18" xfId="12514" xr:uid="{00000000-0005-0000-0000-0000E0300000}"/>
    <cellStyle name="Flag 2 4 18 2" xfId="12515" xr:uid="{00000000-0005-0000-0000-0000E1300000}"/>
    <cellStyle name="Flag 2 4 18 3" xfId="12516" xr:uid="{00000000-0005-0000-0000-0000E2300000}"/>
    <cellStyle name="Flag 2 4 19" xfId="12517" xr:uid="{00000000-0005-0000-0000-0000E3300000}"/>
    <cellStyle name="Flag 2 4 19 2" xfId="12518" xr:uid="{00000000-0005-0000-0000-0000E4300000}"/>
    <cellStyle name="Flag 2 4 19 3" xfId="12519" xr:uid="{00000000-0005-0000-0000-0000E5300000}"/>
    <cellStyle name="Flag 2 4 2" xfId="12520" xr:uid="{00000000-0005-0000-0000-0000E6300000}"/>
    <cellStyle name="Flag 2 4 2 2" xfId="12521" xr:uid="{00000000-0005-0000-0000-0000E7300000}"/>
    <cellStyle name="Flag 2 4 2 3" xfId="12522" xr:uid="{00000000-0005-0000-0000-0000E8300000}"/>
    <cellStyle name="Flag 2 4 20" xfId="12523" xr:uid="{00000000-0005-0000-0000-0000E9300000}"/>
    <cellStyle name="Flag 2 4 20 2" xfId="12524" xr:uid="{00000000-0005-0000-0000-0000EA300000}"/>
    <cellStyle name="Flag 2 4 20 3" xfId="12525" xr:uid="{00000000-0005-0000-0000-0000EB300000}"/>
    <cellStyle name="Flag 2 4 21" xfId="12526" xr:uid="{00000000-0005-0000-0000-0000EC300000}"/>
    <cellStyle name="Flag 2 4 21 2" xfId="12527" xr:uid="{00000000-0005-0000-0000-0000ED300000}"/>
    <cellStyle name="Flag 2 4 21 3" xfId="12528" xr:uid="{00000000-0005-0000-0000-0000EE300000}"/>
    <cellStyle name="Flag 2 4 22" xfId="12529" xr:uid="{00000000-0005-0000-0000-0000EF300000}"/>
    <cellStyle name="Flag 2 4 22 2" xfId="12530" xr:uid="{00000000-0005-0000-0000-0000F0300000}"/>
    <cellStyle name="Flag 2 4 22 3" xfId="12531" xr:uid="{00000000-0005-0000-0000-0000F1300000}"/>
    <cellStyle name="Flag 2 4 23" xfId="12532" xr:uid="{00000000-0005-0000-0000-0000F2300000}"/>
    <cellStyle name="Flag 2 4 23 2" xfId="12533" xr:uid="{00000000-0005-0000-0000-0000F3300000}"/>
    <cellStyle name="Flag 2 4 23 3" xfId="12534" xr:uid="{00000000-0005-0000-0000-0000F4300000}"/>
    <cellStyle name="Flag 2 4 24" xfId="12535" xr:uid="{00000000-0005-0000-0000-0000F5300000}"/>
    <cellStyle name="Flag 2 4 24 2" xfId="12536" xr:uid="{00000000-0005-0000-0000-0000F6300000}"/>
    <cellStyle name="Flag 2 4 24 3" xfId="12537" xr:uid="{00000000-0005-0000-0000-0000F7300000}"/>
    <cellStyle name="Flag 2 4 25" xfId="12538" xr:uid="{00000000-0005-0000-0000-0000F8300000}"/>
    <cellStyle name="Flag 2 4 26" xfId="12539" xr:uid="{00000000-0005-0000-0000-0000F9300000}"/>
    <cellStyle name="Flag 2 4 3" xfId="12540" xr:uid="{00000000-0005-0000-0000-0000FA300000}"/>
    <cellStyle name="Flag 2 4 3 2" xfId="12541" xr:uid="{00000000-0005-0000-0000-0000FB300000}"/>
    <cellStyle name="Flag 2 4 3 3" xfId="12542" xr:uid="{00000000-0005-0000-0000-0000FC300000}"/>
    <cellStyle name="Flag 2 4 4" xfId="12543" xr:uid="{00000000-0005-0000-0000-0000FD300000}"/>
    <cellStyle name="Flag 2 4 4 2" xfId="12544" xr:uid="{00000000-0005-0000-0000-0000FE300000}"/>
    <cellStyle name="Flag 2 4 4 3" xfId="12545" xr:uid="{00000000-0005-0000-0000-0000FF300000}"/>
    <cellStyle name="Flag 2 4 5" xfId="12546" xr:uid="{00000000-0005-0000-0000-000000310000}"/>
    <cellStyle name="Flag 2 4 5 2" xfId="12547" xr:uid="{00000000-0005-0000-0000-000001310000}"/>
    <cellStyle name="Flag 2 4 5 3" xfId="12548" xr:uid="{00000000-0005-0000-0000-000002310000}"/>
    <cellStyle name="Flag 2 4 6" xfId="12549" xr:uid="{00000000-0005-0000-0000-000003310000}"/>
    <cellStyle name="Flag 2 4 6 2" xfId="12550" xr:uid="{00000000-0005-0000-0000-000004310000}"/>
    <cellStyle name="Flag 2 4 6 3" xfId="12551" xr:uid="{00000000-0005-0000-0000-000005310000}"/>
    <cellStyle name="Flag 2 4 7" xfId="12552" xr:uid="{00000000-0005-0000-0000-000006310000}"/>
    <cellStyle name="Flag 2 4 7 2" xfId="12553" xr:uid="{00000000-0005-0000-0000-000007310000}"/>
    <cellStyle name="Flag 2 4 7 3" xfId="12554" xr:uid="{00000000-0005-0000-0000-000008310000}"/>
    <cellStyle name="Flag 2 4 8" xfId="12555" xr:uid="{00000000-0005-0000-0000-000009310000}"/>
    <cellStyle name="Flag 2 4 8 2" xfId="12556" xr:uid="{00000000-0005-0000-0000-00000A310000}"/>
    <cellStyle name="Flag 2 4 8 3" xfId="12557" xr:uid="{00000000-0005-0000-0000-00000B310000}"/>
    <cellStyle name="Flag 2 4 9" xfId="12558" xr:uid="{00000000-0005-0000-0000-00000C310000}"/>
    <cellStyle name="Flag 2 4 9 2" xfId="12559" xr:uid="{00000000-0005-0000-0000-00000D310000}"/>
    <cellStyle name="Flag 2 4 9 3" xfId="12560" xr:uid="{00000000-0005-0000-0000-00000E310000}"/>
    <cellStyle name="Flag 2 5" xfId="12561" xr:uid="{00000000-0005-0000-0000-00000F310000}"/>
    <cellStyle name="Flag 2 5 10" xfId="12562" xr:uid="{00000000-0005-0000-0000-000010310000}"/>
    <cellStyle name="Flag 2 5 10 2" xfId="12563" xr:uid="{00000000-0005-0000-0000-000011310000}"/>
    <cellStyle name="Flag 2 5 10 3" xfId="12564" xr:uid="{00000000-0005-0000-0000-000012310000}"/>
    <cellStyle name="Flag 2 5 11" xfId="12565" xr:uid="{00000000-0005-0000-0000-000013310000}"/>
    <cellStyle name="Flag 2 5 11 2" xfId="12566" xr:uid="{00000000-0005-0000-0000-000014310000}"/>
    <cellStyle name="Flag 2 5 11 3" xfId="12567" xr:uid="{00000000-0005-0000-0000-000015310000}"/>
    <cellStyle name="Flag 2 5 12" xfId="12568" xr:uid="{00000000-0005-0000-0000-000016310000}"/>
    <cellStyle name="Flag 2 5 12 2" xfId="12569" xr:uid="{00000000-0005-0000-0000-000017310000}"/>
    <cellStyle name="Flag 2 5 12 3" xfId="12570" xr:uid="{00000000-0005-0000-0000-000018310000}"/>
    <cellStyle name="Flag 2 5 13" xfId="12571" xr:uid="{00000000-0005-0000-0000-000019310000}"/>
    <cellStyle name="Flag 2 5 13 2" xfId="12572" xr:uid="{00000000-0005-0000-0000-00001A310000}"/>
    <cellStyle name="Flag 2 5 13 3" xfId="12573" xr:uid="{00000000-0005-0000-0000-00001B310000}"/>
    <cellStyle name="Flag 2 5 14" xfId="12574" xr:uid="{00000000-0005-0000-0000-00001C310000}"/>
    <cellStyle name="Flag 2 5 14 2" xfId="12575" xr:uid="{00000000-0005-0000-0000-00001D310000}"/>
    <cellStyle name="Flag 2 5 14 3" xfId="12576" xr:uid="{00000000-0005-0000-0000-00001E310000}"/>
    <cellStyle name="Flag 2 5 15" xfId="12577" xr:uid="{00000000-0005-0000-0000-00001F310000}"/>
    <cellStyle name="Flag 2 5 15 2" xfId="12578" xr:uid="{00000000-0005-0000-0000-000020310000}"/>
    <cellStyle name="Flag 2 5 15 3" xfId="12579" xr:uid="{00000000-0005-0000-0000-000021310000}"/>
    <cellStyle name="Flag 2 5 16" xfId="12580" xr:uid="{00000000-0005-0000-0000-000022310000}"/>
    <cellStyle name="Flag 2 5 16 2" xfId="12581" xr:uid="{00000000-0005-0000-0000-000023310000}"/>
    <cellStyle name="Flag 2 5 16 3" xfId="12582" xr:uid="{00000000-0005-0000-0000-000024310000}"/>
    <cellStyle name="Flag 2 5 17" xfId="12583" xr:uid="{00000000-0005-0000-0000-000025310000}"/>
    <cellStyle name="Flag 2 5 17 2" xfId="12584" xr:uid="{00000000-0005-0000-0000-000026310000}"/>
    <cellStyle name="Flag 2 5 17 3" xfId="12585" xr:uid="{00000000-0005-0000-0000-000027310000}"/>
    <cellStyle name="Flag 2 5 18" xfId="12586" xr:uid="{00000000-0005-0000-0000-000028310000}"/>
    <cellStyle name="Flag 2 5 18 2" xfId="12587" xr:uid="{00000000-0005-0000-0000-000029310000}"/>
    <cellStyle name="Flag 2 5 18 3" xfId="12588" xr:uid="{00000000-0005-0000-0000-00002A310000}"/>
    <cellStyle name="Flag 2 5 19" xfId="12589" xr:uid="{00000000-0005-0000-0000-00002B310000}"/>
    <cellStyle name="Flag 2 5 19 2" xfId="12590" xr:uid="{00000000-0005-0000-0000-00002C310000}"/>
    <cellStyle name="Flag 2 5 19 3" xfId="12591" xr:uid="{00000000-0005-0000-0000-00002D310000}"/>
    <cellStyle name="Flag 2 5 2" xfId="12592" xr:uid="{00000000-0005-0000-0000-00002E310000}"/>
    <cellStyle name="Flag 2 5 2 2" xfId="12593" xr:uid="{00000000-0005-0000-0000-00002F310000}"/>
    <cellStyle name="Flag 2 5 2 3" xfId="12594" xr:uid="{00000000-0005-0000-0000-000030310000}"/>
    <cellStyle name="Flag 2 5 20" xfId="12595" xr:uid="{00000000-0005-0000-0000-000031310000}"/>
    <cellStyle name="Flag 2 5 20 2" xfId="12596" xr:uid="{00000000-0005-0000-0000-000032310000}"/>
    <cellStyle name="Flag 2 5 20 3" xfId="12597" xr:uid="{00000000-0005-0000-0000-000033310000}"/>
    <cellStyle name="Flag 2 5 21" xfId="12598" xr:uid="{00000000-0005-0000-0000-000034310000}"/>
    <cellStyle name="Flag 2 5 21 2" xfId="12599" xr:uid="{00000000-0005-0000-0000-000035310000}"/>
    <cellStyle name="Flag 2 5 21 3" xfId="12600" xr:uid="{00000000-0005-0000-0000-000036310000}"/>
    <cellStyle name="Flag 2 5 22" xfId="12601" xr:uid="{00000000-0005-0000-0000-000037310000}"/>
    <cellStyle name="Flag 2 5 22 2" xfId="12602" xr:uid="{00000000-0005-0000-0000-000038310000}"/>
    <cellStyle name="Flag 2 5 22 3" xfId="12603" xr:uid="{00000000-0005-0000-0000-000039310000}"/>
    <cellStyle name="Flag 2 5 23" xfId="12604" xr:uid="{00000000-0005-0000-0000-00003A310000}"/>
    <cellStyle name="Flag 2 5 23 2" xfId="12605" xr:uid="{00000000-0005-0000-0000-00003B310000}"/>
    <cellStyle name="Flag 2 5 23 3" xfId="12606" xr:uid="{00000000-0005-0000-0000-00003C310000}"/>
    <cellStyle name="Flag 2 5 24" xfId="12607" xr:uid="{00000000-0005-0000-0000-00003D310000}"/>
    <cellStyle name="Flag 2 5 24 2" xfId="12608" xr:uid="{00000000-0005-0000-0000-00003E310000}"/>
    <cellStyle name="Flag 2 5 24 3" xfId="12609" xr:uid="{00000000-0005-0000-0000-00003F310000}"/>
    <cellStyle name="Flag 2 5 25" xfId="12610" xr:uid="{00000000-0005-0000-0000-000040310000}"/>
    <cellStyle name="Flag 2 5 26" xfId="12611" xr:uid="{00000000-0005-0000-0000-000041310000}"/>
    <cellStyle name="Flag 2 5 3" xfId="12612" xr:uid="{00000000-0005-0000-0000-000042310000}"/>
    <cellStyle name="Flag 2 5 3 2" xfId="12613" xr:uid="{00000000-0005-0000-0000-000043310000}"/>
    <cellStyle name="Flag 2 5 3 3" xfId="12614" xr:uid="{00000000-0005-0000-0000-000044310000}"/>
    <cellStyle name="Flag 2 5 4" xfId="12615" xr:uid="{00000000-0005-0000-0000-000045310000}"/>
    <cellStyle name="Flag 2 5 4 2" xfId="12616" xr:uid="{00000000-0005-0000-0000-000046310000}"/>
    <cellStyle name="Flag 2 5 4 3" xfId="12617" xr:uid="{00000000-0005-0000-0000-000047310000}"/>
    <cellStyle name="Flag 2 5 5" xfId="12618" xr:uid="{00000000-0005-0000-0000-000048310000}"/>
    <cellStyle name="Flag 2 5 5 2" xfId="12619" xr:uid="{00000000-0005-0000-0000-000049310000}"/>
    <cellStyle name="Flag 2 5 5 3" xfId="12620" xr:uid="{00000000-0005-0000-0000-00004A310000}"/>
    <cellStyle name="Flag 2 5 6" xfId="12621" xr:uid="{00000000-0005-0000-0000-00004B310000}"/>
    <cellStyle name="Flag 2 5 6 2" xfId="12622" xr:uid="{00000000-0005-0000-0000-00004C310000}"/>
    <cellStyle name="Flag 2 5 6 3" xfId="12623" xr:uid="{00000000-0005-0000-0000-00004D310000}"/>
    <cellStyle name="Flag 2 5 7" xfId="12624" xr:uid="{00000000-0005-0000-0000-00004E310000}"/>
    <cellStyle name="Flag 2 5 7 2" xfId="12625" xr:uid="{00000000-0005-0000-0000-00004F310000}"/>
    <cellStyle name="Flag 2 5 7 3" xfId="12626" xr:uid="{00000000-0005-0000-0000-000050310000}"/>
    <cellStyle name="Flag 2 5 8" xfId="12627" xr:uid="{00000000-0005-0000-0000-000051310000}"/>
    <cellStyle name="Flag 2 5 8 2" xfId="12628" xr:uid="{00000000-0005-0000-0000-000052310000}"/>
    <cellStyle name="Flag 2 5 8 3" xfId="12629" xr:uid="{00000000-0005-0000-0000-000053310000}"/>
    <cellStyle name="Flag 2 5 9" xfId="12630" xr:uid="{00000000-0005-0000-0000-000054310000}"/>
    <cellStyle name="Flag 2 5 9 2" xfId="12631" xr:uid="{00000000-0005-0000-0000-000055310000}"/>
    <cellStyle name="Flag 2 5 9 3" xfId="12632" xr:uid="{00000000-0005-0000-0000-000056310000}"/>
    <cellStyle name="Flag 2 6" xfId="12633" xr:uid="{00000000-0005-0000-0000-000057310000}"/>
    <cellStyle name="Flag 2 6 10" xfId="12634" xr:uid="{00000000-0005-0000-0000-000058310000}"/>
    <cellStyle name="Flag 2 6 10 2" xfId="12635" xr:uid="{00000000-0005-0000-0000-000059310000}"/>
    <cellStyle name="Flag 2 6 10 3" xfId="12636" xr:uid="{00000000-0005-0000-0000-00005A310000}"/>
    <cellStyle name="Flag 2 6 11" xfId="12637" xr:uid="{00000000-0005-0000-0000-00005B310000}"/>
    <cellStyle name="Flag 2 6 11 2" xfId="12638" xr:uid="{00000000-0005-0000-0000-00005C310000}"/>
    <cellStyle name="Flag 2 6 11 3" xfId="12639" xr:uid="{00000000-0005-0000-0000-00005D310000}"/>
    <cellStyle name="Flag 2 6 12" xfId="12640" xr:uid="{00000000-0005-0000-0000-00005E310000}"/>
    <cellStyle name="Flag 2 6 12 2" xfId="12641" xr:uid="{00000000-0005-0000-0000-00005F310000}"/>
    <cellStyle name="Flag 2 6 12 3" xfId="12642" xr:uid="{00000000-0005-0000-0000-000060310000}"/>
    <cellStyle name="Flag 2 6 13" xfId="12643" xr:uid="{00000000-0005-0000-0000-000061310000}"/>
    <cellStyle name="Flag 2 6 13 2" xfId="12644" xr:uid="{00000000-0005-0000-0000-000062310000}"/>
    <cellStyle name="Flag 2 6 13 3" xfId="12645" xr:uid="{00000000-0005-0000-0000-000063310000}"/>
    <cellStyle name="Flag 2 6 14" xfId="12646" xr:uid="{00000000-0005-0000-0000-000064310000}"/>
    <cellStyle name="Flag 2 6 14 2" xfId="12647" xr:uid="{00000000-0005-0000-0000-000065310000}"/>
    <cellStyle name="Flag 2 6 14 3" xfId="12648" xr:uid="{00000000-0005-0000-0000-000066310000}"/>
    <cellStyle name="Flag 2 6 15" xfId="12649" xr:uid="{00000000-0005-0000-0000-000067310000}"/>
    <cellStyle name="Flag 2 6 15 2" xfId="12650" xr:uid="{00000000-0005-0000-0000-000068310000}"/>
    <cellStyle name="Flag 2 6 15 3" xfId="12651" xr:uid="{00000000-0005-0000-0000-000069310000}"/>
    <cellStyle name="Flag 2 6 16" xfId="12652" xr:uid="{00000000-0005-0000-0000-00006A310000}"/>
    <cellStyle name="Flag 2 6 16 2" xfId="12653" xr:uid="{00000000-0005-0000-0000-00006B310000}"/>
    <cellStyle name="Flag 2 6 16 3" xfId="12654" xr:uid="{00000000-0005-0000-0000-00006C310000}"/>
    <cellStyle name="Flag 2 6 17" xfId="12655" xr:uid="{00000000-0005-0000-0000-00006D310000}"/>
    <cellStyle name="Flag 2 6 17 2" xfId="12656" xr:uid="{00000000-0005-0000-0000-00006E310000}"/>
    <cellStyle name="Flag 2 6 17 3" xfId="12657" xr:uid="{00000000-0005-0000-0000-00006F310000}"/>
    <cellStyle name="Flag 2 6 18" xfId="12658" xr:uid="{00000000-0005-0000-0000-000070310000}"/>
    <cellStyle name="Flag 2 6 18 2" xfId="12659" xr:uid="{00000000-0005-0000-0000-000071310000}"/>
    <cellStyle name="Flag 2 6 18 3" xfId="12660" xr:uid="{00000000-0005-0000-0000-000072310000}"/>
    <cellStyle name="Flag 2 6 19" xfId="12661" xr:uid="{00000000-0005-0000-0000-000073310000}"/>
    <cellStyle name="Flag 2 6 19 2" xfId="12662" xr:uid="{00000000-0005-0000-0000-000074310000}"/>
    <cellStyle name="Flag 2 6 19 3" xfId="12663" xr:uid="{00000000-0005-0000-0000-000075310000}"/>
    <cellStyle name="Flag 2 6 2" xfId="12664" xr:uid="{00000000-0005-0000-0000-000076310000}"/>
    <cellStyle name="Flag 2 6 2 2" xfId="12665" xr:uid="{00000000-0005-0000-0000-000077310000}"/>
    <cellStyle name="Flag 2 6 2 3" xfId="12666" xr:uid="{00000000-0005-0000-0000-000078310000}"/>
    <cellStyle name="Flag 2 6 20" xfId="12667" xr:uid="{00000000-0005-0000-0000-000079310000}"/>
    <cellStyle name="Flag 2 6 20 2" xfId="12668" xr:uid="{00000000-0005-0000-0000-00007A310000}"/>
    <cellStyle name="Flag 2 6 20 3" xfId="12669" xr:uid="{00000000-0005-0000-0000-00007B310000}"/>
    <cellStyle name="Flag 2 6 21" xfId="12670" xr:uid="{00000000-0005-0000-0000-00007C310000}"/>
    <cellStyle name="Flag 2 6 21 2" xfId="12671" xr:uid="{00000000-0005-0000-0000-00007D310000}"/>
    <cellStyle name="Flag 2 6 21 3" xfId="12672" xr:uid="{00000000-0005-0000-0000-00007E310000}"/>
    <cellStyle name="Flag 2 6 22" xfId="12673" xr:uid="{00000000-0005-0000-0000-00007F310000}"/>
    <cellStyle name="Flag 2 6 22 2" xfId="12674" xr:uid="{00000000-0005-0000-0000-000080310000}"/>
    <cellStyle name="Flag 2 6 22 3" xfId="12675" xr:uid="{00000000-0005-0000-0000-000081310000}"/>
    <cellStyle name="Flag 2 6 23" xfId="12676" xr:uid="{00000000-0005-0000-0000-000082310000}"/>
    <cellStyle name="Flag 2 6 23 2" xfId="12677" xr:uid="{00000000-0005-0000-0000-000083310000}"/>
    <cellStyle name="Flag 2 6 23 3" xfId="12678" xr:uid="{00000000-0005-0000-0000-000084310000}"/>
    <cellStyle name="Flag 2 6 24" xfId="12679" xr:uid="{00000000-0005-0000-0000-000085310000}"/>
    <cellStyle name="Flag 2 6 24 2" xfId="12680" xr:uid="{00000000-0005-0000-0000-000086310000}"/>
    <cellStyle name="Flag 2 6 24 3" xfId="12681" xr:uid="{00000000-0005-0000-0000-000087310000}"/>
    <cellStyle name="Flag 2 6 25" xfId="12682" xr:uid="{00000000-0005-0000-0000-000088310000}"/>
    <cellStyle name="Flag 2 6 26" xfId="12683" xr:uid="{00000000-0005-0000-0000-000089310000}"/>
    <cellStyle name="Flag 2 6 3" xfId="12684" xr:uid="{00000000-0005-0000-0000-00008A310000}"/>
    <cellStyle name="Flag 2 6 3 2" xfId="12685" xr:uid="{00000000-0005-0000-0000-00008B310000}"/>
    <cellStyle name="Flag 2 6 3 3" xfId="12686" xr:uid="{00000000-0005-0000-0000-00008C310000}"/>
    <cellStyle name="Flag 2 6 4" xfId="12687" xr:uid="{00000000-0005-0000-0000-00008D310000}"/>
    <cellStyle name="Flag 2 6 4 2" xfId="12688" xr:uid="{00000000-0005-0000-0000-00008E310000}"/>
    <cellStyle name="Flag 2 6 4 3" xfId="12689" xr:uid="{00000000-0005-0000-0000-00008F310000}"/>
    <cellStyle name="Flag 2 6 5" xfId="12690" xr:uid="{00000000-0005-0000-0000-000090310000}"/>
    <cellStyle name="Flag 2 6 5 2" xfId="12691" xr:uid="{00000000-0005-0000-0000-000091310000}"/>
    <cellStyle name="Flag 2 6 5 3" xfId="12692" xr:uid="{00000000-0005-0000-0000-000092310000}"/>
    <cellStyle name="Flag 2 6 6" xfId="12693" xr:uid="{00000000-0005-0000-0000-000093310000}"/>
    <cellStyle name="Flag 2 6 6 2" xfId="12694" xr:uid="{00000000-0005-0000-0000-000094310000}"/>
    <cellStyle name="Flag 2 6 6 3" xfId="12695" xr:uid="{00000000-0005-0000-0000-000095310000}"/>
    <cellStyle name="Flag 2 6 7" xfId="12696" xr:uid="{00000000-0005-0000-0000-000096310000}"/>
    <cellStyle name="Flag 2 6 7 2" xfId="12697" xr:uid="{00000000-0005-0000-0000-000097310000}"/>
    <cellStyle name="Flag 2 6 7 3" xfId="12698" xr:uid="{00000000-0005-0000-0000-000098310000}"/>
    <cellStyle name="Flag 2 6 8" xfId="12699" xr:uid="{00000000-0005-0000-0000-000099310000}"/>
    <cellStyle name="Flag 2 6 8 2" xfId="12700" xr:uid="{00000000-0005-0000-0000-00009A310000}"/>
    <cellStyle name="Flag 2 6 8 3" xfId="12701" xr:uid="{00000000-0005-0000-0000-00009B310000}"/>
    <cellStyle name="Flag 2 6 9" xfId="12702" xr:uid="{00000000-0005-0000-0000-00009C310000}"/>
    <cellStyle name="Flag 2 6 9 2" xfId="12703" xr:uid="{00000000-0005-0000-0000-00009D310000}"/>
    <cellStyle name="Flag 2 6 9 3" xfId="12704" xr:uid="{00000000-0005-0000-0000-00009E310000}"/>
    <cellStyle name="Flag 2 7" xfId="12705" xr:uid="{00000000-0005-0000-0000-00009F310000}"/>
    <cellStyle name="Flag 2 7 10" xfId="12706" xr:uid="{00000000-0005-0000-0000-0000A0310000}"/>
    <cellStyle name="Flag 2 7 10 2" xfId="12707" xr:uid="{00000000-0005-0000-0000-0000A1310000}"/>
    <cellStyle name="Flag 2 7 10 3" xfId="12708" xr:uid="{00000000-0005-0000-0000-0000A2310000}"/>
    <cellStyle name="Flag 2 7 11" xfId="12709" xr:uid="{00000000-0005-0000-0000-0000A3310000}"/>
    <cellStyle name="Flag 2 7 11 2" xfId="12710" xr:uid="{00000000-0005-0000-0000-0000A4310000}"/>
    <cellStyle name="Flag 2 7 11 3" xfId="12711" xr:uid="{00000000-0005-0000-0000-0000A5310000}"/>
    <cellStyle name="Flag 2 7 12" xfId="12712" xr:uid="{00000000-0005-0000-0000-0000A6310000}"/>
    <cellStyle name="Flag 2 7 12 2" xfId="12713" xr:uid="{00000000-0005-0000-0000-0000A7310000}"/>
    <cellStyle name="Flag 2 7 12 3" xfId="12714" xr:uid="{00000000-0005-0000-0000-0000A8310000}"/>
    <cellStyle name="Flag 2 7 13" xfId="12715" xr:uid="{00000000-0005-0000-0000-0000A9310000}"/>
    <cellStyle name="Flag 2 7 13 2" xfId="12716" xr:uid="{00000000-0005-0000-0000-0000AA310000}"/>
    <cellStyle name="Flag 2 7 13 3" xfId="12717" xr:uid="{00000000-0005-0000-0000-0000AB310000}"/>
    <cellStyle name="Flag 2 7 14" xfId="12718" xr:uid="{00000000-0005-0000-0000-0000AC310000}"/>
    <cellStyle name="Flag 2 7 14 2" xfId="12719" xr:uid="{00000000-0005-0000-0000-0000AD310000}"/>
    <cellStyle name="Flag 2 7 14 3" xfId="12720" xr:uid="{00000000-0005-0000-0000-0000AE310000}"/>
    <cellStyle name="Flag 2 7 15" xfId="12721" xr:uid="{00000000-0005-0000-0000-0000AF310000}"/>
    <cellStyle name="Flag 2 7 15 2" xfId="12722" xr:uid="{00000000-0005-0000-0000-0000B0310000}"/>
    <cellStyle name="Flag 2 7 15 3" xfId="12723" xr:uid="{00000000-0005-0000-0000-0000B1310000}"/>
    <cellStyle name="Flag 2 7 16" xfId="12724" xr:uid="{00000000-0005-0000-0000-0000B2310000}"/>
    <cellStyle name="Flag 2 7 16 2" xfId="12725" xr:uid="{00000000-0005-0000-0000-0000B3310000}"/>
    <cellStyle name="Flag 2 7 16 3" xfId="12726" xr:uid="{00000000-0005-0000-0000-0000B4310000}"/>
    <cellStyle name="Flag 2 7 17" xfId="12727" xr:uid="{00000000-0005-0000-0000-0000B5310000}"/>
    <cellStyle name="Flag 2 7 17 2" xfId="12728" xr:uid="{00000000-0005-0000-0000-0000B6310000}"/>
    <cellStyle name="Flag 2 7 17 3" xfId="12729" xr:uid="{00000000-0005-0000-0000-0000B7310000}"/>
    <cellStyle name="Flag 2 7 18" xfId="12730" xr:uid="{00000000-0005-0000-0000-0000B8310000}"/>
    <cellStyle name="Flag 2 7 18 2" xfId="12731" xr:uid="{00000000-0005-0000-0000-0000B9310000}"/>
    <cellStyle name="Flag 2 7 18 3" xfId="12732" xr:uid="{00000000-0005-0000-0000-0000BA310000}"/>
    <cellStyle name="Flag 2 7 19" xfId="12733" xr:uid="{00000000-0005-0000-0000-0000BB310000}"/>
    <cellStyle name="Flag 2 7 19 2" xfId="12734" xr:uid="{00000000-0005-0000-0000-0000BC310000}"/>
    <cellStyle name="Flag 2 7 19 3" xfId="12735" xr:uid="{00000000-0005-0000-0000-0000BD310000}"/>
    <cellStyle name="Flag 2 7 2" xfId="12736" xr:uid="{00000000-0005-0000-0000-0000BE310000}"/>
    <cellStyle name="Flag 2 7 2 2" xfId="12737" xr:uid="{00000000-0005-0000-0000-0000BF310000}"/>
    <cellStyle name="Flag 2 7 2 3" xfId="12738" xr:uid="{00000000-0005-0000-0000-0000C0310000}"/>
    <cellStyle name="Flag 2 7 20" xfId="12739" xr:uid="{00000000-0005-0000-0000-0000C1310000}"/>
    <cellStyle name="Flag 2 7 20 2" xfId="12740" xr:uid="{00000000-0005-0000-0000-0000C2310000}"/>
    <cellStyle name="Flag 2 7 20 3" xfId="12741" xr:uid="{00000000-0005-0000-0000-0000C3310000}"/>
    <cellStyle name="Flag 2 7 21" xfId="12742" xr:uid="{00000000-0005-0000-0000-0000C4310000}"/>
    <cellStyle name="Flag 2 7 21 2" xfId="12743" xr:uid="{00000000-0005-0000-0000-0000C5310000}"/>
    <cellStyle name="Flag 2 7 21 3" xfId="12744" xr:uid="{00000000-0005-0000-0000-0000C6310000}"/>
    <cellStyle name="Flag 2 7 22" xfId="12745" xr:uid="{00000000-0005-0000-0000-0000C7310000}"/>
    <cellStyle name="Flag 2 7 22 2" xfId="12746" xr:uid="{00000000-0005-0000-0000-0000C8310000}"/>
    <cellStyle name="Flag 2 7 22 3" xfId="12747" xr:uid="{00000000-0005-0000-0000-0000C9310000}"/>
    <cellStyle name="Flag 2 7 23" xfId="12748" xr:uid="{00000000-0005-0000-0000-0000CA310000}"/>
    <cellStyle name="Flag 2 7 23 2" xfId="12749" xr:uid="{00000000-0005-0000-0000-0000CB310000}"/>
    <cellStyle name="Flag 2 7 23 3" xfId="12750" xr:uid="{00000000-0005-0000-0000-0000CC310000}"/>
    <cellStyle name="Flag 2 7 24" xfId="12751" xr:uid="{00000000-0005-0000-0000-0000CD310000}"/>
    <cellStyle name="Flag 2 7 24 2" xfId="12752" xr:uid="{00000000-0005-0000-0000-0000CE310000}"/>
    <cellStyle name="Flag 2 7 24 3" xfId="12753" xr:uid="{00000000-0005-0000-0000-0000CF310000}"/>
    <cellStyle name="Flag 2 7 25" xfId="12754" xr:uid="{00000000-0005-0000-0000-0000D0310000}"/>
    <cellStyle name="Flag 2 7 26" xfId="12755" xr:uid="{00000000-0005-0000-0000-0000D1310000}"/>
    <cellStyle name="Flag 2 7 3" xfId="12756" xr:uid="{00000000-0005-0000-0000-0000D2310000}"/>
    <cellStyle name="Flag 2 7 3 2" xfId="12757" xr:uid="{00000000-0005-0000-0000-0000D3310000}"/>
    <cellStyle name="Flag 2 7 3 3" xfId="12758" xr:uid="{00000000-0005-0000-0000-0000D4310000}"/>
    <cellStyle name="Flag 2 7 4" xfId="12759" xr:uid="{00000000-0005-0000-0000-0000D5310000}"/>
    <cellStyle name="Flag 2 7 4 2" xfId="12760" xr:uid="{00000000-0005-0000-0000-0000D6310000}"/>
    <cellStyle name="Flag 2 7 4 3" xfId="12761" xr:uid="{00000000-0005-0000-0000-0000D7310000}"/>
    <cellStyle name="Flag 2 7 5" xfId="12762" xr:uid="{00000000-0005-0000-0000-0000D8310000}"/>
    <cellStyle name="Flag 2 7 5 2" xfId="12763" xr:uid="{00000000-0005-0000-0000-0000D9310000}"/>
    <cellStyle name="Flag 2 7 5 3" xfId="12764" xr:uid="{00000000-0005-0000-0000-0000DA310000}"/>
    <cellStyle name="Flag 2 7 6" xfId="12765" xr:uid="{00000000-0005-0000-0000-0000DB310000}"/>
    <cellStyle name="Flag 2 7 6 2" xfId="12766" xr:uid="{00000000-0005-0000-0000-0000DC310000}"/>
    <cellStyle name="Flag 2 7 6 3" xfId="12767" xr:uid="{00000000-0005-0000-0000-0000DD310000}"/>
    <cellStyle name="Flag 2 7 7" xfId="12768" xr:uid="{00000000-0005-0000-0000-0000DE310000}"/>
    <cellStyle name="Flag 2 7 7 2" xfId="12769" xr:uid="{00000000-0005-0000-0000-0000DF310000}"/>
    <cellStyle name="Flag 2 7 7 3" xfId="12770" xr:uid="{00000000-0005-0000-0000-0000E0310000}"/>
    <cellStyle name="Flag 2 7 8" xfId="12771" xr:uid="{00000000-0005-0000-0000-0000E1310000}"/>
    <cellStyle name="Flag 2 7 8 2" xfId="12772" xr:uid="{00000000-0005-0000-0000-0000E2310000}"/>
    <cellStyle name="Flag 2 7 8 3" xfId="12773" xr:uid="{00000000-0005-0000-0000-0000E3310000}"/>
    <cellStyle name="Flag 2 7 9" xfId="12774" xr:uid="{00000000-0005-0000-0000-0000E4310000}"/>
    <cellStyle name="Flag 2 7 9 2" xfId="12775" xr:uid="{00000000-0005-0000-0000-0000E5310000}"/>
    <cellStyle name="Flag 2 7 9 3" xfId="12776" xr:uid="{00000000-0005-0000-0000-0000E6310000}"/>
    <cellStyle name="Flag 2 8" xfId="12777" xr:uid="{00000000-0005-0000-0000-0000E7310000}"/>
    <cellStyle name="Flag 2 8 10" xfId="12778" xr:uid="{00000000-0005-0000-0000-0000E8310000}"/>
    <cellStyle name="Flag 2 8 10 2" xfId="12779" xr:uid="{00000000-0005-0000-0000-0000E9310000}"/>
    <cellStyle name="Flag 2 8 10 3" xfId="12780" xr:uid="{00000000-0005-0000-0000-0000EA310000}"/>
    <cellStyle name="Flag 2 8 11" xfId="12781" xr:uid="{00000000-0005-0000-0000-0000EB310000}"/>
    <cellStyle name="Flag 2 8 11 2" xfId="12782" xr:uid="{00000000-0005-0000-0000-0000EC310000}"/>
    <cellStyle name="Flag 2 8 11 3" xfId="12783" xr:uid="{00000000-0005-0000-0000-0000ED310000}"/>
    <cellStyle name="Flag 2 8 12" xfId="12784" xr:uid="{00000000-0005-0000-0000-0000EE310000}"/>
    <cellStyle name="Flag 2 8 12 2" xfId="12785" xr:uid="{00000000-0005-0000-0000-0000EF310000}"/>
    <cellStyle name="Flag 2 8 12 3" xfId="12786" xr:uid="{00000000-0005-0000-0000-0000F0310000}"/>
    <cellStyle name="Flag 2 8 13" xfId="12787" xr:uid="{00000000-0005-0000-0000-0000F1310000}"/>
    <cellStyle name="Flag 2 8 13 2" xfId="12788" xr:uid="{00000000-0005-0000-0000-0000F2310000}"/>
    <cellStyle name="Flag 2 8 13 3" xfId="12789" xr:uid="{00000000-0005-0000-0000-0000F3310000}"/>
    <cellStyle name="Flag 2 8 14" xfId="12790" xr:uid="{00000000-0005-0000-0000-0000F4310000}"/>
    <cellStyle name="Flag 2 8 14 2" xfId="12791" xr:uid="{00000000-0005-0000-0000-0000F5310000}"/>
    <cellStyle name="Flag 2 8 14 3" xfId="12792" xr:uid="{00000000-0005-0000-0000-0000F6310000}"/>
    <cellStyle name="Flag 2 8 15" xfId="12793" xr:uid="{00000000-0005-0000-0000-0000F7310000}"/>
    <cellStyle name="Flag 2 8 15 2" xfId="12794" xr:uid="{00000000-0005-0000-0000-0000F8310000}"/>
    <cellStyle name="Flag 2 8 15 3" xfId="12795" xr:uid="{00000000-0005-0000-0000-0000F9310000}"/>
    <cellStyle name="Flag 2 8 16" xfId="12796" xr:uid="{00000000-0005-0000-0000-0000FA310000}"/>
    <cellStyle name="Flag 2 8 16 2" xfId="12797" xr:uid="{00000000-0005-0000-0000-0000FB310000}"/>
    <cellStyle name="Flag 2 8 16 3" xfId="12798" xr:uid="{00000000-0005-0000-0000-0000FC310000}"/>
    <cellStyle name="Flag 2 8 17" xfId="12799" xr:uid="{00000000-0005-0000-0000-0000FD310000}"/>
    <cellStyle name="Flag 2 8 17 2" xfId="12800" xr:uid="{00000000-0005-0000-0000-0000FE310000}"/>
    <cellStyle name="Flag 2 8 17 3" xfId="12801" xr:uid="{00000000-0005-0000-0000-0000FF310000}"/>
    <cellStyle name="Flag 2 8 18" xfId="12802" xr:uid="{00000000-0005-0000-0000-000000320000}"/>
    <cellStyle name="Flag 2 8 18 2" xfId="12803" xr:uid="{00000000-0005-0000-0000-000001320000}"/>
    <cellStyle name="Flag 2 8 18 3" xfId="12804" xr:uid="{00000000-0005-0000-0000-000002320000}"/>
    <cellStyle name="Flag 2 8 19" xfId="12805" xr:uid="{00000000-0005-0000-0000-000003320000}"/>
    <cellStyle name="Flag 2 8 19 2" xfId="12806" xr:uid="{00000000-0005-0000-0000-000004320000}"/>
    <cellStyle name="Flag 2 8 19 3" xfId="12807" xr:uid="{00000000-0005-0000-0000-000005320000}"/>
    <cellStyle name="Flag 2 8 2" xfId="12808" xr:uid="{00000000-0005-0000-0000-000006320000}"/>
    <cellStyle name="Flag 2 8 2 2" xfId="12809" xr:uid="{00000000-0005-0000-0000-000007320000}"/>
    <cellStyle name="Flag 2 8 2 3" xfId="12810" xr:uid="{00000000-0005-0000-0000-000008320000}"/>
    <cellStyle name="Flag 2 8 20" xfId="12811" xr:uid="{00000000-0005-0000-0000-000009320000}"/>
    <cellStyle name="Flag 2 8 20 2" xfId="12812" xr:uid="{00000000-0005-0000-0000-00000A320000}"/>
    <cellStyle name="Flag 2 8 20 3" xfId="12813" xr:uid="{00000000-0005-0000-0000-00000B320000}"/>
    <cellStyle name="Flag 2 8 21" xfId="12814" xr:uid="{00000000-0005-0000-0000-00000C320000}"/>
    <cellStyle name="Flag 2 8 21 2" xfId="12815" xr:uid="{00000000-0005-0000-0000-00000D320000}"/>
    <cellStyle name="Flag 2 8 21 3" xfId="12816" xr:uid="{00000000-0005-0000-0000-00000E320000}"/>
    <cellStyle name="Flag 2 8 22" xfId="12817" xr:uid="{00000000-0005-0000-0000-00000F320000}"/>
    <cellStyle name="Flag 2 8 22 2" xfId="12818" xr:uid="{00000000-0005-0000-0000-000010320000}"/>
    <cellStyle name="Flag 2 8 22 3" xfId="12819" xr:uid="{00000000-0005-0000-0000-000011320000}"/>
    <cellStyle name="Flag 2 8 23" xfId="12820" xr:uid="{00000000-0005-0000-0000-000012320000}"/>
    <cellStyle name="Flag 2 8 23 2" xfId="12821" xr:uid="{00000000-0005-0000-0000-000013320000}"/>
    <cellStyle name="Flag 2 8 23 3" xfId="12822" xr:uid="{00000000-0005-0000-0000-000014320000}"/>
    <cellStyle name="Flag 2 8 24" xfId="12823" xr:uid="{00000000-0005-0000-0000-000015320000}"/>
    <cellStyle name="Flag 2 8 24 2" xfId="12824" xr:uid="{00000000-0005-0000-0000-000016320000}"/>
    <cellStyle name="Flag 2 8 24 3" xfId="12825" xr:uid="{00000000-0005-0000-0000-000017320000}"/>
    <cellStyle name="Flag 2 8 25" xfId="12826" xr:uid="{00000000-0005-0000-0000-000018320000}"/>
    <cellStyle name="Flag 2 8 26" xfId="12827" xr:uid="{00000000-0005-0000-0000-000019320000}"/>
    <cellStyle name="Flag 2 8 3" xfId="12828" xr:uid="{00000000-0005-0000-0000-00001A320000}"/>
    <cellStyle name="Flag 2 8 3 2" xfId="12829" xr:uid="{00000000-0005-0000-0000-00001B320000}"/>
    <cellStyle name="Flag 2 8 3 3" xfId="12830" xr:uid="{00000000-0005-0000-0000-00001C320000}"/>
    <cellStyle name="Flag 2 8 4" xfId="12831" xr:uid="{00000000-0005-0000-0000-00001D320000}"/>
    <cellStyle name="Flag 2 8 4 2" xfId="12832" xr:uid="{00000000-0005-0000-0000-00001E320000}"/>
    <cellStyle name="Flag 2 8 4 3" xfId="12833" xr:uid="{00000000-0005-0000-0000-00001F320000}"/>
    <cellStyle name="Flag 2 8 5" xfId="12834" xr:uid="{00000000-0005-0000-0000-000020320000}"/>
    <cellStyle name="Flag 2 8 5 2" xfId="12835" xr:uid="{00000000-0005-0000-0000-000021320000}"/>
    <cellStyle name="Flag 2 8 5 3" xfId="12836" xr:uid="{00000000-0005-0000-0000-000022320000}"/>
    <cellStyle name="Flag 2 8 6" xfId="12837" xr:uid="{00000000-0005-0000-0000-000023320000}"/>
    <cellStyle name="Flag 2 8 6 2" xfId="12838" xr:uid="{00000000-0005-0000-0000-000024320000}"/>
    <cellStyle name="Flag 2 8 6 3" xfId="12839" xr:uid="{00000000-0005-0000-0000-000025320000}"/>
    <cellStyle name="Flag 2 8 7" xfId="12840" xr:uid="{00000000-0005-0000-0000-000026320000}"/>
    <cellStyle name="Flag 2 8 7 2" xfId="12841" xr:uid="{00000000-0005-0000-0000-000027320000}"/>
    <cellStyle name="Flag 2 8 7 3" xfId="12842" xr:uid="{00000000-0005-0000-0000-000028320000}"/>
    <cellStyle name="Flag 2 8 8" xfId="12843" xr:uid="{00000000-0005-0000-0000-000029320000}"/>
    <cellStyle name="Flag 2 8 8 2" xfId="12844" xr:uid="{00000000-0005-0000-0000-00002A320000}"/>
    <cellStyle name="Flag 2 8 8 3" xfId="12845" xr:uid="{00000000-0005-0000-0000-00002B320000}"/>
    <cellStyle name="Flag 2 8 9" xfId="12846" xr:uid="{00000000-0005-0000-0000-00002C320000}"/>
    <cellStyle name="Flag 2 8 9 2" xfId="12847" xr:uid="{00000000-0005-0000-0000-00002D320000}"/>
    <cellStyle name="Flag 2 8 9 3" xfId="12848" xr:uid="{00000000-0005-0000-0000-00002E320000}"/>
    <cellStyle name="Flag 2 9" xfId="12849" xr:uid="{00000000-0005-0000-0000-00002F320000}"/>
    <cellStyle name="Flag 2 9 10" xfId="12850" xr:uid="{00000000-0005-0000-0000-000030320000}"/>
    <cellStyle name="Flag 2 9 10 2" xfId="12851" xr:uid="{00000000-0005-0000-0000-000031320000}"/>
    <cellStyle name="Flag 2 9 10 3" xfId="12852" xr:uid="{00000000-0005-0000-0000-000032320000}"/>
    <cellStyle name="Flag 2 9 11" xfId="12853" xr:uid="{00000000-0005-0000-0000-000033320000}"/>
    <cellStyle name="Flag 2 9 11 2" xfId="12854" xr:uid="{00000000-0005-0000-0000-000034320000}"/>
    <cellStyle name="Flag 2 9 11 3" xfId="12855" xr:uid="{00000000-0005-0000-0000-000035320000}"/>
    <cellStyle name="Flag 2 9 12" xfId="12856" xr:uid="{00000000-0005-0000-0000-000036320000}"/>
    <cellStyle name="Flag 2 9 12 2" xfId="12857" xr:uid="{00000000-0005-0000-0000-000037320000}"/>
    <cellStyle name="Flag 2 9 12 3" xfId="12858" xr:uid="{00000000-0005-0000-0000-000038320000}"/>
    <cellStyle name="Flag 2 9 13" xfId="12859" xr:uid="{00000000-0005-0000-0000-000039320000}"/>
    <cellStyle name="Flag 2 9 13 2" xfId="12860" xr:uid="{00000000-0005-0000-0000-00003A320000}"/>
    <cellStyle name="Flag 2 9 13 3" xfId="12861" xr:uid="{00000000-0005-0000-0000-00003B320000}"/>
    <cellStyle name="Flag 2 9 14" xfId="12862" xr:uid="{00000000-0005-0000-0000-00003C320000}"/>
    <cellStyle name="Flag 2 9 14 2" xfId="12863" xr:uid="{00000000-0005-0000-0000-00003D320000}"/>
    <cellStyle name="Flag 2 9 14 3" xfId="12864" xr:uid="{00000000-0005-0000-0000-00003E320000}"/>
    <cellStyle name="Flag 2 9 15" xfId="12865" xr:uid="{00000000-0005-0000-0000-00003F320000}"/>
    <cellStyle name="Flag 2 9 15 2" xfId="12866" xr:uid="{00000000-0005-0000-0000-000040320000}"/>
    <cellStyle name="Flag 2 9 15 3" xfId="12867" xr:uid="{00000000-0005-0000-0000-000041320000}"/>
    <cellStyle name="Flag 2 9 16" xfId="12868" xr:uid="{00000000-0005-0000-0000-000042320000}"/>
    <cellStyle name="Flag 2 9 16 2" xfId="12869" xr:uid="{00000000-0005-0000-0000-000043320000}"/>
    <cellStyle name="Flag 2 9 16 3" xfId="12870" xr:uid="{00000000-0005-0000-0000-000044320000}"/>
    <cellStyle name="Flag 2 9 17" xfId="12871" xr:uid="{00000000-0005-0000-0000-000045320000}"/>
    <cellStyle name="Flag 2 9 17 2" xfId="12872" xr:uid="{00000000-0005-0000-0000-000046320000}"/>
    <cellStyle name="Flag 2 9 17 3" xfId="12873" xr:uid="{00000000-0005-0000-0000-000047320000}"/>
    <cellStyle name="Flag 2 9 18" xfId="12874" xr:uid="{00000000-0005-0000-0000-000048320000}"/>
    <cellStyle name="Flag 2 9 18 2" xfId="12875" xr:uid="{00000000-0005-0000-0000-000049320000}"/>
    <cellStyle name="Flag 2 9 18 3" xfId="12876" xr:uid="{00000000-0005-0000-0000-00004A320000}"/>
    <cellStyle name="Flag 2 9 19" xfId="12877" xr:uid="{00000000-0005-0000-0000-00004B320000}"/>
    <cellStyle name="Flag 2 9 19 2" xfId="12878" xr:uid="{00000000-0005-0000-0000-00004C320000}"/>
    <cellStyle name="Flag 2 9 19 3" xfId="12879" xr:uid="{00000000-0005-0000-0000-00004D320000}"/>
    <cellStyle name="Flag 2 9 2" xfId="12880" xr:uid="{00000000-0005-0000-0000-00004E320000}"/>
    <cellStyle name="Flag 2 9 2 2" xfId="12881" xr:uid="{00000000-0005-0000-0000-00004F320000}"/>
    <cellStyle name="Flag 2 9 2 3" xfId="12882" xr:uid="{00000000-0005-0000-0000-000050320000}"/>
    <cellStyle name="Flag 2 9 20" xfId="12883" xr:uid="{00000000-0005-0000-0000-000051320000}"/>
    <cellStyle name="Flag 2 9 20 2" xfId="12884" xr:uid="{00000000-0005-0000-0000-000052320000}"/>
    <cellStyle name="Flag 2 9 20 3" xfId="12885" xr:uid="{00000000-0005-0000-0000-000053320000}"/>
    <cellStyle name="Flag 2 9 21" xfId="12886" xr:uid="{00000000-0005-0000-0000-000054320000}"/>
    <cellStyle name="Flag 2 9 21 2" xfId="12887" xr:uid="{00000000-0005-0000-0000-000055320000}"/>
    <cellStyle name="Flag 2 9 21 3" xfId="12888" xr:uid="{00000000-0005-0000-0000-000056320000}"/>
    <cellStyle name="Flag 2 9 22" xfId="12889" xr:uid="{00000000-0005-0000-0000-000057320000}"/>
    <cellStyle name="Flag 2 9 22 2" xfId="12890" xr:uid="{00000000-0005-0000-0000-000058320000}"/>
    <cellStyle name="Flag 2 9 22 3" xfId="12891" xr:uid="{00000000-0005-0000-0000-000059320000}"/>
    <cellStyle name="Flag 2 9 23" xfId="12892" xr:uid="{00000000-0005-0000-0000-00005A320000}"/>
    <cellStyle name="Flag 2 9 23 2" xfId="12893" xr:uid="{00000000-0005-0000-0000-00005B320000}"/>
    <cellStyle name="Flag 2 9 23 3" xfId="12894" xr:uid="{00000000-0005-0000-0000-00005C320000}"/>
    <cellStyle name="Flag 2 9 24" xfId="12895" xr:uid="{00000000-0005-0000-0000-00005D320000}"/>
    <cellStyle name="Flag 2 9 24 2" xfId="12896" xr:uid="{00000000-0005-0000-0000-00005E320000}"/>
    <cellStyle name="Flag 2 9 24 3" xfId="12897" xr:uid="{00000000-0005-0000-0000-00005F320000}"/>
    <cellStyle name="Flag 2 9 25" xfId="12898" xr:uid="{00000000-0005-0000-0000-000060320000}"/>
    <cellStyle name="Flag 2 9 26" xfId="12899" xr:uid="{00000000-0005-0000-0000-000061320000}"/>
    <cellStyle name="Flag 2 9 3" xfId="12900" xr:uid="{00000000-0005-0000-0000-000062320000}"/>
    <cellStyle name="Flag 2 9 3 2" xfId="12901" xr:uid="{00000000-0005-0000-0000-000063320000}"/>
    <cellStyle name="Flag 2 9 3 3" xfId="12902" xr:uid="{00000000-0005-0000-0000-000064320000}"/>
    <cellStyle name="Flag 2 9 4" xfId="12903" xr:uid="{00000000-0005-0000-0000-000065320000}"/>
    <cellStyle name="Flag 2 9 4 2" xfId="12904" xr:uid="{00000000-0005-0000-0000-000066320000}"/>
    <cellStyle name="Flag 2 9 4 3" xfId="12905" xr:uid="{00000000-0005-0000-0000-000067320000}"/>
    <cellStyle name="Flag 2 9 5" xfId="12906" xr:uid="{00000000-0005-0000-0000-000068320000}"/>
    <cellStyle name="Flag 2 9 5 2" xfId="12907" xr:uid="{00000000-0005-0000-0000-000069320000}"/>
    <cellStyle name="Flag 2 9 5 3" xfId="12908" xr:uid="{00000000-0005-0000-0000-00006A320000}"/>
    <cellStyle name="Flag 2 9 6" xfId="12909" xr:uid="{00000000-0005-0000-0000-00006B320000}"/>
    <cellStyle name="Flag 2 9 6 2" xfId="12910" xr:uid="{00000000-0005-0000-0000-00006C320000}"/>
    <cellStyle name="Flag 2 9 6 3" xfId="12911" xr:uid="{00000000-0005-0000-0000-00006D320000}"/>
    <cellStyle name="Flag 2 9 7" xfId="12912" xr:uid="{00000000-0005-0000-0000-00006E320000}"/>
    <cellStyle name="Flag 2 9 7 2" xfId="12913" xr:uid="{00000000-0005-0000-0000-00006F320000}"/>
    <cellStyle name="Flag 2 9 7 3" xfId="12914" xr:uid="{00000000-0005-0000-0000-000070320000}"/>
    <cellStyle name="Flag 2 9 8" xfId="12915" xr:uid="{00000000-0005-0000-0000-000071320000}"/>
    <cellStyle name="Flag 2 9 8 2" xfId="12916" xr:uid="{00000000-0005-0000-0000-000072320000}"/>
    <cellStyle name="Flag 2 9 8 3" xfId="12917" xr:uid="{00000000-0005-0000-0000-000073320000}"/>
    <cellStyle name="Flag 2 9 9" xfId="12918" xr:uid="{00000000-0005-0000-0000-000074320000}"/>
    <cellStyle name="Flag 2 9 9 2" xfId="12919" xr:uid="{00000000-0005-0000-0000-000075320000}"/>
    <cellStyle name="Flag 2 9 9 3" xfId="12920" xr:uid="{00000000-0005-0000-0000-000076320000}"/>
    <cellStyle name="Flag 20" xfId="12921" xr:uid="{00000000-0005-0000-0000-000077320000}"/>
    <cellStyle name="Flag 20 2" xfId="12922" xr:uid="{00000000-0005-0000-0000-000078320000}"/>
    <cellStyle name="Flag 20 3" xfId="12923" xr:uid="{00000000-0005-0000-0000-000079320000}"/>
    <cellStyle name="Flag 21" xfId="12924" xr:uid="{00000000-0005-0000-0000-00007A320000}"/>
    <cellStyle name="Flag 21 2" xfId="12925" xr:uid="{00000000-0005-0000-0000-00007B320000}"/>
    <cellStyle name="Flag 21 3" xfId="12926" xr:uid="{00000000-0005-0000-0000-00007C320000}"/>
    <cellStyle name="Flag 22" xfId="12927" xr:uid="{00000000-0005-0000-0000-00007D320000}"/>
    <cellStyle name="Flag 22 2" xfId="12928" xr:uid="{00000000-0005-0000-0000-00007E320000}"/>
    <cellStyle name="Flag 22 3" xfId="12929" xr:uid="{00000000-0005-0000-0000-00007F320000}"/>
    <cellStyle name="Flag 23" xfId="12930" xr:uid="{00000000-0005-0000-0000-000080320000}"/>
    <cellStyle name="Flag 23 2" xfId="12931" xr:uid="{00000000-0005-0000-0000-000081320000}"/>
    <cellStyle name="Flag 23 3" xfId="12932" xr:uid="{00000000-0005-0000-0000-000082320000}"/>
    <cellStyle name="Flag 24" xfId="12933" xr:uid="{00000000-0005-0000-0000-000083320000}"/>
    <cellStyle name="Flag 24 2" xfId="12934" xr:uid="{00000000-0005-0000-0000-000084320000}"/>
    <cellStyle name="Flag 24 3" xfId="12935" xr:uid="{00000000-0005-0000-0000-000085320000}"/>
    <cellStyle name="Flag 25" xfId="12936" xr:uid="{00000000-0005-0000-0000-000086320000}"/>
    <cellStyle name="Flag 25 2" xfId="12937" xr:uid="{00000000-0005-0000-0000-000087320000}"/>
    <cellStyle name="Flag 25 3" xfId="12938" xr:uid="{00000000-0005-0000-0000-000088320000}"/>
    <cellStyle name="Flag 26" xfId="12939" xr:uid="{00000000-0005-0000-0000-000089320000}"/>
    <cellStyle name="Flag 26 2" xfId="12940" xr:uid="{00000000-0005-0000-0000-00008A320000}"/>
    <cellStyle name="Flag 26 3" xfId="12941" xr:uid="{00000000-0005-0000-0000-00008B320000}"/>
    <cellStyle name="Flag 27" xfId="12942" xr:uid="{00000000-0005-0000-0000-00008C320000}"/>
    <cellStyle name="Flag 27 2" xfId="12943" xr:uid="{00000000-0005-0000-0000-00008D320000}"/>
    <cellStyle name="Flag 27 3" xfId="12944" xr:uid="{00000000-0005-0000-0000-00008E320000}"/>
    <cellStyle name="Flag 28" xfId="12945" xr:uid="{00000000-0005-0000-0000-00008F320000}"/>
    <cellStyle name="Flag 28 2" xfId="12946" xr:uid="{00000000-0005-0000-0000-000090320000}"/>
    <cellStyle name="Flag 28 3" xfId="12947" xr:uid="{00000000-0005-0000-0000-000091320000}"/>
    <cellStyle name="Flag 29" xfId="12948" xr:uid="{00000000-0005-0000-0000-000092320000}"/>
    <cellStyle name="Flag 29 2" xfId="12949" xr:uid="{00000000-0005-0000-0000-000093320000}"/>
    <cellStyle name="Flag 29 3" xfId="12950" xr:uid="{00000000-0005-0000-0000-000094320000}"/>
    <cellStyle name="Flag 3" xfId="12951" xr:uid="{00000000-0005-0000-0000-000095320000}"/>
    <cellStyle name="Flag 3 10" xfId="12952" xr:uid="{00000000-0005-0000-0000-000096320000}"/>
    <cellStyle name="Flag 3 10 2" xfId="12953" xr:uid="{00000000-0005-0000-0000-000097320000}"/>
    <cellStyle name="Flag 3 10 3" xfId="12954" xr:uid="{00000000-0005-0000-0000-000098320000}"/>
    <cellStyle name="Flag 3 11" xfId="12955" xr:uid="{00000000-0005-0000-0000-000099320000}"/>
    <cellStyle name="Flag 3 11 2" xfId="12956" xr:uid="{00000000-0005-0000-0000-00009A320000}"/>
    <cellStyle name="Flag 3 11 3" xfId="12957" xr:uid="{00000000-0005-0000-0000-00009B320000}"/>
    <cellStyle name="Flag 3 12" xfId="12958" xr:uid="{00000000-0005-0000-0000-00009C320000}"/>
    <cellStyle name="Flag 3 12 2" xfId="12959" xr:uid="{00000000-0005-0000-0000-00009D320000}"/>
    <cellStyle name="Flag 3 12 3" xfId="12960" xr:uid="{00000000-0005-0000-0000-00009E320000}"/>
    <cellStyle name="Flag 3 13" xfId="12961" xr:uid="{00000000-0005-0000-0000-00009F320000}"/>
    <cellStyle name="Flag 3 13 2" xfId="12962" xr:uid="{00000000-0005-0000-0000-0000A0320000}"/>
    <cellStyle name="Flag 3 13 3" xfId="12963" xr:uid="{00000000-0005-0000-0000-0000A1320000}"/>
    <cellStyle name="Flag 3 14" xfId="12964" xr:uid="{00000000-0005-0000-0000-0000A2320000}"/>
    <cellStyle name="Flag 3 14 2" xfId="12965" xr:uid="{00000000-0005-0000-0000-0000A3320000}"/>
    <cellStyle name="Flag 3 14 3" xfId="12966" xr:uid="{00000000-0005-0000-0000-0000A4320000}"/>
    <cellStyle name="Flag 3 15" xfId="12967" xr:uid="{00000000-0005-0000-0000-0000A5320000}"/>
    <cellStyle name="Flag 3 15 2" xfId="12968" xr:uid="{00000000-0005-0000-0000-0000A6320000}"/>
    <cellStyle name="Flag 3 15 3" xfId="12969" xr:uid="{00000000-0005-0000-0000-0000A7320000}"/>
    <cellStyle name="Flag 3 16" xfId="12970" xr:uid="{00000000-0005-0000-0000-0000A8320000}"/>
    <cellStyle name="Flag 3 16 2" xfId="12971" xr:uid="{00000000-0005-0000-0000-0000A9320000}"/>
    <cellStyle name="Flag 3 16 3" xfId="12972" xr:uid="{00000000-0005-0000-0000-0000AA320000}"/>
    <cellStyle name="Flag 3 17" xfId="12973" xr:uid="{00000000-0005-0000-0000-0000AB320000}"/>
    <cellStyle name="Flag 3 17 2" xfId="12974" xr:uid="{00000000-0005-0000-0000-0000AC320000}"/>
    <cellStyle name="Flag 3 17 3" xfId="12975" xr:uid="{00000000-0005-0000-0000-0000AD320000}"/>
    <cellStyle name="Flag 3 18" xfId="12976" xr:uid="{00000000-0005-0000-0000-0000AE320000}"/>
    <cellStyle name="Flag 3 18 2" xfId="12977" xr:uid="{00000000-0005-0000-0000-0000AF320000}"/>
    <cellStyle name="Flag 3 18 3" xfId="12978" xr:uid="{00000000-0005-0000-0000-0000B0320000}"/>
    <cellStyle name="Flag 3 19" xfId="12979" xr:uid="{00000000-0005-0000-0000-0000B1320000}"/>
    <cellStyle name="Flag 3 19 2" xfId="12980" xr:uid="{00000000-0005-0000-0000-0000B2320000}"/>
    <cellStyle name="Flag 3 19 3" xfId="12981" xr:uid="{00000000-0005-0000-0000-0000B3320000}"/>
    <cellStyle name="Flag 3 2" xfId="12982" xr:uid="{00000000-0005-0000-0000-0000B4320000}"/>
    <cellStyle name="Flag 3 2 10" xfId="12983" xr:uid="{00000000-0005-0000-0000-0000B5320000}"/>
    <cellStyle name="Flag 3 2 10 2" xfId="12984" xr:uid="{00000000-0005-0000-0000-0000B6320000}"/>
    <cellStyle name="Flag 3 2 10 3" xfId="12985" xr:uid="{00000000-0005-0000-0000-0000B7320000}"/>
    <cellStyle name="Flag 3 2 11" xfId="12986" xr:uid="{00000000-0005-0000-0000-0000B8320000}"/>
    <cellStyle name="Flag 3 2 11 2" xfId="12987" xr:uid="{00000000-0005-0000-0000-0000B9320000}"/>
    <cellStyle name="Flag 3 2 11 3" xfId="12988" xr:uid="{00000000-0005-0000-0000-0000BA320000}"/>
    <cellStyle name="Flag 3 2 12" xfId="12989" xr:uid="{00000000-0005-0000-0000-0000BB320000}"/>
    <cellStyle name="Flag 3 2 12 2" xfId="12990" xr:uid="{00000000-0005-0000-0000-0000BC320000}"/>
    <cellStyle name="Flag 3 2 12 3" xfId="12991" xr:uid="{00000000-0005-0000-0000-0000BD320000}"/>
    <cellStyle name="Flag 3 2 13" xfId="12992" xr:uid="{00000000-0005-0000-0000-0000BE320000}"/>
    <cellStyle name="Flag 3 2 13 2" xfId="12993" xr:uid="{00000000-0005-0000-0000-0000BF320000}"/>
    <cellStyle name="Flag 3 2 13 3" xfId="12994" xr:uid="{00000000-0005-0000-0000-0000C0320000}"/>
    <cellStyle name="Flag 3 2 14" xfId="12995" xr:uid="{00000000-0005-0000-0000-0000C1320000}"/>
    <cellStyle name="Flag 3 2 14 2" xfId="12996" xr:uid="{00000000-0005-0000-0000-0000C2320000}"/>
    <cellStyle name="Flag 3 2 14 3" xfId="12997" xr:uid="{00000000-0005-0000-0000-0000C3320000}"/>
    <cellStyle name="Flag 3 2 15" xfId="12998" xr:uid="{00000000-0005-0000-0000-0000C4320000}"/>
    <cellStyle name="Flag 3 2 15 2" xfId="12999" xr:uid="{00000000-0005-0000-0000-0000C5320000}"/>
    <cellStyle name="Flag 3 2 15 3" xfId="13000" xr:uid="{00000000-0005-0000-0000-0000C6320000}"/>
    <cellStyle name="Flag 3 2 16" xfId="13001" xr:uid="{00000000-0005-0000-0000-0000C7320000}"/>
    <cellStyle name="Flag 3 2 16 2" xfId="13002" xr:uid="{00000000-0005-0000-0000-0000C8320000}"/>
    <cellStyle name="Flag 3 2 16 3" xfId="13003" xr:uid="{00000000-0005-0000-0000-0000C9320000}"/>
    <cellStyle name="Flag 3 2 17" xfId="13004" xr:uid="{00000000-0005-0000-0000-0000CA320000}"/>
    <cellStyle name="Flag 3 2 17 2" xfId="13005" xr:uid="{00000000-0005-0000-0000-0000CB320000}"/>
    <cellStyle name="Flag 3 2 17 3" xfId="13006" xr:uid="{00000000-0005-0000-0000-0000CC320000}"/>
    <cellStyle name="Flag 3 2 18" xfId="13007" xr:uid="{00000000-0005-0000-0000-0000CD320000}"/>
    <cellStyle name="Flag 3 2 18 2" xfId="13008" xr:uid="{00000000-0005-0000-0000-0000CE320000}"/>
    <cellStyle name="Flag 3 2 18 3" xfId="13009" xr:uid="{00000000-0005-0000-0000-0000CF320000}"/>
    <cellStyle name="Flag 3 2 19" xfId="13010" xr:uid="{00000000-0005-0000-0000-0000D0320000}"/>
    <cellStyle name="Flag 3 2 19 2" xfId="13011" xr:uid="{00000000-0005-0000-0000-0000D1320000}"/>
    <cellStyle name="Flag 3 2 19 3" xfId="13012" xr:uid="{00000000-0005-0000-0000-0000D2320000}"/>
    <cellStyle name="Flag 3 2 2" xfId="13013" xr:uid="{00000000-0005-0000-0000-0000D3320000}"/>
    <cellStyle name="Flag 3 2 2 2" xfId="13014" xr:uid="{00000000-0005-0000-0000-0000D4320000}"/>
    <cellStyle name="Flag 3 2 2 3" xfId="13015" xr:uid="{00000000-0005-0000-0000-0000D5320000}"/>
    <cellStyle name="Flag 3 2 20" xfId="13016" xr:uid="{00000000-0005-0000-0000-0000D6320000}"/>
    <cellStyle name="Flag 3 2 20 2" xfId="13017" xr:uid="{00000000-0005-0000-0000-0000D7320000}"/>
    <cellStyle name="Flag 3 2 20 3" xfId="13018" xr:uid="{00000000-0005-0000-0000-0000D8320000}"/>
    <cellStyle name="Flag 3 2 21" xfId="13019" xr:uid="{00000000-0005-0000-0000-0000D9320000}"/>
    <cellStyle name="Flag 3 2 21 2" xfId="13020" xr:uid="{00000000-0005-0000-0000-0000DA320000}"/>
    <cellStyle name="Flag 3 2 21 3" xfId="13021" xr:uid="{00000000-0005-0000-0000-0000DB320000}"/>
    <cellStyle name="Flag 3 2 22" xfId="13022" xr:uid="{00000000-0005-0000-0000-0000DC320000}"/>
    <cellStyle name="Flag 3 2 22 2" xfId="13023" xr:uid="{00000000-0005-0000-0000-0000DD320000}"/>
    <cellStyle name="Flag 3 2 22 3" xfId="13024" xr:uid="{00000000-0005-0000-0000-0000DE320000}"/>
    <cellStyle name="Flag 3 2 23" xfId="13025" xr:uid="{00000000-0005-0000-0000-0000DF320000}"/>
    <cellStyle name="Flag 3 2 23 2" xfId="13026" xr:uid="{00000000-0005-0000-0000-0000E0320000}"/>
    <cellStyle name="Flag 3 2 23 3" xfId="13027" xr:uid="{00000000-0005-0000-0000-0000E1320000}"/>
    <cellStyle name="Flag 3 2 24" xfId="13028" xr:uid="{00000000-0005-0000-0000-0000E2320000}"/>
    <cellStyle name="Flag 3 2 24 2" xfId="13029" xr:uid="{00000000-0005-0000-0000-0000E3320000}"/>
    <cellStyle name="Flag 3 2 24 3" xfId="13030" xr:uid="{00000000-0005-0000-0000-0000E4320000}"/>
    <cellStyle name="Flag 3 2 25" xfId="13031" xr:uid="{00000000-0005-0000-0000-0000E5320000}"/>
    <cellStyle name="Flag 3 2 26" xfId="13032" xr:uid="{00000000-0005-0000-0000-0000E6320000}"/>
    <cellStyle name="Flag 3 2 3" xfId="13033" xr:uid="{00000000-0005-0000-0000-0000E7320000}"/>
    <cellStyle name="Flag 3 2 3 2" xfId="13034" xr:uid="{00000000-0005-0000-0000-0000E8320000}"/>
    <cellStyle name="Flag 3 2 3 3" xfId="13035" xr:uid="{00000000-0005-0000-0000-0000E9320000}"/>
    <cellStyle name="Flag 3 2 4" xfId="13036" xr:uid="{00000000-0005-0000-0000-0000EA320000}"/>
    <cellStyle name="Flag 3 2 4 2" xfId="13037" xr:uid="{00000000-0005-0000-0000-0000EB320000}"/>
    <cellStyle name="Flag 3 2 4 3" xfId="13038" xr:uid="{00000000-0005-0000-0000-0000EC320000}"/>
    <cellStyle name="Flag 3 2 5" xfId="13039" xr:uid="{00000000-0005-0000-0000-0000ED320000}"/>
    <cellStyle name="Flag 3 2 5 2" xfId="13040" xr:uid="{00000000-0005-0000-0000-0000EE320000}"/>
    <cellStyle name="Flag 3 2 5 3" xfId="13041" xr:uid="{00000000-0005-0000-0000-0000EF320000}"/>
    <cellStyle name="Flag 3 2 6" xfId="13042" xr:uid="{00000000-0005-0000-0000-0000F0320000}"/>
    <cellStyle name="Flag 3 2 6 2" xfId="13043" xr:uid="{00000000-0005-0000-0000-0000F1320000}"/>
    <cellStyle name="Flag 3 2 6 3" xfId="13044" xr:uid="{00000000-0005-0000-0000-0000F2320000}"/>
    <cellStyle name="Flag 3 2 7" xfId="13045" xr:uid="{00000000-0005-0000-0000-0000F3320000}"/>
    <cellStyle name="Flag 3 2 7 2" xfId="13046" xr:uid="{00000000-0005-0000-0000-0000F4320000}"/>
    <cellStyle name="Flag 3 2 7 3" xfId="13047" xr:uid="{00000000-0005-0000-0000-0000F5320000}"/>
    <cellStyle name="Flag 3 2 8" xfId="13048" xr:uid="{00000000-0005-0000-0000-0000F6320000}"/>
    <cellStyle name="Flag 3 2 8 2" xfId="13049" xr:uid="{00000000-0005-0000-0000-0000F7320000}"/>
    <cellStyle name="Flag 3 2 8 3" xfId="13050" xr:uid="{00000000-0005-0000-0000-0000F8320000}"/>
    <cellStyle name="Flag 3 2 9" xfId="13051" xr:uid="{00000000-0005-0000-0000-0000F9320000}"/>
    <cellStyle name="Flag 3 2 9 2" xfId="13052" xr:uid="{00000000-0005-0000-0000-0000FA320000}"/>
    <cellStyle name="Flag 3 2 9 3" xfId="13053" xr:uid="{00000000-0005-0000-0000-0000FB320000}"/>
    <cellStyle name="Flag 3 20" xfId="13054" xr:uid="{00000000-0005-0000-0000-0000FC320000}"/>
    <cellStyle name="Flag 3 20 2" xfId="13055" xr:uid="{00000000-0005-0000-0000-0000FD320000}"/>
    <cellStyle name="Flag 3 20 3" xfId="13056" xr:uid="{00000000-0005-0000-0000-0000FE320000}"/>
    <cellStyle name="Flag 3 21" xfId="13057" xr:uid="{00000000-0005-0000-0000-0000FF320000}"/>
    <cellStyle name="Flag 3 21 2" xfId="13058" xr:uid="{00000000-0005-0000-0000-000000330000}"/>
    <cellStyle name="Flag 3 21 3" xfId="13059" xr:uid="{00000000-0005-0000-0000-000001330000}"/>
    <cellStyle name="Flag 3 22" xfId="13060" xr:uid="{00000000-0005-0000-0000-000002330000}"/>
    <cellStyle name="Flag 3 22 2" xfId="13061" xr:uid="{00000000-0005-0000-0000-000003330000}"/>
    <cellStyle name="Flag 3 22 3" xfId="13062" xr:uid="{00000000-0005-0000-0000-000004330000}"/>
    <cellStyle name="Flag 3 23" xfId="13063" xr:uid="{00000000-0005-0000-0000-000005330000}"/>
    <cellStyle name="Flag 3 23 2" xfId="13064" xr:uid="{00000000-0005-0000-0000-000006330000}"/>
    <cellStyle name="Flag 3 23 3" xfId="13065" xr:uid="{00000000-0005-0000-0000-000007330000}"/>
    <cellStyle name="Flag 3 24" xfId="13066" xr:uid="{00000000-0005-0000-0000-000008330000}"/>
    <cellStyle name="Flag 3 24 2" xfId="13067" xr:uid="{00000000-0005-0000-0000-000009330000}"/>
    <cellStyle name="Flag 3 24 3" xfId="13068" xr:uid="{00000000-0005-0000-0000-00000A330000}"/>
    <cellStyle name="Flag 3 25" xfId="13069" xr:uid="{00000000-0005-0000-0000-00000B330000}"/>
    <cellStyle name="Flag 3 25 2" xfId="13070" xr:uid="{00000000-0005-0000-0000-00000C330000}"/>
    <cellStyle name="Flag 3 25 3" xfId="13071" xr:uid="{00000000-0005-0000-0000-00000D330000}"/>
    <cellStyle name="Flag 3 26" xfId="13072" xr:uid="{00000000-0005-0000-0000-00000E330000}"/>
    <cellStyle name="Flag 3 26 2" xfId="13073" xr:uid="{00000000-0005-0000-0000-00000F330000}"/>
    <cellStyle name="Flag 3 26 3" xfId="13074" xr:uid="{00000000-0005-0000-0000-000010330000}"/>
    <cellStyle name="Flag 3 27" xfId="13075" xr:uid="{00000000-0005-0000-0000-000011330000}"/>
    <cellStyle name="Flag 3 27 2" xfId="13076" xr:uid="{00000000-0005-0000-0000-000012330000}"/>
    <cellStyle name="Flag 3 27 3" xfId="13077" xr:uid="{00000000-0005-0000-0000-000013330000}"/>
    <cellStyle name="Flag 3 28" xfId="13078" xr:uid="{00000000-0005-0000-0000-000014330000}"/>
    <cellStyle name="Flag 3 28 2" xfId="13079" xr:uid="{00000000-0005-0000-0000-000015330000}"/>
    <cellStyle name="Flag 3 28 3" xfId="13080" xr:uid="{00000000-0005-0000-0000-000016330000}"/>
    <cellStyle name="Flag 3 29" xfId="13081" xr:uid="{00000000-0005-0000-0000-000017330000}"/>
    <cellStyle name="Flag 3 29 2" xfId="13082" xr:uid="{00000000-0005-0000-0000-000018330000}"/>
    <cellStyle name="Flag 3 29 3" xfId="13083" xr:uid="{00000000-0005-0000-0000-000019330000}"/>
    <cellStyle name="Flag 3 3" xfId="13084" xr:uid="{00000000-0005-0000-0000-00001A330000}"/>
    <cellStyle name="Flag 3 3 10" xfId="13085" xr:uid="{00000000-0005-0000-0000-00001B330000}"/>
    <cellStyle name="Flag 3 3 10 2" xfId="13086" xr:uid="{00000000-0005-0000-0000-00001C330000}"/>
    <cellStyle name="Flag 3 3 10 3" xfId="13087" xr:uid="{00000000-0005-0000-0000-00001D330000}"/>
    <cellStyle name="Flag 3 3 11" xfId="13088" xr:uid="{00000000-0005-0000-0000-00001E330000}"/>
    <cellStyle name="Flag 3 3 11 2" xfId="13089" xr:uid="{00000000-0005-0000-0000-00001F330000}"/>
    <cellStyle name="Flag 3 3 11 3" xfId="13090" xr:uid="{00000000-0005-0000-0000-000020330000}"/>
    <cellStyle name="Flag 3 3 12" xfId="13091" xr:uid="{00000000-0005-0000-0000-000021330000}"/>
    <cellStyle name="Flag 3 3 12 2" xfId="13092" xr:uid="{00000000-0005-0000-0000-000022330000}"/>
    <cellStyle name="Flag 3 3 12 3" xfId="13093" xr:uid="{00000000-0005-0000-0000-000023330000}"/>
    <cellStyle name="Flag 3 3 13" xfId="13094" xr:uid="{00000000-0005-0000-0000-000024330000}"/>
    <cellStyle name="Flag 3 3 13 2" xfId="13095" xr:uid="{00000000-0005-0000-0000-000025330000}"/>
    <cellStyle name="Flag 3 3 13 3" xfId="13096" xr:uid="{00000000-0005-0000-0000-000026330000}"/>
    <cellStyle name="Flag 3 3 14" xfId="13097" xr:uid="{00000000-0005-0000-0000-000027330000}"/>
    <cellStyle name="Flag 3 3 14 2" xfId="13098" xr:uid="{00000000-0005-0000-0000-000028330000}"/>
    <cellStyle name="Flag 3 3 14 3" xfId="13099" xr:uid="{00000000-0005-0000-0000-000029330000}"/>
    <cellStyle name="Flag 3 3 15" xfId="13100" xr:uid="{00000000-0005-0000-0000-00002A330000}"/>
    <cellStyle name="Flag 3 3 15 2" xfId="13101" xr:uid="{00000000-0005-0000-0000-00002B330000}"/>
    <cellStyle name="Flag 3 3 15 3" xfId="13102" xr:uid="{00000000-0005-0000-0000-00002C330000}"/>
    <cellStyle name="Flag 3 3 16" xfId="13103" xr:uid="{00000000-0005-0000-0000-00002D330000}"/>
    <cellStyle name="Flag 3 3 16 2" xfId="13104" xr:uid="{00000000-0005-0000-0000-00002E330000}"/>
    <cellStyle name="Flag 3 3 16 3" xfId="13105" xr:uid="{00000000-0005-0000-0000-00002F330000}"/>
    <cellStyle name="Flag 3 3 17" xfId="13106" xr:uid="{00000000-0005-0000-0000-000030330000}"/>
    <cellStyle name="Flag 3 3 17 2" xfId="13107" xr:uid="{00000000-0005-0000-0000-000031330000}"/>
    <cellStyle name="Flag 3 3 17 3" xfId="13108" xr:uid="{00000000-0005-0000-0000-000032330000}"/>
    <cellStyle name="Flag 3 3 18" xfId="13109" xr:uid="{00000000-0005-0000-0000-000033330000}"/>
    <cellStyle name="Flag 3 3 18 2" xfId="13110" xr:uid="{00000000-0005-0000-0000-000034330000}"/>
    <cellStyle name="Flag 3 3 18 3" xfId="13111" xr:uid="{00000000-0005-0000-0000-000035330000}"/>
    <cellStyle name="Flag 3 3 19" xfId="13112" xr:uid="{00000000-0005-0000-0000-000036330000}"/>
    <cellStyle name="Flag 3 3 19 2" xfId="13113" xr:uid="{00000000-0005-0000-0000-000037330000}"/>
    <cellStyle name="Flag 3 3 19 3" xfId="13114" xr:uid="{00000000-0005-0000-0000-000038330000}"/>
    <cellStyle name="Flag 3 3 2" xfId="13115" xr:uid="{00000000-0005-0000-0000-000039330000}"/>
    <cellStyle name="Flag 3 3 2 2" xfId="13116" xr:uid="{00000000-0005-0000-0000-00003A330000}"/>
    <cellStyle name="Flag 3 3 2 3" xfId="13117" xr:uid="{00000000-0005-0000-0000-00003B330000}"/>
    <cellStyle name="Flag 3 3 20" xfId="13118" xr:uid="{00000000-0005-0000-0000-00003C330000}"/>
    <cellStyle name="Flag 3 3 20 2" xfId="13119" xr:uid="{00000000-0005-0000-0000-00003D330000}"/>
    <cellStyle name="Flag 3 3 20 3" xfId="13120" xr:uid="{00000000-0005-0000-0000-00003E330000}"/>
    <cellStyle name="Flag 3 3 21" xfId="13121" xr:uid="{00000000-0005-0000-0000-00003F330000}"/>
    <cellStyle name="Flag 3 3 21 2" xfId="13122" xr:uid="{00000000-0005-0000-0000-000040330000}"/>
    <cellStyle name="Flag 3 3 21 3" xfId="13123" xr:uid="{00000000-0005-0000-0000-000041330000}"/>
    <cellStyle name="Flag 3 3 22" xfId="13124" xr:uid="{00000000-0005-0000-0000-000042330000}"/>
    <cellStyle name="Flag 3 3 22 2" xfId="13125" xr:uid="{00000000-0005-0000-0000-000043330000}"/>
    <cellStyle name="Flag 3 3 22 3" xfId="13126" xr:uid="{00000000-0005-0000-0000-000044330000}"/>
    <cellStyle name="Flag 3 3 23" xfId="13127" xr:uid="{00000000-0005-0000-0000-000045330000}"/>
    <cellStyle name="Flag 3 3 23 2" xfId="13128" xr:uid="{00000000-0005-0000-0000-000046330000}"/>
    <cellStyle name="Flag 3 3 23 3" xfId="13129" xr:uid="{00000000-0005-0000-0000-000047330000}"/>
    <cellStyle name="Flag 3 3 24" xfId="13130" xr:uid="{00000000-0005-0000-0000-000048330000}"/>
    <cellStyle name="Flag 3 3 24 2" xfId="13131" xr:uid="{00000000-0005-0000-0000-000049330000}"/>
    <cellStyle name="Flag 3 3 24 3" xfId="13132" xr:uid="{00000000-0005-0000-0000-00004A330000}"/>
    <cellStyle name="Flag 3 3 25" xfId="13133" xr:uid="{00000000-0005-0000-0000-00004B330000}"/>
    <cellStyle name="Flag 3 3 26" xfId="13134" xr:uid="{00000000-0005-0000-0000-00004C330000}"/>
    <cellStyle name="Flag 3 3 3" xfId="13135" xr:uid="{00000000-0005-0000-0000-00004D330000}"/>
    <cellStyle name="Flag 3 3 3 2" xfId="13136" xr:uid="{00000000-0005-0000-0000-00004E330000}"/>
    <cellStyle name="Flag 3 3 3 3" xfId="13137" xr:uid="{00000000-0005-0000-0000-00004F330000}"/>
    <cellStyle name="Flag 3 3 4" xfId="13138" xr:uid="{00000000-0005-0000-0000-000050330000}"/>
    <cellStyle name="Flag 3 3 4 2" xfId="13139" xr:uid="{00000000-0005-0000-0000-000051330000}"/>
    <cellStyle name="Flag 3 3 4 3" xfId="13140" xr:uid="{00000000-0005-0000-0000-000052330000}"/>
    <cellStyle name="Flag 3 3 5" xfId="13141" xr:uid="{00000000-0005-0000-0000-000053330000}"/>
    <cellStyle name="Flag 3 3 5 2" xfId="13142" xr:uid="{00000000-0005-0000-0000-000054330000}"/>
    <cellStyle name="Flag 3 3 5 3" xfId="13143" xr:uid="{00000000-0005-0000-0000-000055330000}"/>
    <cellStyle name="Flag 3 3 6" xfId="13144" xr:uid="{00000000-0005-0000-0000-000056330000}"/>
    <cellStyle name="Flag 3 3 6 2" xfId="13145" xr:uid="{00000000-0005-0000-0000-000057330000}"/>
    <cellStyle name="Flag 3 3 6 3" xfId="13146" xr:uid="{00000000-0005-0000-0000-000058330000}"/>
    <cellStyle name="Flag 3 3 7" xfId="13147" xr:uid="{00000000-0005-0000-0000-000059330000}"/>
    <cellStyle name="Flag 3 3 7 2" xfId="13148" xr:uid="{00000000-0005-0000-0000-00005A330000}"/>
    <cellStyle name="Flag 3 3 7 3" xfId="13149" xr:uid="{00000000-0005-0000-0000-00005B330000}"/>
    <cellStyle name="Flag 3 3 8" xfId="13150" xr:uid="{00000000-0005-0000-0000-00005C330000}"/>
    <cellStyle name="Flag 3 3 8 2" xfId="13151" xr:uid="{00000000-0005-0000-0000-00005D330000}"/>
    <cellStyle name="Flag 3 3 8 3" xfId="13152" xr:uid="{00000000-0005-0000-0000-00005E330000}"/>
    <cellStyle name="Flag 3 3 9" xfId="13153" xr:uid="{00000000-0005-0000-0000-00005F330000}"/>
    <cellStyle name="Flag 3 3 9 2" xfId="13154" xr:uid="{00000000-0005-0000-0000-000060330000}"/>
    <cellStyle name="Flag 3 3 9 3" xfId="13155" xr:uid="{00000000-0005-0000-0000-000061330000}"/>
    <cellStyle name="Flag 3 30" xfId="13156" xr:uid="{00000000-0005-0000-0000-000062330000}"/>
    <cellStyle name="Flag 3 30 2" xfId="13157" xr:uid="{00000000-0005-0000-0000-000063330000}"/>
    <cellStyle name="Flag 3 30 3" xfId="13158" xr:uid="{00000000-0005-0000-0000-000064330000}"/>
    <cellStyle name="Flag 3 31" xfId="13159" xr:uid="{00000000-0005-0000-0000-000065330000}"/>
    <cellStyle name="Flag 3 31 2" xfId="13160" xr:uid="{00000000-0005-0000-0000-000066330000}"/>
    <cellStyle name="Flag 3 31 3" xfId="13161" xr:uid="{00000000-0005-0000-0000-000067330000}"/>
    <cellStyle name="Flag 3 32" xfId="13162" xr:uid="{00000000-0005-0000-0000-000068330000}"/>
    <cellStyle name="Flag 3 32 2" xfId="13163" xr:uid="{00000000-0005-0000-0000-000069330000}"/>
    <cellStyle name="Flag 3 32 3" xfId="13164" xr:uid="{00000000-0005-0000-0000-00006A330000}"/>
    <cellStyle name="Flag 3 33" xfId="13165" xr:uid="{00000000-0005-0000-0000-00006B330000}"/>
    <cellStyle name="Flag 3 34" xfId="13166" xr:uid="{00000000-0005-0000-0000-00006C330000}"/>
    <cellStyle name="Flag 3 4" xfId="13167" xr:uid="{00000000-0005-0000-0000-00006D330000}"/>
    <cellStyle name="Flag 3 4 10" xfId="13168" xr:uid="{00000000-0005-0000-0000-00006E330000}"/>
    <cellStyle name="Flag 3 4 10 2" xfId="13169" xr:uid="{00000000-0005-0000-0000-00006F330000}"/>
    <cellStyle name="Flag 3 4 10 3" xfId="13170" xr:uid="{00000000-0005-0000-0000-000070330000}"/>
    <cellStyle name="Flag 3 4 11" xfId="13171" xr:uid="{00000000-0005-0000-0000-000071330000}"/>
    <cellStyle name="Flag 3 4 11 2" xfId="13172" xr:uid="{00000000-0005-0000-0000-000072330000}"/>
    <cellStyle name="Flag 3 4 11 3" xfId="13173" xr:uid="{00000000-0005-0000-0000-000073330000}"/>
    <cellStyle name="Flag 3 4 12" xfId="13174" xr:uid="{00000000-0005-0000-0000-000074330000}"/>
    <cellStyle name="Flag 3 4 12 2" xfId="13175" xr:uid="{00000000-0005-0000-0000-000075330000}"/>
    <cellStyle name="Flag 3 4 12 3" xfId="13176" xr:uid="{00000000-0005-0000-0000-000076330000}"/>
    <cellStyle name="Flag 3 4 13" xfId="13177" xr:uid="{00000000-0005-0000-0000-000077330000}"/>
    <cellStyle name="Flag 3 4 13 2" xfId="13178" xr:uid="{00000000-0005-0000-0000-000078330000}"/>
    <cellStyle name="Flag 3 4 13 3" xfId="13179" xr:uid="{00000000-0005-0000-0000-000079330000}"/>
    <cellStyle name="Flag 3 4 14" xfId="13180" xr:uid="{00000000-0005-0000-0000-00007A330000}"/>
    <cellStyle name="Flag 3 4 14 2" xfId="13181" xr:uid="{00000000-0005-0000-0000-00007B330000}"/>
    <cellStyle name="Flag 3 4 14 3" xfId="13182" xr:uid="{00000000-0005-0000-0000-00007C330000}"/>
    <cellStyle name="Flag 3 4 15" xfId="13183" xr:uid="{00000000-0005-0000-0000-00007D330000}"/>
    <cellStyle name="Flag 3 4 15 2" xfId="13184" xr:uid="{00000000-0005-0000-0000-00007E330000}"/>
    <cellStyle name="Flag 3 4 15 3" xfId="13185" xr:uid="{00000000-0005-0000-0000-00007F330000}"/>
    <cellStyle name="Flag 3 4 16" xfId="13186" xr:uid="{00000000-0005-0000-0000-000080330000}"/>
    <cellStyle name="Flag 3 4 16 2" xfId="13187" xr:uid="{00000000-0005-0000-0000-000081330000}"/>
    <cellStyle name="Flag 3 4 16 3" xfId="13188" xr:uid="{00000000-0005-0000-0000-000082330000}"/>
    <cellStyle name="Flag 3 4 17" xfId="13189" xr:uid="{00000000-0005-0000-0000-000083330000}"/>
    <cellStyle name="Flag 3 4 17 2" xfId="13190" xr:uid="{00000000-0005-0000-0000-000084330000}"/>
    <cellStyle name="Flag 3 4 17 3" xfId="13191" xr:uid="{00000000-0005-0000-0000-000085330000}"/>
    <cellStyle name="Flag 3 4 18" xfId="13192" xr:uid="{00000000-0005-0000-0000-000086330000}"/>
    <cellStyle name="Flag 3 4 18 2" xfId="13193" xr:uid="{00000000-0005-0000-0000-000087330000}"/>
    <cellStyle name="Flag 3 4 18 3" xfId="13194" xr:uid="{00000000-0005-0000-0000-000088330000}"/>
    <cellStyle name="Flag 3 4 19" xfId="13195" xr:uid="{00000000-0005-0000-0000-000089330000}"/>
    <cellStyle name="Flag 3 4 19 2" xfId="13196" xr:uid="{00000000-0005-0000-0000-00008A330000}"/>
    <cellStyle name="Flag 3 4 19 3" xfId="13197" xr:uid="{00000000-0005-0000-0000-00008B330000}"/>
    <cellStyle name="Flag 3 4 2" xfId="13198" xr:uid="{00000000-0005-0000-0000-00008C330000}"/>
    <cellStyle name="Flag 3 4 2 2" xfId="13199" xr:uid="{00000000-0005-0000-0000-00008D330000}"/>
    <cellStyle name="Flag 3 4 2 3" xfId="13200" xr:uid="{00000000-0005-0000-0000-00008E330000}"/>
    <cellStyle name="Flag 3 4 20" xfId="13201" xr:uid="{00000000-0005-0000-0000-00008F330000}"/>
    <cellStyle name="Flag 3 4 20 2" xfId="13202" xr:uid="{00000000-0005-0000-0000-000090330000}"/>
    <cellStyle name="Flag 3 4 20 3" xfId="13203" xr:uid="{00000000-0005-0000-0000-000091330000}"/>
    <cellStyle name="Flag 3 4 21" xfId="13204" xr:uid="{00000000-0005-0000-0000-000092330000}"/>
    <cellStyle name="Flag 3 4 21 2" xfId="13205" xr:uid="{00000000-0005-0000-0000-000093330000}"/>
    <cellStyle name="Flag 3 4 21 3" xfId="13206" xr:uid="{00000000-0005-0000-0000-000094330000}"/>
    <cellStyle name="Flag 3 4 22" xfId="13207" xr:uid="{00000000-0005-0000-0000-000095330000}"/>
    <cellStyle name="Flag 3 4 22 2" xfId="13208" xr:uid="{00000000-0005-0000-0000-000096330000}"/>
    <cellStyle name="Flag 3 4 22 3" xfId="13209" xr:uid="{00000000-0005-0000-0000-000097330000}"/>
    <cellStyle name="Flag 3 4 23" xfId="13210" xr:uid="{00000000-0005-0000-0000-000098330000}"/>
    <cellStyle name="Flag 3 4 23 2" xfId="13211" xr:uid="{00000000-0005-0000-0000-000099330000}"/>
    <cellStyle name="Flag 3 4 23 3" xfId="13212" xr:uid="{00000000-0005-0000-0000-00009A330000}"/>
    <cellStyle name="Flag 3 4 24" xfId="13213" xr:uid="{00000000-0005-0000-0000-00009B330000}"/>
    <cellStyle name="Flag 3 4 24 2" xfId="13214" xr:uid="{00000000-0005-0000-0000-00009C330000}"/>
    <cellStyle name="Flag 3 4 24 3" xfId="13215" xr:uid="{00000000-0005-0000-0000-00009D330000}"/>
    <cellStyle name="Flag 3 4 25" xfId="13216" xr:uid="{00000000-0005-0000-0000-00009E330000}"/>
    <cellStyle name="Flag 3 4 26" xfId="13217" xr:uid="{00000000-0005-0000-0000-00009F330000}"/>
    <cellStyle name="Flag 3 4 3" xfId="13218" xr:uid="{00000000-0005-0000-0000-0000A0330000}"/>
    <cellStyle name="Flag 3 4 3 2" xfId="13219" xr:uid="{00000000-0005-0000-0000-0000A1330000}"/>
    <cellStyle name="Flag 3 4 3 3" xfId="13220" xr:uid="{00000000-0005-0000-0000-0000A2330000}"/>
    <cellStyle name="Flag 3 4 4" xfId="13221" xr:uid="{00000000-0005-0000-0000-0000A3330000}"/>
    <cellStyle name="Flag 3 4 4 2" xfId="13222" xr:uid="{00000000-0005-0000-0000-0000A4330000}"/>
    <cellStyle name="Flag 3 4 4 3" xfId="13223" xr:uid="{00000000-0005-0000-0000-0000A5330000}"/>
    <cellStyle name="Flag 3 4 5" xfId="13224" xr:uid="{00000000-0005-0000-0000-0000A6330000}"/>
    <cellStyle name="Flag 3 4 5 2" xfId="13225" xr:uid="{00000000-0005-0000-0000-0000A7330000}"/>
    <cellStyle name="Flag 3 4 5 3" xfId="13226" xr:uid="{00000000-0005-0000-0000-0000A8330000}"/>
    <cellStyle name="Flag 3 4 6" xfId="13227" xr:uid="{00000000-0005-0000-0000-0000A9330000}"/>
    <cellStyle name="Flag 3 4 6 2" xfId="13228" xr:uid="{00000000-0005-0000-0000-0000AA330000}"/>
    <cellStyle name="Flag 3 4 6 3" xfId="13229" xr:uid="{00000000-0005-0000-0000-0000AB330000}"/>
    <cellStyle name="Flag 3 4 7" xfId="13230" xr:uid="{00000000-0005-0000-0000-0000AC330000}"/>
    <cellStyle name="Flag 3 4 7 2" xfId="13231" xr:uid="{00000000-0005-0000-0000-0000AD330000}"/>
    <cellStyle name="Flag 3 4 7 3" xfId="13232" xr:uid="{00000000-0005-0000-0000-0000AE330000}"/>
    <cellStyle name="Flag 3 4 8" xfId="13233" xr:uid="{00000000-0005-0000-0000-0000AF330000}"/>
    <cellStyle name="Flag 3 4 8 2" xfId="13234" xr:uid="{00000000-0005-0000-0000-0000B0330000}"/>
    <cellStyle name="Flag 3 4 8 3" xfId="13235" xr:uid="{00000000-0005-0000-0000-0000B1330000}"/>
    <cellStyle name="Flag 3 4 9" xfId="13236" xr:uid="{00000000-0005-0000-0000-0000B2330000}"/>
    <cellStyle name="Flag 3 4 9 2" xfId="13237" xr:uid="{00000000-0005-0000-0000-0000B3330000}"/>
    <cellStyle name="Flag 3 4 9 3" xfId="13238" xr:uid="{00000000-0005-0000-0000-0000B4330000}"/>
    <cellStyle name="Flag 3 5" xfId="13239" xr:uid="{00000000-0005-0000-0000-0000B5330000}"/>
    <cellStyle name="Flag 3 5 10" xfId="13240" xr:uid="{00000000-0005-0000-0000-0000B6330000}"/>
    <cellStyle name="Flag 3 5 10 2" xfId="13241" xr:uid="{00000000-0005-0000-0000-0000B7330000}"/>
    <cellStyle name="Flag 3 5 10 3" xfId="13242" xr:uid="{00000000-0005-0000-0000-0000B8330000}"/>
    <cellStyle name="Flag 3 5 11" xfId="13243" xr:uid="{00000000-0005-0000-0000-0000B9330000}"/>
    <cellStyle name="Flag 3 5 11 2" xfId="13244" xr:uid="{00000000-0005-0000-0000-0000BA330000}"/>
    <cellStyle name="Flag 3 5 11 3" xfId="13245" xr:uid="{00000000-0005-0000-0000-0000BB330000}"/>
    <cellStyle name="Flag 3 5 12" xfId="13246" xr:uid="{00000000-0005-0000-0000-0000BC330000}"/>
    <cellStyle name="Flag 3 5 12 2" xfId="13247" xr:uid="{00000000-0005-0000-0000-0000BD330000}"/>
    <cellStyle name="Flag 3 5 12 3" xfId="13248" xr:uid="{00000000-0005-0000-0000-0000BE330000}"/>
    <cellStyle name="Flag 3 5 13" xfId="13249" xr:uid="{00000000-0005-0000-0000-0000BF330000}"/>
    <cellStyle name="Flag 3 5 13 2" xfId="13250" xr:uid="{00000000-0005-0000-0000-0000C0330000}"/>
    <cellStyle name="Flag 3 5 13 3" xfId="13251" xr:uid="{00000000-0005-0000-0000-0000C1330000}"/>
    <cellStyle name="Flag 3 5 14" xfId="13252" xr:uid="{00000000-0005-0000-0000-0000C2330000}"/>
    <cellStyle name="Flag 3 5 14 2" xfId="13253" xr:uid="{00000000-0005-0000-0000-0000C3330000}"/>
    <cellStyle name="Flag 3 5 14 3" xfId="13254" xr:uid="{00000000-0005-0000-0000-0000C4330000}"/>
    <cellStyle name="Flag 3 5 15" xfId="13255" xr:uid="{00000000-0005-0000-0000-0000C5330000}"/>
    <cellStyle name="Flag 3 5 15 2" xfId="13256" xr:uid="{00000000-0005-0000-0000-0000C6330000}"/>
    <cellStyle name="Flag 3 5 15 3" xfId="13257" xr:uid="{00000000-0005-0000-0000-0000C7330000}"/>
    <cellStyle name="Flag 3 5 16" xfId="13258" xr:uid="{00000000-0005-0000-0000-0000C8330000}"/>
    <cellStyle name="Flag 3 5 16 2" xfId="13259" xr:uid="{00000000-0005-0000-0000-0000C9330000}"/>
    <cellStyle name="Flag 3 5 16 3" xfId="13260" xr:uid="{00000000-0005-0000-0000-0000CA330000}"/>
    <cellStyle name="Flag 3 5 17" xfId="13261" xr:uid="{00000000-0005-0000-0000-0000CB330000}"/>
    <cellStyle name="Flag 3 5 17 2" xfId="13262" xr:uid="{00000000-0005-0000-0000-0000CC330000}"/>
    <cellStyle name="Flag 3 5 17 3" xfId="13263" xr:uid="{00000000-0005-0000-0000-0000CD330000}"/>
    <cellStyle name="Flag 3 5 18" xfId="13264" xr:uid="{00000000-0005-0000-0000-0000CE330000}"/>
    <cellStyle name="Flag 3 5 18 2" xfId="13265" xr:uid="{00000000-0005-0000-0000-0000CF330000}"/>
    <cellStyle name="Flag 3 5 18 3" xfId="13266" xr:uid="{00000000-0005-0000-0000-0000D0330000}"/>
    <cellStyle name="Flag 3 5 19" xfId="13267" xr:uid="{00000000-0005-0000-0000-0000D1330000}"/>
    <cellStyle name="Flag 3 5 19 2" xfId="13268" xr:uid="{00000000-0005-0000-0000-0000D2330000}"/>
    <cellStyle name="Flag 3 5 19 3" xfId="13269" xr:uid="{00000000-0005-0000-0000-0000D3330000}"/>
    <cellStyle name="Flag 3 5 2" xfId="13270" xr:uid="{00000000-0005-0000-0000-0000D4330000}"/>
    <cellStyle name="Flag 3 5 2 2" xfId="13271" xr:uid="{00000000-0005-0000-0000-0000D5330000}"/>
    <cellStyle name="Flag 3 5 2 3" xfId="13272" xr:uid="{00000000-0005-0000-0000-0000D6330000}"/>
    <cellStyle name="Flag 3 5 20" xfId="13273" xr:uid="{00000000-0005-0000-0000-0000D7330000}"/>
    <cellStyle name="Flag 3 5 20 2" xfId="13274" xr:uid="{00000000-0005-0000-0000-0000D8330000}"/>
    <cellStyle name="Flag 3 5 20 3" xfId="13275" xr:uid="{00000000-0005-0000-0000-0000D9330000}"/>
    <cellStyle name="Flag 3 5 21" xfId="13276" xr:uid="{00000000-0005-0000-0000-0000DA330000}"/>
    <cellStyle name="Flag 3 5 21 2" xfId="13277" xr:uid="{00000000-0005-0000-0000-0000DB330000}"/>
    <cellStyle name="Flag 3 5 21 3" xfId="13278" xr:uid="{00000000-0005-0000-0000-0000DC330000}"/>
    <cellStyle name="Flag 3 5 22" xfId="13279" xr:uid="{00000000-0005-0000-0000-0000DD330000}"/>
    <cellStyle name="Flag 3 5 22 2" xfId="13280" xr:uid="{00000000-0005-0000-0000-0000DE330000}"/>
    <cellStyle name="Flag 3 5 22 3" xfId="13281" xr:uid="{00000000-0005-0000-0000-0000DF330000}"/>
    <cellStyle name="Flag 3 5 23" xfId="13282" xr:uid="{00000000-0005-0000-0000-0000E0330000}"/>
    <cellStyle name="Flag 3 5 23 2" xfId="13283" xr:uid="{00000000-0005-0000-0000-0000E1330000}"/>
    <cellStyle name="Flag 3 5 23 3" xfId="13284" xr:uid="{00000000-0005-0000-0000-0000E2330000}"/>
    <cellStyle name="Flag 3 5 24" xfId="13285" xr:uid="{00000000-0005-0000-0000-0000E3330000}"/>
    <cellStyle name="Flag 3 5 24 2" xfId="13286" xr:uid="{00000000-0005-0000-0000-0000E4330000}"/>
    <cellStyle name="Flag 3 5 24 3" xfId="13287" xr:uid="{00000000-0005-0000-0000-0000E5330000}"/>
    <cellStyle name="Flag 3 5 25" xfId="13288" xr:uid="{00000000-0005-0000-0000-0000E6330000}"/>
    <cellStyle name="Flag 3 5 26" xfId="13289" xr:uid="{00000000-0005-0000-0000-0000E7330000}"/>
    <cellStyle name="Flag 3 5 3" xfId="13290" xr:uid="{00000000-0005-0000-0000-0000E8330000}"/>
    <cellStyle name="Flag 3 5 3 2" xfId="13291" xr:uid="{00000000-0005-0000-0000-0000E9330000}"/>
    <cellStyle name="Flag 3 5 3 3" xfId="13292" xr:uid="{00000000-0005-0000-0000-0000EA330000}"/>
    <cellStyle name="Flag 3 5 4" xfId="13293" xr:uid="{00000000-0005-0000-0000-0000EB330000}"/>
    <cellStyle name="Flag 3 5 4 2" xfId="13294" xr:uid="{00000000-0005-0000-0000-0000EC330000}"/>
    <cellStyle name="Flag 3 5 4 3" xfId="13295" xr:uid="{00000000-0005-0000-0000-0000ED330000}"/>
    <cellStyle name="Flag 3 5 5" xfId="13296" xr:uid="{00000000-0005-0000-0000-0000EE330000}"/>
    <cellStyle name="Flag 3 5 5 2" xfId="13297" xr:uid="{00000000-0005-0000-0000-0000EF330000}"/>
    <cellStyle name="Flag 3 5 5 3" xfId="13298" xr:uid="{00000000-0005-0000-0000-0000F0330000}"/>
    <cellStyle name="Flag 3 5 6" xfId="13299" xr:uid="{00000000-0005-0000-0000-0000F1330000}"/>
    <cellStyle name="Flag 3 5 6 2" xfId="13300" xr:uid="{00000000-0005-0000-0000-0000F2330000}"/>
    <cellStyle name="Flag 3 5 6 3" xfId="13301" xr:uid="{00000000-0005-0000-0000-0000F3330000}"/>
    <cellStyle name="Flag 3 5 7" xfId="13302" xr:uid="{00000000-0005-0000-0000-0000F4330000}"/>
    <cellStyle name="Flag 3 5 7 2" xfId="13303" xr:uid="{00000000-0005-0000-0000-0000F5330000}"/>
    <cellStyle name="Flag 3 5 7 3" xfId="13304" xr:uid="{00000000-0005-0000-0000-0000F6330000}"/>
    <cellStyle name="Flag 3 5 8" xfId="13305" xr:uid="{00000000-0005-0000-0000-0000F7330000}"/>
    <cellStyle name="Flag 3 5 8 2" xfId="13306" xr:uid="{00000000-0005-0000-0000-0000F8330000}"/>
    <cellStyle name="Flag 3 5 8 3" xfId="13307" xr:uid="{00000000-0005-0000-0000-0000F9330000}"/>
    <cellStyle name="Flag 3 5 9" xfId="13308" xr:uid="{00000000-0005-0000-0000-0000FA330000}"/>
    <cellStyle name="Flag 3 5 9 2" xfId="13309" xr:uid="{00000000-0005-0000-0000-0000FB330000}"/>
    <cellStyle name="Flag 3 5 9 3" xfId="13310" xr:uid="{00000000-0005-0000-0000-0000FC330000}"/>
    <cellStyle name="Flag 3 6" xfId="13311" xr:uid="{00000000-0005-0000-0000-0000FD330000}"/>
    <cellStyle name="Flag 3 6 10" xfId="13312" xr:uid="{00000000-0005-0000-0000-0000FE330000}"/>
    <cellStyle name="Flag 3 6 10 2" xfId="13313" xr:uid="{00000000-0005-0000-0000-0000FF330000}"/>
    <cellStyle name="Flag 3 6 10 3" xfId="13314" xr:uid="{00000000-0005-0000-0000-000000340000}"/>
    <cellStyle name="Flag 3 6 11" xfId="13315" xr:uid="{00000000-0005-0000-0000-000001340000}"/>
    <cellStyle name="Flag 3 6 11 2" xfId="13316" xr:uid="{00000000-0005-0000-0000-000002340000}"/>
    <cellStyle name="Flag 3 6 11 3" xfId="13317" xr:uid="{00000000-0005-0000-0000-000003340000}"/>
    <cellStyle name="Flag 3 6 12" xfId="13318" xr:uid="{00000000-0005-0000-0000-000004340000}"/>
    <cellStyle name="Flag 3 6 12 2" xfId="13319" xr:uid="{00000000-0005-0000-0000-000005340000}"/>
    <cellStyle name="Flag 3 6 12 3" xfId="13320" xr:uid="{00000000-0005-0000-0000-000006340000}"/>
    <cellStyle name="Flag 3 6 13" xfId="13321" xr:uid="{00000000-0005-0000-0000-000007340000}"/>
    <cellStyle name="Flag 3 6 13 2" xfId="13322" xr:uid="{00000000-0005-0000-0000-000008340000}"/>
    <cellStyle name="Flag 3 6 13 3" xfId="13323" xr:uid="{00000000-0005-0000-0000-000009340000}"/>
    <cellStyle name="Flag 3 6 14" xfId="13324" xr:uid="{00000000-0005-0000-0000-00000A340000}"/>
    <cellStyle name="Flag 3 6 14 2" xfId="13325" xr:uid="{00000000-0005-0000-0000-00000B340000}"/>
    <cellStyle name="Flag 3 6 14 3" xfId="13326" xr:uid="{00000000-0005-0000-0000-00000C340000}"/>
    <cellStyle name="Flag 3 6 15" xfId="13327" xr:uid="{00000000-0005-0000-0000-00000D340000}"/>
    <cellStyle name="Flag 3 6 15 2" xfId="13328" xr:uid="{00000000-0005-0000-0000-00000E340000}"/>
    <cellStyle name="Flag 3 6 15 3" xfId="13329" xr:uid="{00000000-0005-0000-0000-00000F340000}"/>
    <cellStyle name="Flag 3 6 16" xfId="13330" xr:uid="{00000000-0005-0000-0000-000010340000}"/>
    <cellStyle name="Flag 3 6 16 2" xfId="13331" xr:uid="{00000000-0005-0000-0000-000011340000}"/>
    <cellStyle name="Flag 3 6 16 3" xfId="13332" xr:uid="{00000000-0005-0000-0000-000012340000}"/>
    <cellStyle name="Flag 3 6 17" xfId="13333" xr:uid="{00000000-0005-0000-0000-000013340000}"/>
    <cellStyle name="Flag 3 6 17 2" xfId="13334" xr:uid="{00000000-0005-0000-0000-000014340000}"/>
    <cellStyle name="Flag 3 6 17 3" xfId="13335" xr:uid="{00000000-0005-0000-0000-000015340000}"/>
    <cellStyle name="Flag 3 6 18" xfId="13336" xr:uid="{00000000-0005-0000-0000-000016340000}"/>
    <cellStyle name="Flag 3 6 18 2" xfId="13337" xr:uid="{00000000-0005-0000-0000-000017340000}"/>
    <cellStyle name="Flag 3 6 18 3" xfId="13338" xr:uid="{00000000-0005-0000-0000-000018340000}"/>
    <cellStyle name="Flag 3 6 19" xfId="13339" xr:uid="{00000000-0005-0000-0000-000019340000}"/>
    <cellStyle name="Flag 3 6 19 2" xfId="13340" xr:uid="{00000000-0005-0000-0000-00001A340000}"/>
    <cellStyle name="Flag 3 6 19 3" xfId="13341" xr:uid="{00000000-0005-0000-0000-00001B340000}"/>
    <cellStyle name="Flag 3 6 2" xfId="13342" xr:uid="{00000000-0005-0000-0000-00001C340000}"/>
    <cellStyle name="Flag 3 6 2 2" xfId="13343" xr:uid="{00000000-0005-0000-0000-00001D340000}"/>
    <cellStyle name="Flag 3 6 2 3" xfId="13344" xr:uid="{00000000-0005-0000-0000-00001E340000}"/>
    <cellStyle name="Flag 3 6 20" xfId="13345" xr:uid="{00000000-0005-0000-0000-00001F340000}"/>
    <cellStyle name="Flag 3 6 20 2" xfId="13346" xr:uid="{00000000-0005-0000-0000-000020340000}"/>
    <cellStyle name="Flag 3 6 20 3" xfId="13347" xr:uid="{00000000-0005-0000-0000-000021340000}"/>
    <cellStyle name="Flag 3 6 21" xfId="13348" xr:uid="{00000000-0005-0000-0000-000022340000}"/>
    <cellStyle name="Flag 3 6 21 2" xfId="13349" xr:uid="{00000000-0005-0000-0000-000023340000}"/>
    <cellStyle name="Flag 3 6 21 3" xfId="13350" xr:uid="{00000000-0005-0000-0000-000024340000}"/>
    <cellStyle name="Flag 3 6 22" xfId="13351" xr:uid="{00000000-0005-0000-0000-000025340000}"/>
    <cellStyle name="Flag 3 6 22 2" xfId="13352" xr:uid="{00000000-0005-0000-0000-000026340000}"/>
    <cellStyle name="Flag 3 6 22 3" xfId="13353" xr:uid="{00000000-0005-0000-0000-000027340000}"/>
    <cellStyle name="Flag 3 6 23" xfId="13354" xr:uid="{00000000-0005-0000-0000-000028340000}"/>
    <cellStyle name="Flag 3 6 23 2" xfId="13355" xr:uid="{00000000-0005-0000-0000-000029340000}"/>
    <cellStyle name="Flag 3 6 23 3" xfId="13356" xr:uid="{00000000-0005-0000-0000-00002A340000}"/>
    <cellStyle name="Flag 3 6 24" xfId="13357" xr:uid="{00000000-0005-0000-0000-00002B340000}"/>
    <cellStyle name="Flag 3 6 24 2" xfId="13358" xr:uid="{00000000-0005-0000-0000-00002C340000}"/>
    <cellStyle name="Flag 3 6 24 3" xfId="13359" xr:uid="{00000000-0005-0000-0000-00002D340000}"/>
    <cellStyle name="Flag 3 6 25" xfId="13360" xr:uid="{00000000-0005-0000-0000-00002E340000}"/>
    <cellStyle name="Flag 3 6 26" xfId="13361" xr:uid="{00000000-0005-0000-0000-00002F340000}"/>
    <cellStyle name="Flag 3 6 3" xfId="13362" xr:uid="{00000000-0005-0000-0000-000030340000}"/>
    <cellStyle name="Flag 3 6 3 2" xfId="13363" xr:uid="{00000000-0005-0000-0000-000031340000}"/>
    <cellStyle name="Flag 3 6 3 3" xfId="13364" xr:uid="{00000000-0005-0000-0000-000032340000}"/>
    <cellStyle name="Flag 3 6 4" xfId="13365" xr:uid="{00000000-0005-0000-0000-000033340000}"/>
    <cellStyle name="Flag 3 6 4 2" xfId="13366" xr:uid="{00000000-0005-0000-0000-000034340000}"/>
    <cellStyle name="Flag 3 6 4 3" xfId="13367" xr:uid="{00000000-0005-0000-0000-000035340000}"/>
    <cellStyle name="Flag 3 6 5" xfId="13368" xr:uid="{00000000-0005-0000-0000-000036340000}"/>
    <cellStyle name="Flag 3 6 5 2" xfId="13369" xr:uid="{00000000-0005-0000-0000-000037340000}"/>
    <cellStyle name="Flag 3 6 5 3" xfId="13370" xr:uid="{00000000-0005-0000-0000-000038340000}"/>
    <cellStyle name="Flag 3 6 6" xfId="13371" xr:uid="{00000000-0005-0000-0000-000039340000}"/>
    <cellStyle name="Flag 3 6 6 2" xfId="13372" xr:uid="{00000000-0005-0000-0000-00003A340000}"/>
    <cellStyle name="Flag 3 6 6 3" xfId="13373" xr:uid="{00000000-0005-0000-0000-00003B340000}"/>
    <cellStyle name="Flag 3 6 7" xfId="13374" xr:uid="{00000000-0005-0000-0000-00003C340000}"/>
    <cellStyle name="Flag 3 6 7 2" xfId="13375" xr:uid="{00000000-0005-0000-0000-00003D340000}"/>
    <cellStyle name="Flag 3 6 7 3" xfId="13376" xr:uid="{00000000-0005-0000-0000-00003E340000}"/>
    <cellStyle name="Flag 3 6 8" xfId="13377" xr:uid="{00000000-0005-0000-0000-00003F340000}"/>
    <cellStyle name="Flag 3 6 8 2" xfId="13378" xr:uid="{00000000-0005-0000-0000-000040340000}"/>
    <cellStyle name="Flag 3 6 8 3" xfId="13379" xr:uid="{00000000-0005-0000-0000-000041340000}"/>
    <cellStyle name="Flag 3 6 9" xfId="13380" xr:uid="{00000000-0005-0000-0000-000042340000}"/>
    <cellStyle name="Flag 3 6 9 2" xfId="13381" xr:uid="{00000000-0005-0000-0000-000043340000}"/>
    <cellStyle name="Flag 3 6 9 3" xfId="13382" xr:uid="{00000000-0005-0000-0000-000044340000}"/>
    <cellStyle name="Flag 3 7" xfId="13383" xr:uid="{00000000-0005-0000-0000-000045340000}"/>
    <cellStyle name="Flag 3 7 10" xfId="13384" xr:uid="{00000000-0005-0000-0000-000046340000}"/>
    <cellStyle name="Flag 3 7 10 2" xfId="13385" xr:uid="{00000000-0005-0000-0000-000047340000}"/>
    <cellStyle name="Flag 3 7 10 3" xfId="13386" xr:uid="{00000000-0005-0000-0000-000048340000}"/>
    <cellStyle name="Flag 3 7 11" xfId="13387" xr:uid="{00000000-0005-0000-0000-000049340000}"/>
    <cellStyle name="Flag 3 7 11 2" xfId="13388" xr:uid="{00000000-0005-0000-0000-00004A340000}"/>
    <cellStyle name="Flag 3 7 11 3" xfId="13389" xr:uid="{00000000-0005-0000-0000-00004B340000}"/>
    <cellStyle name="Flag 3 7 12" xfId="13390" xr:uid="{00000000-0005-0000-0000-00004C340000}"/>
    <cellStyle name="Flag 3 7 12 2" xfId="13391" xr:uid="{00000000-0005-0000-0000-00004D340000}"/>
    <cellStyle name="Flag 3 7 12 3" xfId="13392" xr:uid="{00000000-0005-0000-0000-00004E340000}"/>
    <cellStyle name="Flag 3 7 13" xfId="13393" xr:uid="{00000000-0005-0000-0000-00004F340000}"/>
    <cellStyle name="Flag 3 7 13 2" xfId="13394" xr:uid="{00000000-0005-0000-0000-000050340000}"/>
    <cellStyle name="Flag 3 7 13 3" xfId="13395" xr:uid="{00000000-0005-0000-0000-000051340000}"/>
    <cellStyle name="Flag 3 7 14" xfId="13396" xr:uid="{00000000-0005-0000-0000-000052340000}"/>
    <cellStyle name="Flag 3 7 14 2" xfId="13397" xr:uid="{00000000-0005-0000-0000-000053340000}"/>
    <cellStyle name="Flag 3 7 14 3" xfId="13398" xr:uid="{00000000-0005-0000-0000-000054340000}"/>
    <cellStyle name="Flag 3 7 15" xfId="13399" xr:uid="{00000000-0005-0000-0000-000055340000}"/>
    <cellStyle name="Flag 3 7 15 2" xfId="13400" xr:uid="{00000000-0005-0000-0000-000056340000}"/>
    <cellStyle name="Flag 3 7 15 3" xfId="13401" xr:uid="{00000000-0005-0000-0000-000057340000}"/>
    <cellStyle name="Flag 3 7 16" xfId="13402" xr:uid="{00000000-0005-0000-0000-000058340000}"/>
    <cellStyle name="Flag 3 7 16 2" xfId="13403" xr:uid="{00000000-0005-0000-0000-000059340000}"/>
    <cellStyle name="Flag 3 7 16 3" xfId="13404" xr:uid="{00000000-0005-0000-0000-00005A340000}"/>
    <cellStyle name="Flag 3 7 17" xfId="13405" xr:uid="{00000000-0005-0000-0000-00005B340000}"/>
    <cellStyle name="Flag 3 7 17 2" xfId="13406" xr:uid="{00000000-0005-0000-0000-00005C340000}"/>
    <cellStyle name="Flag 3 7 17 3" xfId="13407" xr:uid="{00000000-0005-0000-0000-00005D340000}"/>
    <cellStyle name="Flag 3 7 18" xfId="13408" xr:uid="{00000000-0005-0000-0000-00005E340000}"/>
    <cellStyle name="Flag 3 7 18 2" xfId="13409" xr:uid="{00000000-0005-0000-0000-00005F340000}"/>
    <cellStyle name="Flag 3 7 18 3" xfId="13410" xr:uid="{00000000-0005-0000-0000-000060340000}"/>
    <cellStyle name="Flag 3 7 19" xfId="13411" xr:uid="{00000000-0005-0000-0000-000061340000}"/>
    <cellStyle name="Flag 3 7 19 2" xfId="13412" xr:uid="{00000000-0005-0000-0000-000062340000}"/>
    <cellStyle name="Flag 3 7 19 3" xfId="13413" xr:uid="{00000000-0005-0000-0000-000063340000}"/>
    <cellStyle name="Flag 3 7 2" xfId="13414" xr:uid="{00000000-0005-0000-0000-000064340000}"/>
    <cellStyle name="Flag 3 7 2 2" xfId="13415" xr:uid="{00000000-0005-0000-0000-000065340000}"/>
    <cellStyle name="Flag 3 7 2 3" xfId="13416" xr:uid="{00000000-0005-0000-0000-000066340000}"/>
    <cellStyle name="Flag 3 7 20" xfId="13417" xr:uid="{00000000-0005-0000-0000-000067340000}"/>
    <cellStyle name="Flag 3 7 20 2" xfId="13418" xr:uid="{00000000-0005-0000-0000-000068340000}"/>
    <cellStyle name="Flag 3 7 20 3" xfId="13419" xr:uid="{00000000-0005-0000-0000-000069340000}"/>
    <cellStyle name="Flag 3 7 21" xfId="13420" xr:uid="{00000000-0005-0000-0000-00006A340000}"/>
    <cellStyle name="Flag 3 7 21 2" xfId="13421" xr:uid="{00000000-0005-0000-0000-00006B340000}"/>
    <cellStyle name="Flag 3 7 21 3" xfId="13422" xr:uid="{00000000-0005-0000-0000-00006C340000}"/>
    <cellStyle name="Flag 3 7 22" xfId="13423" xr:uid="{00000000-0005-0000-0000-00006D340000}"/>
    <cellStyle name="Flag 3 7 22 2" xfId="13424" xr:uid="{00000000-0005-0000-0000-00006E340000}"/>
    <cellStyle name="Flag 3 7 22 3" xfId="13425" xr:uid="{00000000-0005-0000-0000-00006F340000}"/>
    <cellStyle name="Flag 3 7 23" xfId="13426" xr:uid="{00000000-0005-0000-0000-000070340000}"/>
    <cellStyle name="Flag 3 7 23 2" xfId="13427" xr:uid="{00000000-0005-0000-0000-000071340000}"/>
    <cellStyle name="Flag 3 7 23 3" xfId="13428" xr:uid="{00000000-0005-0000-0000-000072340000}"/>
    <cellStyle name="Flag 3 7 24" xfId="13429" xr:uid="{00000000-0005-0000-0000-000073340000}"/>
    <cellStyle name="Flag 3 7 24 2" xfId="13430" xr:uid="{00000000-0005-0000-0000-000074340000}"/>
    <cellStyle name="Flag 3 7 24 3" xfId="13431" xr:uid="{00000000-0005-0000-0000-000075340000}"/>
    <cellStyle name="Flag 3 7 25" xfId="13432" xr:uid="{00000000-0005-0000-0000-000076340000}"/>
    <cellStyle name="Flag 3 7 26" xfId="13433" xr:uid="{00000000-0005-0000-0000-000077340000}"/>
    <cellStyle name="Flag 3 7 3" xfId="13434" xr:uid="{00000000-0005-0000-0000-000078340000}"/>
    <cellStyle name="Flag 3 7 3 2" xfId="13435" xr:uid="{00000000-0005-0000-0000-000079340000}"/>
    <cellStyle name="Flag 3 7 3 3" xfId="13436" xr:uid="{00000000-0005-0000-0000-00007A340000}"/>
    <cellStyle name="Flag 3 7 4" xfId="13437" xr:uid="{00000000-0005-0000-0000-00007B340000}"/>
    <cellStyle name="Flag 3 7 4 2" xfId="13438" xr:uid="{00000000-0005-0000-0000-00007C340000}"/>
    <cellStyle name="Flag 3 7 4 3" xfId="13439" xr:uid="{00000000-0005-0000-0000-00007D340000}"/>
    <cellStyle name="Flag 3 7 5" xfId="13440" xr:uid="{00000000-0005-0000-0000-00007E340000}"/>
    <cellStyle name="Flag 3 7 5 2" xfId="13441" xr:uid="{00000000-0005-0000-0000-00007F340000}"/>
    <cellStyle name="Flag 3 7 5 3" xfId="13442" xr:uid="{00000000-0005-0000-0000-000080340000}"/>
    <cellStyle name="Flag 3 7 6" xfId="13443" xr:uid="{00000000-0005-0000-0000-000081340000}"/>
    <cellStyle name="Flag 3 7 6 2" xfId="13444" xr:uid="{00000000-0005-0000-0000-000082340000}"/>
    <cellStyle name="Flag 3 7 6 3" xfId="13445" xr:uid="{00000000-0005-0000-0000-000083340000}"/>
    <cellStyle name="Flag 3 7 7" xfId="13446" xr:uid="{00000000-0005-0000-0000-000084340000}"/>
    <cellStyle name="Flag 3 7 7 2" xfId="13447" xr:uid="{00000000-0005-0000-0000-000085340000}"/>
    <cellStyle name="Flag 3 7 7 3" xfId="13448" xr:uid="{00000000-0005-0000-0000-000086340000}"/>
    <cellStyle name="Flag 3 7 8" xfId="13449" xr:uid="{00000000-0005-0000-0000-000087340000}"/>
    <cellStyle name="Flag 3 7 8 2" xfId="13450" xr:uid="{00000000-0005-0000-0000-000088340000}"/>
    <cellStyle name="Flag 3 7 8 3" xfId="13451" xr:uid="{00000000-0005-0000-0000-000089340000}"/>
    <cellStyle name="Flag 3 7 9" xfId="13452" xr:uid="{00000000-0005-0000-0000-00008A340000}"/>
    <cellStyle name="Flag 3 7 9 2" xfId="13453" xr:uid="{00000000-0005-0000-0000-00008B340000}"/>
    <cellStyle name="Flag 3 7 9 3" xfId="13454" xr:uid="{00000000-0005-0000-0000-00008C340000}"/>
    <cellStyle name="Flag 3 8" xfId="13455" xr:uid="{00000000-0005-0000-0000-00008D340000}"/>
    <cellStyle name="Flag 3 8 10" xfId="13456" xr:uid="{00000000-0005-0000-0000-00008E340000}"/>
    <cellStyle name="Flag 3 8 10 2" xfId="13457" xr:uid="{00000000-0005-0000-0000-00008F340000}"/>
    <cellStyle name="Flag 3 8 10 3" xfId="13458" xr:uid="{00000000-0005-0000-0000-000090340000}"/>
    <cellStyle name="Flag 3 8 11" xfId="13459" xr:uid="{00000000-0005-0000-0000-000091340000}"/>
    <cellStyle name="Flag 3 8 11 2" xfId="13460" xr:uid="{00000000-0005-0000-0000-000092340000}"/>
    <cellStyle name="Flag 3 8 11 3" xfId="13461" xr:uid="{00000000-0005-0000-0000-000093340000}"/>
    <cellStyle name="Flag 3 8 12" xfId="13462" xr:uid="{00000000-0005-0000-0000-000094340000}"/>
    <cellStyle name="Flag 3 8 12 2" xfId="13463" xr:uid="{00000000-0005-0000-0000-000095340000}"/>
    <cellStyle name="Flag 3 8 12 3" xfId="13464" xr:uid="{00000000-0005-0000-0000-000096340000}"/>
    <cellStyle name="Flag 3 8 13" xfId="13465" xr:uid="{00000000-0005-0000-0000-000097340000}"/>
    <cellStyle name="Flag 3 8 13 2" xfId="13466" xr:uid="{00000000-0005-0000-0000-000098340000}"/>
    <cellStyle name="Flag 3 8 13 3" xfId="13467" xr:uid="{00000000-0005-0000-0000-000099340000}"/>
    <cellStyle name="Flag 3 8 14" xfId="13468" xr:uid="{00000000-0005-0000-0000-00009A340000}"/>
    <cellStyle name="Flag 3 8 14 2" xfId="13469" xr:uid="{00000000-0005-0000-0000-00009B340000}"/>
    <cellStyle name="Flag 3 8 14 3" xfId="13470" xr:uid="{00000000-0005-0000-0000-00009C340000}"/>
    <cellStyle name="Flag 3 8 15" xfId="13471" xr:uid="{00000000-0005-0000-0000-00009D340000}"/>
    <cellStyle name="Flag 3 8 15 2" xfId="13472" xr:uid="{00000000-0005-0000-0000-00009E340000}"/>
    <cellStyle name="Flag 3 8 15 3" xfId="13473" xr:uid="{00000000-0005-0000-0000-00009F340000}"/>
    <cellStyle name="Flag 3 8 16" xfId="13474" xr:uid="{00000000-0005-0000-0000-0000A0340000}"/>
    <cellStyle name="Flag 3 8 16 2" xfId="13475" xr:uid="{00000000-0005-0000-0000-0000A1340000}"/>
    <cellStyle name="Flag 3 8 16 3" xfId="13476" xr:uid="{00000000-0005-0000-0000-0000A2340000}"/>
    <cellStyle name="Flag 3 8 17" xfId="13477" xr:uid="{00000000-0005-0000-0000-0000A3340000}"/>
    <cellStyle name="Flag 3 8 17 2" xfId="13478" xr:uid="{00000000-0005-0000-0000-0000A4340000}"/>
    <cellStyle name="Flag 3 8 17 3" xfId="13479" xr:uid="{00000000-0005-0000-0000-0000A5340000}"/>
    <cellStyle name="Flag 3 8 18" xfId="13480" xr:uid="{00000000-0005-0000-0000-0000A6340000}"/>
    <cellStyle name="Flag 3 8 18 2" xfId="13481" xr:uid="{00000000-0005-0000-0000-0000A7340000}"/>
    <cellStyle name="Flag 3 8 18 3" xfId="13482" xr:uid="{00000000-0005-0000-0000-0000A8340000}"/>
    <cellStyle name="Flag 3 8 19" xfId="13483" xr:uid="{00000000-0005-0000-0000-0000A9340000}"/>
    <cellStyle name="Flag 3 8 19 2" xfId="13484" xr:uid="{00000000-0005-0000-0000-0000AA340000}"/>
    <cellStyle name="Flag 3 8 19 3" xfId="13485" xr:uid="{00000000-0005-0000-0000-0000AB340000}"/>
    <cellStyle name="Flag 3 8 2" xfId="13486" xr:uid="{00000000-0005-0000-0000-0000AC340000}"/>
    <cellStyle name="Flag 3 8 2 2" xfId="13487" xr:uid="{00000000-0005-0000-0000-0000AD340000}"/>
    <cellStyle name="Flag 3 8 2 3" xfId="13488" xr:uid="{00000000-0005-0000-0000-0000AE340000}"/>
    <cellStyle name="Flag 3 8 20" xfId="13489" xr:uid="{00000000-0005-0000-0000-0000AF340000}"/>
    <cellStyle name="Flag 3 8 20 2" xfId="13490" xr:uid="{00000000-0005-0000-0000-0000B0340000}"/>
    <cellStyle name="Flag 3 8 20 3" xfId="13491" xr:uid="{00000000-0005-0000-0000-0000B1340000}"/>
    <cellStyle name="Flag 3 8 21" xfId="13492" xr:uid="{00000000-0005-0000-0000-0000B2340000}"/>
    <cellStyle name="Flag 3 8 21 2" xfId="13493" xr:uid="{00000000-0005-0000-0000-0000B3340000}"/>
    <cellStyle name="Flag 3 8 21 3" xfId="13494" xr:uid="{00000000-0005-0000-0000-0000B4340000}"/>
    <cellStyle name="Flag 3 8 22" xfId="13495" xr:uid="{00000000-0005-0000-0000-0000B5340000}"/>
    <cellStyle name="Flag 3 8 22 2" xfId="13496" xr:uid="{00000000-0005-0000-0000-0000B6340000}"/>
    <cellStyle name="Flag 3 8 22 3" xfId="13497" xr:uid="{00000000-0005-0000-0000-0000B7340000}"/>
    <cellStyle name="Flag 3 8 23" xfId="13498" xr:uid="{00000000-0005-0000-0000-0000B8340000}"/>
    <cellStyle name="Flag 3 8 23 2" xfId="13499" xr:uid="{00000000-0005-0000-0000-0000B9340000}"/>
    <cellStyle name="Flag 3 8 23 3" xfId="13500" xr:uid="{00000000-0005-0000-0000-0000BA340000}"/>
    <cellStyle name="Flag 3 8 24" xfId="13501" xr:uid="{00000000-0005-0000-0000-0000BB340000}"/>
    <cellStyle name="Flag 3 8 24 2" xfId="13502" xr:uid="{00000000-0005-0000-0000-0000BC340000}"/>
    <cellStyle name="Flag 3 8 24 3" xfId="13503" xr:uid="{00000000-0005-0000-0000-0000BD340000}"/>
    <cellStyle name="Flag 3 8 25" xfId="13504" xr:uid="{00000000-0005-0000-0000-0000BE340000}"/>
    <cellStyle name="Flag 3 8 26" xfId="13505" xr:uid="{00000000-0005-0000-0000-0000BF340000}"/>
    <cellStyle name="Flag 3 8 3" xfId="13506" xr:uid="{00000000-0005-0000-0000-0000C0340000}"/>
    <cellStyle name="Flag 3 8 3 2" xfId="13507" xr:uid="{00000000-0005-0000-0000-0000C1340000}"/>
    <cellStyle name="Flag 3 8 3 3" xfId="13508" xr:uid="{00000000-0005-0000-0000-0000C2340000}"/>
    <cellStyle name="Flag 3 8 4" xfId="13509" xr:uid="{00000000-0005-0000-0000-0000C3340000}"/>
    <cellStyle name="Flag 3 8 4 2" xfId="13510" xr:uid="{00000000-0005-0000-0000-0000C4340000}"/>
    <cellStyle name="Flag 3 8 4 3" xfId="13511" xr:uid="{00000000-0005-0000-0000-0000C5340000}"/>
    <cellStyle name="Flag 3 8 5" xfId="13512" xr:uid="{00000000-0005-0000-0000-0000C6340000}"/>
    <cellStyle name="Flag 3 8 5 2" xfId="13513" xr:uid="{00000000-0005-0000-0000-0000C7340000}"/>
    <cellStyle name="Flag 3 8 5 3" xfId="13514" xr:uid="{00000000-0005-0000-0000-0000C8340000}"/>
    <cellStyle name="Flag 3 8 6" xfId="13515" xr:uid="{00000000-0005-0000-0000-0000C9340000}"/>
    <cellStyle name="Flag 3 8 6 2" xfId="13516" xr:uid="{00000000-0005-0000-0000-0000CA340000}"/>
    <cellStyle name="Flag 3 8 6 3" xfId="13517" xr:uid="{00000000-0005-0000-0000-0000CB340000}"/>
    <cellStyle name="Flag 3 8 7" xfId="13518" xr:uid="{00000000-0005-0000-0000-0000CC340000}"/>
    <cellStyle name="Flag 3 8 7 2" xfId="13519" xr:uid="{00000000-0005-0000-0000-0000CD340000}"/>
    <cellStyle name="Flag 3 8 7 3" xfId="13520" xr:uid="{00000000-0005-0000-0000-0000CE340000}"/>
    <cellStyle name="Flag 3 8 8" xfId="13521" xr:uid="{00000000-0005-0000-0000-0000CF340000}"/>
    <cellStyle name="Flag 3 8 8 2" xfId="13522" xr:uid="{00000000-0005-0000-0000-0000D0340000}"/>
    <cellStyle name="Flag 3 8 8 3" xfId="13523" xr:uid="{00000000-0005-0000-0000-0000D1340000}"/>
    <cellStyle name="Flag 3 8 9" xfId="13524" xr:uid="{00000000-0005-0000-0000-0000D2340000}"/>
    <cellStyle name="Flag 3 8 9 2" xfId="13525" xr:uid="{00000000-0005-0000-0000-0000D3340000}"/>
    <cellStyle name="Flag 3 8 9 3" xfId="13526" xr:uid="{00000000-0005-0000-0000-0000D4340000}"/>
    <cellStyle name="Flag 3 9" xfId="13527" xr:uid="{00000000-0005-0000-0000-0000D5340000}"/>
    <cellStyle name="Flag 3 9 2" xfId="13528" xr:uid="{00000000-0005-0000-0000-0000D6340000}"/>
    <cellStyle name="Flag 3 9 3" xfId="13529" xr:uid="{00000000-0005-0000-0000-0000D7340000}"/>
    <cellStyle name="Flag 30" xfId="13530" xr:uid="{00000000-0005-0000-0000-0000D8340000}"/>
    <cellStyle name="Flag 30 2" xfId="13531" xr:uid="{00000000-0005-0000-0000-0000D9340000}"/>
    <cellStyle name="Flag 30 3" xfId="13532" xr:uid="{00000000-0005-0000-0000-0000DA340000}"/>
    <cellStyle name="Flag 31" xfId="13533" xr:uid="{00000000-0005-0000-0000-0000DB340000}"/>
    <cellStyle name="Flag 31 2" xfId="13534" xr:uid="{00000000-0005-0000-0000-0000DC340000}"/>
    <cellStyle name="Flag 31 3" xfId="13535" xr:uid="{00000000-0005-0000-0000-0000DD340000}"/>
    <cellStyle name="Flag 32" xfId="13536" xr:uid="{00000000-0005-0000-0000-0000DE340000}"/>
    <cellStyle name="Flag 32 2" xfId="13537" xr:uid="{00000000-0005-0000-0000-0000DF340000}"/>
    <cellStyle name="Flag 32 3" xfId="13538" xr:uid="{00000000-0005-0000-0000-0000E0340000}"/>
    <cellStyle name="Flag 33" xfId="13539" xr:uid="{00000000-0005-0000-0000-0000E1340000}"/>
    <cellStyle name="Flag 33 2" xfId="13540" xr:uid="{00000000-0005-0000-0000-0000E2340000}"/>
    <cellStyle name="Flag 33 3" xfId="13541" xr:uid="{00000000-0005-0000-0000-0000E3340000}"/>
    <cellStyle name="Flag 34" xfId="13542" xr:uid="{00000000-0005-0000-0000-0000E4340000}"/>
    <cellStyle name="Flag 34 2" xfId="13543" xr:uid="{00000000-0005-0000-0000-0000E5340000}"/>
    <cellStyle name="Flag 34 3" xfId="13544" xr:uid="{00000000-0005-0000-0000-0000E6340000}"/>
    <cellStyle name="Flag 35" xfId="13545" xr:uid="{00000000-0005-0000-0000-0000E7340000}"/>
    <cellStyle name="Flag 35 2" xfId="13546" xr:uid="{00000000-0005-0000-0000-0000E8340000}"/>
    <cellStyle name="Flag 35 3" xfId="13547" xr:uid="{00000000-0005-0000-0000-0000E9340000}"/>
    <cellStyle name="Flag 36" xfId="13548" xr:uid="{00000000-0005-0000-0000-0000EA340000}"/>
    <cellStyle name="Flag 36 2" xfId="13549" xr:uid="{00000000-0005-0000-0000-0000EB340000}"/>
    <cellStyle name="Flag 36 3" xfId="13550" xr:uid="{00000000-0005-0000-0000-0000EC340000}"/>
    <cellStyle name="Flag 37" xfId="13551" xr:uid="{00000000-0005-0000-0000-0000ED340000}"/>
    <cellStyle name="Flag 38" xfId="13552" xr:uid="{00000000-0005-0000-0000-0000EE340000}"/>
    <cellStyle name="Flag 4" xfId="13553" xr:uid="{00000000-0005-0000-0000-0000EF340000}"/>
    <cellStyle name="Flag 4 10" xfId="13554" xr:uid="{00000000-0005-0000-0000-0000F0340000}"/>
    <cellStyle name="Flag 4 10 2" xfId="13555" xr:uid="{00000000-0005-0000-0000-0000F1340000}"/>
    <cellStyle name="Flag 4 10 3" xfId="13556" xr:uid="{00000000-0005-0000-0000-0000F2340000}"/>
    <cellStyle name="Flag 4 11" xfId="13557" xr:uid="{00000000-0005-0000-0000-0000F3340000}"/>
    <cellStyle name="Flag 4 11 2" xfId="13558" xr:uid="{00000000-0005-0000-0000-0000F4340000}"/>
    <cellStyle name="Flag 4 11 3" xfId="13559" xr:uid="{00000000-0005-0000-0000-0000F5340000}"/>
    <cellStyle name="Flag 4 12" xfId="13560" xr:uid="{00000000-0005-0000-0000-0000F6340000}"/>
    <cellStyle name="Flag 4 12 2" xfId="13561" xr:uid="{00000000-0005-0000-0000-0000F7340000}"/>
    <cellStyle name="Flag 4 12 3" xfId="13562" xr:uid="{00000000-0005-0000-0000-0000F8340000}"/>
    <cellStyle name="Flag 4 13" xfId="13563" xr:uid="{00000000-0005-0000-0000-0000F9340000}"/>
    <cellStyle name="Flag 4 13 2" xfId="13564" xr:uid="{00000000-0005-0000-0000-0000FA340000}"/>
    <cellStyle name="Flag 4 13 3" xfId="13565" xr:uid="{00000000-0005-0000-0000-0000FB340000}"/>
    <cellStyle name="Flag 4 14" xfId="13566" xr:uid="{00000000-0005-0000-0000-0000FC340000}"/>
    <cellStyle name="Flag 4 14 2" xfId="13567" xr:uid="{00000000-0005-0000-0000-0000FD340000}"/>
    <cellStyle name="Flag 4 14 3" xfId="13568" xr:uid="{00000000-0005-0000-0000-0000FE340000}"/>
    <cellStyle name="Flag 4 15" xfId="13569" xr:uid="{00000000-0005-0000-0000-0000FF340000}"/>
    <cellStyle name="Flag 4 15 2" xfId="13570" xr:uid="{00000000-0005-0000-0000-000000350000}"/>
    <cellStyle name="Flag 4 15 3" xfId="13571" xr:uid="{00000000-0005-0000-0000-000001350000}"/>
    <cellStyle name="Flag 4 16" xfId="13572" xr:uid="{00000000-0005-0000-0000-000002350000}"/>
    <cellStyle name="Flag 4 16 2" xfId="13573" xr:uid="{00000000-0005-0000-0000-000003350000}"/>
    <cellStyle name="Flag 4 16 3" xfId="13574" xr:uid="{00000000-0005-0000-0000-000004350000}"/>
    <cellStyle name="Flag 4 17" xfId="13575" xr:uid="{00000000-0005-0000-0000-000005350000}"/>
    <cellStyle name="Flag 4 17 2" xfId="13576" xr:uid="{00000000-0005-0000-0000-000006350000}"/>
    <cellStyle name="Flag 4 17 3" xfId="13577" xr:uid="{00000000-0005-0000-0000-000007350000}"/>
    <cellStyle name="Flag 4 18" xfId="13578" xr:uid="{00000000-0005-0000-0000-000008350000}"/>
    <cellStyle name="Flag 4 18 2" xfId="13579" xr:uid="{00000000-0005-0000-0000-000009350000}"/>
    <cellStyle name="Flag 4 18 3" xfId="13580" xr:uid="{00000000-0005-0000-0000-00000A350000}"/>
    <cellStyle name="Flag 4 19" xfId="13581" xr:uid="{00000000-0005-0000-0000-00000B350000}"/>
    <cellStyle name="Flag 4 19 2" xfId="13582" xr:uid="{00000000-0005-0000-0000-00000C350000}"/>
    <cellStyle name="Flag 4 19 3" xfId="13583" xr:uid="{00000000-0005-0000-0000-00000D350000}"/>
    <cellStyle name="Flag 4 2" xfId="13584" xr:uid="{00000000-0005-0000-0000-00000E350000}"/>
    <cellStyle name="Flag 4 2 2" xfId="13585" xr:uid="{00000000-0005-0000-0000-00000F350000}"/>
    <cellStyle name="Flag 4 2 3" xfId="13586" xr:uid="{00000000-0005-0000-0000-000010350000}"/>
    <cellStyle name="Flag 4 20" xfId="13587" xr:uid="{00000000-0005-0000-0000-000011350000}"/>
    <cellStyle name="Flag 4 20 2" xfId="13588" xr:uid="{00000000-0005-0000-0000-000012350000}"/>
    <cellStyle name="Flag 4 20 3" xfId="13589" xr:uid="{00000000-0005-0000-0000-000013350000}"/>
    <cellStyle name="Flag 4 21" xfId="13590" xr:uid="{00000000-0005-0000-0000-000014350000}"/>
    <cellStyle name="Flag 4 21 2" xfId="13591" xr:uid="{00000000-0005-0000-0000-000015350000}"/>
    <cellStyle name="Flag 4 21 3" xfId="13592" xr:uid="{00000000-0005-0000-0000-000016350000}"/>
    <cellStyle name="Flag 4 22" xfId="13593" xr:uid="{00000000-0005-0000-0000-000017350000}"/>
    <cellStyle name="Flag 4 22 2" xfId="13594" xr:uid="{00000000-0005-0000-0000-000018350000}"/>
    <cellStyle name="Flag 4 22 3" xfId="13595" xr:uid="{00000000-0005-0000-0000-000019350000}"/>
    <cellStyle name="Flag 4 23" xfId="13596" xr:uid="{00000000-0005-0000-0000-00001A350000}"/>
    <cellStyle name="Flag 4 23 2" xfId="13597" xr:uid="{00000000-0005-0000-0000-00001B350000}"/>
    <cellStyle name="Flag 4 23 3" xfId="13598" xr:uid="{00000000-0005-0000-0000-00001C350000}"/>
    <cellStyle name="Flag 4 24" xfId="13599" xr:uid="{00000000-0005-0000-0000-00001D350000}"/>
    <cellStyle name="Flag 4 24 2" xfId="13600" xr:uid="{00000000-0005-0000-0000-00001E350000}"/>
    <cellStyle name="Flag 4 24 3" xfId="13601" xr:uid="{00000000-0005-0000-0000-00001F350000}"/>
    <cellStyle name="Flag 4 25" xfId="13602" xr:uid="{00000000-0005-0000-0000-000020350000}"/>
    <cellStyle name="Flag 4 26" xfId="13603" xr:uid="{00000000-0005-0000-0000-000021350000}"/>
    <cellStyle name="Flag 4 3" xfId="13604" xr:uid="{00000000-0005-0000-0000-000022350000}"/>
    <cellStyle name="Flag 4 3 2" xfId="13605" xr:uid="{00000000-0005-0000-0000-000023350000}"/>
    <cellStyle name="Flag 4 3 3" xfId="13606" xr:uid="{00000000-0005-0000-0000-000024350000}"/>
    <cellStyle name="Flag 4 4" xfId="13607" xr:uid="{00000000-0005-0000-0000-000025350000}"/>
    <cellStyle name="Flag 4 4 2" xfId="13608" xr:uid="{00000000-0005-0000-0000-000026350000}"/>
    <cellStyle name="Flag 4 4 3" xfId="13609" xr:uid="{00000000-0005-0000-0000-000027350000}"/>
    <cellStyle name="Flag 4 5" xfId="13610" xr:uid="{00000000-0005-0000-0000-000028350000}"/>
    <cellStyle name="Flag 4 5 2" xfId="13611" xr:uid="{00000000-0005-0000-0000-000029350000}"/>
    <cellStyle name="Flag 4 5 3" xfId="13612" xr:uid="{00000000-0005-0000-0000-00002A350000}"/>
    <cellStyle name="Flag 4 6" xfId="13613" xr:uid="{00000000-0005-0000-0000-00002B350000}"/>
    <cellStyle name="Flag 4 6 2" xfId="13614" xr:uid="{00000000-0005-0000-0000-00002C350000}"/>
    <cellStyle name="Flag 4 6 3" xfId="13615" xr:uid="{00000000-0005-0000-0000-00002D350000}"/>
    <cellStyle name="Flag 4 7" xfId="13616" xr:uid="{00000000-0005-0000-0000-00002E350000}"/>
    <cellStyle name="Flag 4 7 2" xfId="13617" xr:uid="{00000000-0005-0000-0000-00002F350000}"/>
    <cellStyle name="Flag 4 7 3" xfId="13618" xr:uid="{00000000-0005-0000-0000-000030350000}"/>
    <cellStyle name="Flag 4 8" xfId="13619" xr:uid="{00000000-0005-0000-0000-000031350000}"/>
    <cellStyle name="Flag 4 8 2" xfId="13620" xr:uid="{00000000-0005-0000-0000-000032350000}"/>
    <cellStyle name="Flag 4 8 3" xfId="13621" xr:uid="{00000000-0005-0000-0000-000033350000}"/>
    <cellStyle name="Flag 4 9" xfId="13622" xr:uid="{00000000-0005-0000-0000-000034350000}"/>
    <cellStyle name="Flag 4 9 2" xfId="13623" xr:uid="{00000000-0005-0000-0000-000035350000}"/>
    <cellStyle name="Flag 4 9 3" xfId="13624" xr:uid="{00000000-0005-0000-0000-000036350000}"/>
    <cellStyle name="Flag 5" xfId="13625" xr:uid="{00000000-0005-0000-0000-000037350000}"/>
    <cellStyle name="Flag 5 10" xfId="13626" xr:uid="{00000000-0005-0000-0000-000038350000}"/>
    <cellStyle name="Flag 5 10 2" xfId="13627" xr:uid="{00000000-0005-0000-0000-000039350000}"/>
    <cellStyle name="Flag 5 10 3" xfId="13628" xr:uid="{00000000-0005-0000-0000-00003A350000}"/>
    <cellStyle name="Flag 5 11" xfId="13629" xr:uid="{00000000-0005-0000-0000-00003B350000}"/>
    <cellStyle name="Flag 5 11 2" xfId="13630" xr:uid="{00000000-0005-0000-0000-00003C350000}"/>
    <cellStyle name="Flag 5 11 3" xfId="13631" xr:uid="{00000000-0005-0000-0000-00003D350000}"/>
    <cellStyle name="Flag 5 12" xfId="13632" xr:uid="{00000000-0005-0000-0000-00003E350000}"/>
    <cellStyle name="Flag 5 12 2" xfId="13633" xr:uid="{00000000-0005-0000-0000-00003F350000}"/>
    <cellStyle name="Flag 5 12 3" xfId="13634" xr:uid="{00000000-0005-0000-0000-000040350000}"/>
    <cellStyle name="Flag 5 13" xfId="13635" xr:uid="{00000000-0005-0000-0000-000041350000}"/>
    <cellStyle name="Flag 5 13 2" xfId="13636" xr:uid="{00000000-0005-0000-0000-000042350000}"/>
    <cellStyle name="Flag 5 13 3" xfId="13637" xr:uid="{00000000-0005-0000-0000-000043350000}"/>
    <cellStyle name="Flag 5 14" xfId="13638" xr:uid="{00000000-0005-0000-0000-000044350000}"/>
    <cellStyle name="Flag 5 14 2" xfId="13639" xr:uid="{00000000-0005-0000-0000-000045350000}"/>
    <cellStyle name="Flag 5 14 3" xfId="13640" xr:uid="{00000000-0005-0000-0000-000046350000}"/>
    <cellStyle name="Flag 5 15" xfId="13641" xr:uid="{00000000-0005-0000-0000-000047350000}"/>
    <cellStyle name="Flag 5 15 2" xfId="13642" xr:uid="{00000000-0005-0000-0000-000048350000}"/>
    <cellStyle name="Flag 5 15 3" xfId="13643" xr:uid="{00000000-0005-0000-0000-000049350000}"/>
    <cellStyle name="Flag 5 16" xfId="13644" xr:uid="{00000000-0005-0000-0000-00004A350000}"/>
    <cellStyle name="Flag 5 16 2" xfId="13645" xr:uid="{00000000-0005-0000-0000-00004B350000}"/>
    <cellStyle name="Flag 5 16 3" xfId="13646" xr:uid="{00000000-0005-0000-0000-00004C350000}"/>
    <cellStyle name="Flag 5 17" xfId="13647" xr:uid="{00000000-0005-0000-0000-00004D350000}"/>
    <cellStyle name="Flag 5 17 2" xfId="13648" xr:uid="{00000000-0005-0000-0000-00004E350000}"/>
    <cellStyle name="Flag 5 17 3" xfId="13649" xr:uid="{00000000-0005-0000-0000-00004F350000}"/>
    <cellStyle name="Flag 5 18" xfId="13650" xr:uid="{00000000-0005-0000-0000-000050350000}"/>
    <cellStyle name="Flag 5 18 2" xfId="13651" xr:uid="{00000000-0005-0000-0000-000051350000}"/>
    <cellStyle name="Flag 5 18 3" xfId="13652" xr:uid="{00000000-0005-0000-0000-000052350000}"/>
    <cellStyle name="Flag 5 19" xfId="13653" xr:uid="{00000000-0005-0000-0000-000053350000}"/>
    <cellStyle name="Flag 5 19 2" xfId="13654" xr:uid="{00000000-0005-0000-0000-000054350000}"/>
    <cellStyle name="Flag 5 19 3" xfId="13655" xr:uid="{00000000-0005-0000-0000-000055350000}"/>
    <cellStyle name="Flag 5 2" xfId="13656" xr:uid="{00000000-0005-0000-0000-000056350000}"/>
    <cellStyle name="Flag 5 2 2" xfId="13657" xr:uid="{00000000-0005-0000-0000-000057350000}"/>
    <cellStyle name="Flag 5 2 3" xfId="13658" xr:uid="{00000000-0005-0000-0000-000058350000}"/>
    <cellStyle name="Flag 5 20" xfId="13659" xr:uid="{00000000-0005-0000-0000-000059350000}"/>
    <cellStyle name="Flag 5 20 2" xfId="13660" xr:uid="{00000000-0005-0000-0000-00005A350000}"/>
    <cellStyle name="Flag 5 20 3" xfId="13661" xr:uid="{00000000-0005-0000-0000-00005B350000}"/>
    <cellStyle name="Flag 5 21" xfId="13662" xr:uid="{00000000-0005-0000-0000-00005C350000}"/>
    <cellStyle name="Flag 5 21 2" xfId="13663" xr:uid="{00000000-0005-0000-0000-00005D350000}"/>
    <cellStyle name="Flag 5 21 3" xfId="13664" xr:uid="{00000000-0005-0000-0000-00005E350000}"/>
    <cellStyle name="Flag 5 22" xfId="13665" xr:uid="{00000000-0005-0000-0000-00005F350000}"/>
    <cellStyle name="Flag 5 22 2" xfId="13666" xr:uid="{00000000-0005-0000-0000-000060350000}"/>
    <cellStyle name="Flag 5 22 3" xfId="13667" xr:uid="{00000000-0005-0000-0000-000061350000}"/>
    <cellStyle name="Flag 5 23" xfId="13668" xr:uid="{00000000-0005-0000-0000-000062350000}"/>
    <cellStyle name="Flag 5 23 2" xfId="13669" xr:uid="{00000000-0005-0000-0000-000063350000}"/>
    <cellStyle name="Flag 5 23 3" xfId="13670" xr:uid="{00000000-0005-0000-0000-000064350000}"/>
    <cellStyle name="Flag 5 24" xfId="13671" xr:uid="{00000000-0005-0000-0000-000065350000}"/>
    <cellStyle name="Flag 5 24 2" xfId="13672" xr:uid="{00000000-0005-0000-0000-000066350000}"/>
    <cellStyle name="Flag 5 24 3" xfId="13673" xr:uid="{00000000-0005-0000-0000-000067350000}"/>
    <cellStyle name="Flag 5 25" xfId="13674" xr:uid="{00000000-0005-0000-0000-000068350000}"/>
    <cellStyle name="Flag 5 26" xfId="13675" xr:uid="{00000000-0005-0000-0000-000069350000}"/>
    <cellStyle name="Flag 5 3" xfId="13676" xr:uid="{00000000-0005-0000-0000-00006A350000}"/>
    <cellStyle name="Flag 5 3 2" xfId="13677" xr:uid="{00000000-0005-0000-0000-00006B350000}"/>
    <cellStyle name="Flag 5 3 3" xfId="13678" xr:uid="{00000000-0005-0000-0000-00006C350000}"/>
    <cellStyle name="Flag 5 4" xfId="13679" xr:uid="{00000000-0005-0000-0000-00006D350000}"/>
    <cellStyle name="Flag 5 4 2" xfId="13680" xr:uid="{00000000-0005-0000-0000-00006E350000}"/>
    <cellStyle name="Flag 5 4 3" xfId="13681" xr:uid="{00000000-0005-0000-0000-00006F350000}"/>
    <cellStyle name="Flag 5 5" xfId="13682" xr:uid="{00000000-0005-0000-0000-000070350000}"/>
    <cellStyle name="Flag 5 5 2" xfId="13683" xr:uid="{00000000-0005-0000-0000-000071350000}"/>
    <cellStyle name="Flag 5 5 3" xfId="13684" xr:uid="{00000000-0005-0000-0000-000072350000}"/>
    <cellStyle name="Flag 5 6" xfId="13685" xr:uid="{00000000-0005-0000-0000-000073350000}"/>
    <cellStyle name="Flag 5 6 2" xfId="13686" xr:uid="{00000000-0005-0000-0000-000074350000}"/>
    <cellStyle name="Flag 5 6 3" xfId="13687" xr:uid="{00000000-0005-0000-0000-000075350000}"/>
    <cellStyle name="Flag 5 7" xfId="13688" xr:uid="{00000000-0005-0000-0000-000076350000}"/>
    <cellStyle name="Flag 5 7 2" xfId="13689" xr:uid="{00000000-0005-0000-0000-000077350000}"/>
    <cellStyle name="Flag 5 7 3" xfId="13690" xr:uid="{00000000-0005-0000-0000-000078350000}"/>
    <cellStyle name="Flag 5 8" xfId="13691" xr:uid="{00000000-0005-0000-0000-000079350000}"/>
    <cellStyle name="Flag 5 8 2" xfId="13692" xr:uid="{00000000-0005-0000-0000-00007A350000}"/>
    <cellStyle name="Flag 5 8 3" xfId="13693" xr:uid="{00000000-0005-0000-0000-00007B350000}"/>
    <cellStyle name="Flag 5 9" xfId="13694" xr:uid="{00000000-0005-0000-0000-00007C350000}"/>
    <cellStyle name="Flag 5 9 2" xfId="13695" xr:uid="{00000000-0005-0000-0000-00007D350000}"/>
    <cellStyle name="Flag 5 9 3" xfId="13696" xr:uid="{00000000-0005-0000-0000-00007E350000}"/>
    <cellStyle name="Flag 6" xfId="13697" xr:uid="{00000000-0005-0000-0000-00007F350000}"/>
    <cellStyle name="Flag 6 10" xfId="13698" xr:uid="{00000000-0005-0000-0000-000080350000}"/>
    <cellStyle name="Flag 6 10 2" xfId="13699" xr:uid="{00000000-0005-0000-0000-000081350000}"/>
    <cellStyle name="Flag 6 10 3" xfId="13700" xr:uid="{00000000-0005-0000-0000-000082350000}"/>
    <cellStyle name="Flag 6 11" xfId="13701" xr:uid="{00000000-0005-0000-0000-000083350000}"/>
    <cellStyle name="Flag 6 11 2" xfId="13702" xr:uid="{00000000-0005-0000-0000-000084350000}"/>
    <cellStyle name="Flag 6 11 3" xfId="13703" xr:uid="{00000000-0005-0000-0000-000085350000}"/>
    <cellStyle name="Flag 6 12" xfId="13704" xr:uid="{00000000-0005-0000-0000-000086350000}"/>
    <cellStyle name="Flag 6 12 2" xfId="13705" xr:uid="{00000000-0005-0000-0000-000087350000}"/>
    <cellStyle name="Flag 6 12 3" xfId="13706" xr:uid="{00000000-0005-0000-0000-000088350000}"/>
    <cellStyle name="Flag 6 13" xfId="13707" xr:uid="{00000000-0005-0000-0000-000089350000}"/>
    <cellStyle name="Flag 6 13 2" xfId="13708" xr:uid="{00000000-0005-0000-0000-00008A350000}"/>
    <cellStyle name="Flag 6 13 3" xfId="13709" xr:uid="{00000000-0005-0000-0000-00008B350000}"/>
    <cellStyle name="Flag 6 14" xfId="13710" xr:uid="{00000000-0005-0000-0000-00008C350000}"/>
    <cellStyle name="Flag 6 14 2" xfId="13711" xr:uid="{00000000-0005-0000-0000-00008D350000}"/>
    <cellStyle name="Flag 6 14 3" xfId="13712" xr:uid="{00000000-0005-0000-0000-00008E350000}"/>
    <cellStyle name="Flag 6 15" xfId="13713" xr:uid="{00000000-0005-0000-0000-00008F350000}"/>
    <cellStyle name="Flag 6 15 2" xfId="13714" xr:uid="{00000000-0005-0000-0000-000090350000}"/>
    <cellStyle name="Flag 6 15 3" xfId="13715" xr:uid="{00000000-0005-0000-0000-000091350000}"/>
    <cellStyle name="Flag 6 16" xfId="13716" xr:uid="{00000000-0005-0000-0000-000092350000}"/>
    <cellStyle name="Flag 6 16 2" xfId="13717" xr:uid="{00000000-0005-0000-0000-000093350000}"/>
    <cellStyle name="Flag 6 16 3" xfId="13718" xr:uid="{00000000-0005-0000-0000-000094350000}"/>
    <cellStyle name="Flag 6 17" xfId="13719" xr:uid="{00000000-0005-0000-0000-000095350000}"/>
    <cellStyle name="Flag 6 17 2" xfId="13720" xr:uid="{00000000-0005-0000-0000-000096350000}"/>
    <cellStyle name="Flag 6 17 3" xfId="13721" xr:uid="{00000000-0005-0000-0000-000097350000}"/>
    <cellStyle name="Flag 6 18" xfId="13722" xr:uid="{00000000-0005-0000-0000-000098350000}"/>
    <cellStyle name="Flag 6 18 2" xfId="13723" xr:uid="{00000000-0005-0000-0000-000099350000}"/>
    <cellStyle name="Flag 6 18 3" xfId="13724" xr:uid="{00000000-0005-0000-0000-00009A350000}"/>
    <cellStyle name="Flag 6 19" xfId="13725" xr:uid="{00000000-0005-0000-0000-00009B350000}"/>
    <cellStyle name="Flag 6 19 2" xfId="13726" xr:uid="{00000000-0005-0000-0000-00009C350000}"/>
    <cellStyle name="Flag 6 19 3" xfId="13727" xr:uid="{00000000-0005-0000-0000-00009D350000}"/>
    <cellStyle name="Flag 6 2" xfId="13728" xr:uid="{00000000-0005-0000-0000-00009E350000}"/>
    <cellStyle name="Flag 6 2 2" xfId="13729" xr:uid="{00000000-0005-0000-0000-00009F350000}"/>
    <cellStyle name="Flag 6 2 3" xfId="13730" xr:uid="{00000000-0005-0000-0000-0000A0350000}"/>
    <cellStyle name="Flag 6 20" xfId="13731" xr:uid="{00000000-0005-0000-0000-0000A1350000}"/>
    <cellStyle name="Flag 6 20 2" xfId="13732" xr:uid="{00000000-0005-0000-0000-0000A2350000}"/>
    <cellStyle name="Flag 6 20 3" xfId="13733" xr:uid="{00000000-0005-0000-0000-0000A3350000}"/>
    <cellStyle name="Flag 6 21" xfId="13734" xr:uid="{00000000-0005-0000-0000-0000A4350000}"/>
    <cellStyle name="Flag 6 21 2" xfId="13735" xr:uid="{00000000-0005-0000-0000-0000A5350000}"/>
    <cellStyle name="Flag 6 21 3" xfId="13736" xr:uid="{00000000-0005-0000-0000-0000A6350000}"/>
    <cellStyle name="Flag 6 22" xfId="13737" xr:uid="{00000000-0005-0000-0000-0000A7350000}"/>
    <cellStyle name="Flag 6 22 2" xfId="13738" xr:uid="{00000000-0005-0000-0000-0000A8350000}"/>
    <cellStyle name="Flag 6 22 3" xfId="13739" xr:uid="{00000000-0005-0000-0000-0000A9350000}"/>
    <cellStyle name="Flag 6 23" xfId="13740" xr:uid="{00000000-0005-0000-0000-0000AA350000}"/>
    <cellStyle name="Flag 6 23 2" xfId="13741" xr:uid="{00000000-0005-0000-0000-0000AB350000}"/>
    <cellStyle name="Flag 6 23 3" xfId="13742" xr:uid="{00000000-0005-0000-0000-0000AC350000}"/>
    <cellStyle name="Flag 6 24" xfId="13743" xr:uid="{00000000-0005-0000-0000-0000AD350000}"/>
    <cellStyle name="Flag 6 24 2" xfId="13744" xr:uid="{00000000-0005-0000-0000-0000AE350000}"/>
    <cellStyle name="Flag 6 24 3" xfId="13745" xr:uid="{00000000-0005-0000-0000-0000AF350000}"/>
    <cellStyle name="Flag 6 25" xfId="13746" xr:uid="{00000000-0005-0000-0000-0000B0350000}"/>
    <cellStyle name="Flag 6 26" xfId="13747" xr:uid="{00000000-0005-0000-0000-0000B1350000}"/>
    <cellStyle name="Flag 6 3" xfId="13748" xr:uid="{00000000-0005-0000-0000-0000B2350000}"/>
    <cellStyle name="Flag 6 3 2" xfId="13749" xr:uid="{00000000-0005-0000-0000-0000B3350000}"/>
    <cellStyle name="Flag 6 3 3" xfId="13750" xr:uid="{00000000-0005-0000-0000-0000B4350000}"/>
    <cellStyle name="Flag 6 4" xfId="13751" xr:uid="{00000000-0005-0000-0000-0000B5350000}"/>
    <cellStyle name="Flag 6 4 2" xfId="13752" xr:uid="{00000000-0005-0000-0000-0000B6350000}"/>
    <cellStyle name="Flag 6 4 3" xfId="13753" xr:uid="{00000000-0005-0000-0000-0000B7350000}"/>
    <cellStyle name="Flag 6 5" xfId="13754" xr:uid="{00000000-0005-0000-0000-0000B8350000}"/>
    <cellStyle name="Flag 6 5 2" xfId="13755" xr:uid="{00000000-0005-0000-0000-0000B9350000}"/>
    <cellStyle name="Flag 6 5 3" xfId="13756" xr:uid="{00000000-0005-0000-0000-0000BA350000}"/>
    <cellStyle name="Flag 6 6" xfId="13757" xr:uid="{00000000-0005-0000-0000-0000BB350000}"/>
    <cellStyle name="Flag 6 6 2" xfId="13758" xr:uid="{00000000-0005-0000-0000-0000BC350000}"/>
    <cellStyle name="Flag 6 6 3" xfId="13759" xr:uid="{00000000-0005-0000-0000-0000BD350000}"/>
    <cellStyle name="Flag 6 7" xfId="13760" xr:uid="{00000000-0005-0000-0000-0000BE350000}"/>
    <cellStyle name="Flag 6 7 2" xfId="13761" xr:uid="{00000000-0005-0000-0000-0000BF350000}"/>
    <cellStyle name="Flag 6 7 3" xfId="13762" xr:uid="{00000000-0005-0000-0000-0000C0350000}"/>
    <cellStyle name="Flag 6 8" xfId="13763" xr:uid="{00000000-0005-0000-0000-0000C1350000}"/>
    <cellStyle name="Flag 6 8 2" xfId="13764" xr:uid="{00000000-0005-0000-0000-0000C2350000}"/>
    <cellStyle name="Flag 6 8 3" xfId="13765" xr:uid="{00000000-0005-0000-0000-0000C3350000}"/>
    <cellStyle name="Flag 6 9" xfId="13766" xr:uid="{00000000-0005-0000-0000-0000C4350000}"/>
    <cellStyle name="Flag 6 9 2" xfId="13767" xr:uid="{00000000-0005-0000-0000-0000C5350000}"/>
    <cellStyle name="Flag 6 9 3" xfId="13768" xr:uid="{00000000-0005-0000-0000-0000C6350000}"/>
    <cellStyle name="Flag 7" xfId="13769" xr:uid="{00000000-0005-0000-0000-0000C7350000}"/>
    <cellStyle name="Flag 7 10" xfId="13770" xr:uid="{00000000-0005-0000-0000-0000C8350000}"/>
    <cellStyle name="Flag 7 10 2" xfId="13771" xr:uid="{00000000-0005-0000-0000-0000C9350000}"/>
    <cellStyle name="Flag 7 10 3" xfId="13772" xr:uid="{00000000-0005-0000-0000-0000CA350000}"/>
    <cellStyle name="Flag 7 11" xfId="13773" xr:uid="{00000000-0005-0000-0000-0000CB350000}"/>
    <cellStyle name="Flag 7 11 2" xfId="13774" xr:uid="{00000000-0005-0000-0000-0000CC350000}"/>
    <cellStyle name="Flag 7 11 3" xfId="13775" xr:uid="{00000000-0005-0000-0000-0000CD350000}"/>
    <cellStyle name="Flag 7 12" xfId="13776" xr:uid="{00000000-0005-0000-0000-0000CE350000}"/>
    <cellStyle name="Flag 7 12 2" xfId="13777" xr:uid="{00000000-0005-0000-0000-0000CF350000}"/>
    <cellStyle name="Flag 7 12 3" xfId="13778" xr:uid="{00000000-0005-0000-0000-0000D0350000}"/>
    <cellStyle name="Flag 7 13" xfId="13779" xr:uid="{00000000-0005-0000-0000-0000D1350000}"/>
    <cellStyle name="Flag 7 13 2" xfId="13780" xr:uid="{00000000-0005-0000-0000-0000D2350000}"/>
    <cellStyle name="Flag 7 13 3" xfId="13781" xr:uid="{00000000-0005-0000-0000-0000D3350000}"/>
    <cellStyle name="Flag 7 14" xfId="13782" xr:uid="{00000000-0005-0000-0000-0000D4350000}"/>
    <cellStyle name="Flag 7 14 2" xfId="13783" xr:uid="{00000000-0005-0000-0000-0000D5350000}"/>
    <cellStyle name="Flag 7 14 3" xfId="13784" xr:uid="{00000000-0005-0000-0000-0000D6350000}"/>
    <cellStyle name="Flag 7 15" xfId="13785" xr:uid="{00000000-0005-0000-0000-0000D7350000}"/>
    <cellStyle name="Flag 7 15 2" xfId="13786" xr:uid="{00000000-0005-0000-0000-0000D8350000}"/>
    <cellStyle name="Flag 7 15 3" xfId="13787" xr:uid="{00000000-0005-0000-0000-0000D9350000}"/>
    <cellStyle name="Flag 7 16" xfId="13788" xr:uid="{00000000-0005-0000-0000-0000DA350000}"/>
    <cellStyle name="Flag 7 16 2" xfId="13789" xr:uid="{00000000-0005-0000-0000-0000DB350000}"/>
    <cellStyle name="Flag 7 16 3" xfId="13790" xr:uid="{00000000-0005-0000-0000-0000DC350000}"/>
    <cellStyle name="Flag 7 17" xfId="13791" xr:uid="{00000000-0005-0000-0000-0000DD350000}"/>
    <cellStyle name="Flag 7 17 2" xfId="13792" xr:uid="{00000000-0005-0000-0000-0000DE350000}"/>
    <cellStyle name="Flag 7 17 3" xfId="13793" xr:uid="{00000000-0005-0000-0000-0000DF350000}"/>
    <cellStyle name="Flag 7 18" xfId="13794" xr:uid="{00000000-0005-0000-0000-0000E0350000}"/>
    <cellStyle name="Flag 7 18 2" xfId="13795" xr:uid="{00000000-0005-0000-0000-0000E1350000}"/>
    <cellStyle name="Flag 7 18 3" xfId="13796" xr:uid="{00000000-0005-0000-0000-0000E2350000}"/>
    <cellStyle name="Flag 7 19" xfId="13797" xr:uid="{00000000-0005-0000-0000-0000E3350000}"/>
    <cellStyle name="Flag 7 19 2" xfId="13798" xr:uid="{00000000-0005-0000-0000-0000E4350000}"/>
    <cellStyle name="Flag 7 19 3" xfId="13799" xr:uid="{00000000-0005-0000-0000-0000E5350000}"/>
    <cellStyle name="Flag 7 2" xfId="13800" xr:uid="{00000000-0005-0000-0000-0000E6350000}"/>
    <cellStyle name="Flag 7 2 2" xfId="13801" xr:uid="{00000000-0005-0000-0000-0000E7350000}"/>
    <cellStyle name="Flag 7 2 3" xfId="13802" xr:uid="{00000000-0005-0000-0000-0000E8350000}"/>
    <cellStyle name="Flag 7 20" xfId="13803" xr:uid="{00000000-0005-0000-0000-0000E9350000}"/>
    <cellStyle name="Flag 7 20 2" xfId="13804" xr:uid="{00000000-0005-0000-0000-0000EA350000}"/>
    <cellStyle name="Flag 7 20 3" xfId="13805" xr:uid="{00000000-0005-0000-0000-0000EB350000}"/>
    <cellStyle name="Flag 7 21" xfId="13806" xr:uid="{00000000-0005-0000-0000-0000EC350000}"/>
    <cellStyle name="Flag 7 21 2" xfId="13807" xr:uid="{00000000-0005-0000-0000-0000ED350000}"/>
    <cellStyle name="Flag 7 21 3" xfId="13808" xr:uid="{00000000-0005-0000-0000-0000EE350000}"/>
    <cellStyle name="Flag 7 22" xfId="13809" xr:uid="{00000000-0005-0000-0000-0000EF350000}"/>
    <cellStyle name="Flag 7 22 2" xfId="13810" xr:uid="{00000000-0005-0000-0000-0000F0350000}"/>
    <cellStyle name="Flag 7 22 3" xfId="13811" xr:uid="{00000000-0005-0000-0000-0000F1350000}"/>
    <cellStyle name="Flag 7 23" xfId="13812" xr:uid="{00000000-0005-0000-0000-0000F2350000}"/>
    <cellStyle name="Flag 7 23 2" xfId="13813" xr:uid="{00000000-0005-0000-0000-0000F3350000}"/>
    <cellStyle name="Flag 7 23 3" xfId="13814" xr:uid="{00000000-0005-0000-0000-0000F4350000}"/>
    <cellStyle name="Flag 7 24" xfId="13815" xr:uid="{00000000-0005-0000-0000-0000F5350000}"/>
    <cellStyle name="Flag 7 24 2" xfId="13816" xr:uid="{00000000-0005-0000-0000-0000F6350000}"/>
    <cellStyle name="Flag 7 24 3" xfId="13817" xr:uid="{00000000-0005-0000-0000-0000F7350000}"/>
    <cellStyle name="Flag 7 25" xfId="13818" xr:uid="{00000000-0005-0000-0000-0000F8350000}"/>
    <cellStyle name="Flag 7 26" xfId="13819" xr:uid="{00000000-0005-0000-0000-0000F9350000}"/>
    <cellStyle name="Flag 7 3" xfId="13820" xr:uid="{00000000-0005-0000-0000-0000FA350000}"/>
    <cellStyle name="Flag 7 3 2" xfId="13821" xr:uid="{00000000-0005-0000-0000-0000FB350000}"/>
    <cellStyle name="Flag 7 3 3" xfId="13822" xr:uid="{00000000-0005-0000-0000-0000FC350000}"/>
    <cellStyle name="Flag 7 4" xfId="13823" xr:uid="{00000000-0005-0000-0000-0000FD350000}"/>
    <cellStyle name="Flag 7 4 2" xfId="13824" xr:uid="{00000000-0005-0000-0000-0000FE350000}"/>
    <cellStyle name="Flag 7 4 3" xfId="13825" xr:uid="{00000000-0005-0000-0000-0000FF350000}"/>
    <cellStyle name="Flag 7 5" xfId="13826" xr:uid="{00000000-0005-0000-0000-000000360000}"/>
    <cellStyle name="Flag 7 5 2" xfId="13827" xr:uid="{00000000-0005-0000-0000-000001360000}"/>
    <cellStyle name="Flag 7 5 3" xfId="13828" xr:uid="{00000000-0005-0000-0000-000002360000}"/>
    <cellStyle name="Flag 7 6" xfId="13829" xr:uid="{00000000-0005-0000-0000-000003360000}"/>
    <cellStyle name="Flag 7 6 2" xfId="13830" xr:uid="{00000000-0005-0000-0000-000004360000}"/>
    <cellStyle name="Flag 7 6 3" xfId="13831" xr:uid="{00000000-0005-0000-0000-000005360000}"/>
    <cellStyle name="Flag 7 7" xfId="13832" xr:uid="{00000000-0005-0000-0000-000006360000}"/>
    <cellStyle name="Flag 7 7 2" xfId="13833" xr:uid="{00000000-0005-0000-0000-000007360000}"/>
    <cellStyle name="Flag 7 7 3" xfId="13834" xr:uid="{00000000-0005-0000-0000-000008360000}"/>
    <cellStyle name="Flag 7 8" xfId="13835" xr:uid="{00000000-0005-0000-0000-000009360000}"/>
    <cellStyle name="Flag 7 8 2" xfId="13836" xr:uid="{00000000-0005-0000-0000-00000A360000}"/>
    <cellStyle name="Flag 7 8 3" xfId="13837" xr:uid="{00000000-0005-0000-0000-00000B360000}"/>
    <cellStyle name="Flag 7 9" xfId="13838" xr:uid="{00000000-0005-0000-0000-00000C360000}"/>
    <cellStyle name="Flag 7 9 2" xfId="13839" xr:uid="{00000000-0005-0000-0000-00000D360000}"/>
    <cellStyle name="Flag 7 9 3" xfId="13840" xr:uid="{00000000-0005-0000-0000-00000E360000}"/>
    <cellStyle name="Flag 8" xfId="13841" xr:uid="{00000000-0005-0000-0000-00000F360000}"/>
    <cellStyle name="Flag 8 10" xfId="13842" xr:uid="{00000000-0005-0000-0000-000010360000}"/>
    <cellStyle name="Flag 8 10 2" xfId="13843" xr:uid="{00000000-0005-0000-0000-000011360000}"/>
    <cellStyle name="Flag 8 10 3" xfId="13844" xr:uid="{00000000-0005-0000-0000-000012360000}"/>
    <cellStyle name="Flag 8 11" xfId="13845" xr:uid="{00000000-0005-0000-0000-000013360000}"/>
    <cellStyle name="Flag 8 11 2" xfId="13846" xr:uid="{00000000-0005-0000-0000-000014360000}"/>
    <cellStyle name="Flag 8 11 3" xfId="13847" xr:uid="{00000000-0005-0000-0000-000015360000}"/>
    <cellStyle name="Flag 8 12" xfId="13848" xr:uid="{00000000-0005-0000-0000-000016360000}"/>
    <cellStyle name="Flag 8 12 2" xfId="13849" xr:uid="{00000000-0005-0000-0000-000017360000}"/>
    <cellStyle name="Flag 8 12 3" xfId="13850" xr:uid="{00000000-0005-0000-0000-000018360000}"/>
    <cellStyle name="Flag 8 13" xfId="13851" xr:uid="{00000000-0005-0000-0000-000019360000}"/>
    <cellStyle name="Flag 8 13 2" xfId="13852" xr:uid="{00000000-0005-0000-0000-00001A360000}"/>
    <cellStyle name="Flag 8 13 3" xfId="13853" xr:uid="{00000000-0005-0000-0000-00001B360000}"/>
    <cellStyle name="Flag 8 14" xfId="13854" xr:uid="{00000000-0005-0000-0000-00001C360000}"/>
    <cellStyle name="Flag 8 14 2" xfId="13855" xr:uid="{00000000-0005-0000-0000-00001D360000}"/>
    <cellStyle name="Flag 8 14 3" xfId="13856" xr:uid="{00000000-0005-0000-0000-00001E360000}"/>
    <cellStyle name="Flag 8 15" xfId="13857" xr:uid="{00000000-0005-0000-0000-00001F360000}"/>
    <cellStyle name="Flag 8 15 2" xfId="13858" xr:uid="{00000000-0005-0000-0000-000020360000}"/>
    <cellStyle name="Flag 8 15 3" xfId="13859" xr:uid="{00000000-0005-0000-0000-000021360000}"/>
    <cellStyle name="Flag 8 16" xfId="13860" xr:uid="{00000000-0005-0000-0000-000022360000}"/>
    <cellStyle name="Flag 8 16 2" xfId="13861" xr:uid="{00000000-0005-0000-0000-000023360000}"/>
    <cellStyle name="Flag 8 16 3" xfId="13862" xr:uid="{00000000-0005-0000-0000-000024360000}"/>
    <cellStyle name="Flag 8 17" xfId="13863" xr:uid="{00000000-0005-0000-0000-000025360000}"/>
    <cellStyle name="Flag 8 17 2" xfId="13864" xr:uid="{00000000-0005-0000-0000-000026360000}"/>
    <cellStyle name="Flag 8 17 3" xfId="13865" xr:uid="{00000000-0005-0000-0000-000027360000}"/>
    <cellStyle name="Flag 8 18" xfId="13866" xr:uid="{00000000-0005-0000-0000-000028360000}"/>
    <cellStyle name="Flag 8 18 2" xfId="13867" xr:uid="{00000000-0005-0000-0000-000029360000}"/>
    <cellStyle name="Flag 8 18 3" xfId="13868" xr:uid="{00000000-0005-0000-0000-00002A360000}"/>
    <cellStyle name="Flag 8 19" xfId="13869" xr:uid="{00000000-0005-0000-0000-00002B360000}"/>
    <cellStyle name="Flag 8 19 2" xfId="13870" xr:uid="{00000000-0005-0000-0000-00002C360000}"/>
    <cellStyle name="Flag 8 19 3" xfId="13871" xr:uid="{00000000-0005-0000-0000-00002D360000}"/>
    <cellStyle name="Flag 8 2" xfId="13872" xr:uid="{00000000-0005-0000-0000-00002E360000}"/>
    <cellStyle name="Flag 8 2 2" xfId="13873" xr:uid="{00000000-0005-0000-0000-00002F360000}"/>
    <cellStyle name="Flag 8 2 3" xfId="13874" xr:uid="{00000000-0005-0000-0000-000030360000}"/>
    <cellStyle name="Flag 8 20" xfId="13875" xr:uid="{00000000-0005-0000-0000-000031360000}"/>
    <cellStyle name="Flag 8 20 2" xfId="13876" xr:uid="{00000000-0005-0000-0000-000032360000}"/>
    <cellStyle name="Flag 8 20 3" xfId="13877" xr:uid="{00000000-0005-0000-0000-000033360000}"/>
    <cellStyle name="Flag 8 21" xfId="13878" xr:uid="{00000000-0005-0000-0000-000034360000}"/>
    <cellStyle name="Flag 8 21 2" xfId="13879" xr:uid="{00000000-0005-0000-0000-000035360000}"/>
    <cellStyle name="Flag 8 21 3" xfId="13880" xr:uid="{00000000-0005-0000-0000-000036360000}"/>
    <cellStyle name="Flag 8 22" xfId="13881" xr:uid="{00000000-0005-0000-0000-000037360000}"/>
    <cellStyle name="Flag 8 22 2" xfId="13882" xr:uid="{00000000-0005-0000-0000-000038360000}"/>
    <cellStyle name="Flag 8 22 3" xfId="13883" xr:uid="{00000000-0005-0000-0000-000039360000}"/>
    <cellStyle name="Flag 8 23" xfId="13884" xr:uid="{00000000-0005-0000-0000-00003A360000}"/>
    <cellStyle name="Flag 8 23 2" xfId="13885" xr:uid="{00000000-0005-0000-0000-00003B360000}"/>
    <cellStyle name="Flag 8 23 3" xfId="13886" xr:uid="{00000000-0005-0000-0000-00003C360000}"/>
    <cellStyle name="Flag 8 24" xfId="13887" xr:uid="{00000000-0005-0000-0000-00003D360000}"/>
    <cellStyle name="Flag 8 24 2" xfId="13888" xr:uid="{00000000-0005-0000-0000-00003E360000}"/>
    <cellStyle name="Flag 8 24 3" xfId="13889" xr:uid="{00000000-0005-0000-0000-00003F360000}"/>
    <cellStyle name="Flag 8 25" xfId="13890" xr:uid="{00000000-0005-0000-0000-000040360000}"/>
    <cellStyle name="Flag 8 26" xfId="13891" xr:uid="{00000000-0005-0000-0000-000041360000}"/>
    <cellStyle name="Flag 8 3" xfId="13892" xr:uid="{00000000-0005-0000-0000-000042360000}"/>
    <cellStyle name="Flag 8 3 2" xfId="13893" xr:uid="{00000000-0005-0000-0000-000043360000}"/>
    <cellStyle name="Flag 8 3 3" xfId="13894" xr:uid="{00000000-0005-0000-0000-000044360000}"/>
    <cellStyle name="Flag 8 4" xfId="13895" xr:uid="{00000000-0005-0000-0000-000045360000}"/>
    <cellStyle name="Flag 8 4 2" xfId="13896" xr:uid="{00000000-0005-0000-0000-000046360000}"/>
    <cellStyle name="Flag 8 4 3" xfId="13897" xr:uid="{00000000-0005-0000-0000-000047360000}"/>
    <cellStyle name="Flag 8 5" xfId="13898" xr:uid="{00000000-0005-0000-0000-000048360000}"/>
    <cellStyle name="Flag 8 5 2" xfId="13899" xr:uid="{00000000-0005-0000-0000-000049360000}"/>
    <cellStyle name="Flag 8 5 3" xfId="13900" xr:uid="{00000000-0005-0000-0000-00004A360000}"/>
    <cellStyle name="Flag 8 6" xfId="13901" xr:uid="{00000000-0005-0000-0000-00004B360000}"/>
    <cellStyle name="Flag 8 6 2" xfId="13902" xr:uid="{00000000-0005-0000-0000-00004C360000}"/>
    <cellStyle name="Flag 8 6 3" xfId="13903" xr:uid="{00000000-0005-0000-0000-00004D360000}"/>
    <cellStyle name="Flag 8 7" xfId="13904" xr:uid="{00000000-0005-0000-0000-00004E360000}"/>
    <cellStyle name="Flag 8 7 2" xfId="13905" xr:uid="{00000000-0005-0000-0000-00004F360000}"/>
    <cellStyle name="Flag 8 7 3" xfId="13906" xr:uid="{00000000-0005-0000-0000-000050360000}"/>
    <cellStyle name="Flag 8 8" xfId="13907" xr:uid="{00000000-0005-0000-0000-000051360000}"/>
    <cellStyle name="Flag 8 8 2" xfId="13908" xr:uid="{00000000-0005-0000-0000-000052360000}"/>
    <cellStyle name="Flag 8 8 3" xfId="13909" xr:uid="{00000000-0005-0000-0000-000053360000}"/>
    <cellStyle name="Flag 8 9" xfId="13910" xr:uid="{00000000-0005-0000-0000-000054360000}"/>
    <cellStyle name="Flag 8 9 2" xfId="13911" xr:uid="{00000000-0005-0000-0000-000055360000}"/>
    <cellStyle name="Flag 8 9 3" xfId="13912" xr:uid="{00000000-0005-0000-0000-000056360000}"/>
    <cellStyle name="Flag 9" xfId="13913" xr:uid="{00000000-0005-0000-0000-000057360000}"/>
    <cellStyle name="Flag 9 10" xfId="13914" xr:uid="{00000000-0005-0000-0000-000058360000}"/>
    <cellStyle name="Flag 9 10 2" xfId="13915" xr:uid="{00000000-0005-0000-0000-000059360000}"/>
    <cellStyle name="Flag 9 10 3" xfId="13916" xr:uid="{00000000-0005-0000-0000-00005A360000}"/>
    <cellStyle name="Flag 9 11" xfId="13917" xr:uid="{00000000-0005-0000-0000-00005B360000}"/>
    <cellStyle name="Flag 9 11 2" xfId="13918" xr:uid="{00000000-0005-0000-0000-00005C360000}"/>
    <cellStyle name="Flag 9 11 3" xfId="13919" xr:uid="{00000000-0005-0000-0000-00005D360000}"/>
    <cellStyle name="Flag 9 12" xfId="13920" xr:uid="{00000000-0005-0000-0000-00005E360000}"/>
    <cellStyle name="Flag 9 12 2" xfId="13921" xr:uid="{00000000-0005-0000-0000-00005F360000}"/>
    <cellStyle name="Flag 9 12 3" xfId="13922" xr:uid="{00000000-0005-0000-0000-000060360000}"/>
    <cellStyle name="Flag 9 13" xfId="13923" xr:uid="{00000000-0005-0000-0000-000061360000}"/>
    <cellStyle name="Flag 9 13 2" xfId="13924" xr:uid="{00000000-0005-0000-0000-000062360000}"/>
    <cellStyle name="Flag 9 13 3" xfId="13925" xr:uid="{00000000-0005-0000-0000-000063360000}"/>
    <cellStyle name="Flag 9 14" xfId="13926" xr:uid="{00000000-0005-0000-0000-000064360000}"/>
    <cellStyle name="Flag 9 14 2" xfId="13927" xr:uid="{00000000-0005-0000-0000-000065360000}"/>
    <cellStyle name="Flag 9 14 3" xfId="13928" xr:uid="{00000000-0005-0000-0000-000066360000}"/>
    <cellStyle name="Flag 9 15" xfId="13929" xr:uid="{00000000-0005-0000-0000-000067360000}"/>
    <cellStyle name="Flag 9 15 2" xfId="13930" xr:uid="{00000000-0005-0000-0000-000068360000}"/>
    <cellStyle name="Flag 9 15 3" xfId="13931" xr:uid="{00000000-0005-0000-0000-000069360000}"/>
    <cellStyle name="Flag 9 16" xfId="13932" xr:uid="{00000000-0005-0000-0000-00006A360000}"/>
    <cellStyle name="Flag 9 16 2" xfId="13933" xr:uid="{00000000-0005-0000-0000-00006B360000}"/>
    <cellStyle name="Flag 9 16 3" xfId="13934" xr:uid="{00000000-0005-0000-0000-00006C360000}"/>
    <cellStyle name="Flag 9 17" xfId="13935" xr:uid="{00000000-0005-0000-0000-00006D360000}"/>
    <cellStyle name="Flag 9 17 2" xfId="13936" xr:uid="{00000000-0005-0000-0000-00006E360000}"/>
    <cellStyle name="Flag 9 17 3" xfId="13937" xr:uid="{00000000-0005-0000-0000-00006F360000}"/>
    <cellStyle name="Flag 9 18" xfId="13938" xr:uid="{00000000-0005-0000-0000-000070360000}"/>
    <cellStyle name="Flag 9 18 2" xfId="13939" xr:uid="{00000000-0005-0000-0000-000071360000}"/>
    <cellStyle name="Flag 9 18 3" xfId="13940" xr:uid="{00000000-0005-0000-0000-000072360000}"/>
    <cellStyle name="Flag 9 19" xfId="13941" xr:uid="{00000000-0005-0000-0000-000073360000}"/>
    <cellStyle name="Flag 9 19 2" xfId="13942" xr:uid="{00000000-0005-0000-0000-000074360000}"/>
    <cellStyle name="Flag 9 19 3" xfId="13943" xr:uid="{00000000-0005-0000-0000-000075360000}"/>
    <cellStyle name="Flag 9 2" xfId="13944" xr:uid="{00000000-0005-0000-0000-000076360000}"/>
    <cellStyle name="Flag 9 2 2" xfId="13945" xr:uid="{00000000-0005-0000-0000-000077360000}"/>
    <cellStyle name="Flag 9 2 3" xfId="13946" xr:uid="{00000000-0005-0000-0000-000078360000}"/>
    <cellStyle name="Flag 9 20" xfId="13947" xr:uid="{00000000-0005-0000-0000-000079360000}"/>
    <cellStyle name="Flag 9 20 2" xfId="13948" xr:uid="{00000000-0005-0000-0000-00007A360000}"/>
    <cellStyle name="Flag 9 20 3" xfId="13949" xr:uid="{00000000-0005-0000-0000-00007B360000}"/>
    <cellStyle name="Flag 9 21" xfId="13950" xr:uid="{00000000-0005-0000-0000-00007C360000}"/>
    <cellStyle name="Flag 9 21 2" xfId="13951" xr:uid="{00000000-0005-0000-0000-00007D360000}"/>
    <cellStyle name="Flag 9 21 3" xfId="13952" xr:uid="{00000000-0005-0000-0000-00007E360000}"/>
    <cellStyle name="Flag 9 22" xfId="13953" xr:uid="{00000000-0005-0000-0000-00007F360000}"/>
    <cellStyle name="Flag 9 22 2" xfId="13954" xr:uid="{00000000-0005-0000-0000-000080360000}"/>
    <cellStyle name="Flag 9 22 3" xfId="13955" xr:uid="{00000000-0005-0000-0000-000081360000}"/>
    <cellStyle name="Flag 9 23" xfId="13956" xr:uid="{00000000-0005-0000-0000-000082360000}"/>
    <cellStyle name="Flag 9 23 2" xfId="13957" xr:uid="{00000000-0005-0000-0000-000083360000}"/>
    <cellStyle name="Flag 9 23 3" xfId="13958" xr:uid="{00000000-0005-0000-0000-000084360000}"/>
    <cellStyle name="Flag 9 24" xfId="13959" xr:uid="{00000000-0005-0000-0000-000085360000}"/>
    <cellStyle name="Flag 9 24 2" xfId="13960" xr:uid="{00000000-0005-0000-0000-000086360000}"/>
    <cellStyle name="Flag 9 24 3" xfId="13961" xr:uid="{00000000-0005-0000-0000-000087360000}"/>
    <cellStyle name="Flag 9 25" xfId="13962" xr:uid="{00000000-0005-0000-0000-000088360000}"/>
    <cellStyle name="Flag 9 26" xfId="13963" xr:uid="{00000000-0005-0000-0000-000089360000}"/>
    <cellStyle name="Flag 9 3" xfId="13964" xr:uid="{00000000-0005-0000-0000-00008A360000}"/>
    <cellStyle name="Flag 9 3 2" xfId="13965" xr:uid="{00000000-0005-0000-0000-00008B360000}"/>
    <cellStyle name="Flag 9 3 3" xfId="13966" xr:uid="{00000000-0005-0000-0000-00008C360000}"/>
    <cellStyle name="Flag 9 4" xfId="13967" xr:uid="{00000000-0005-0000-0000-00008D360000}"/>
    <cellStyle name="Flag 9 4 2" xfId="13968" xr:uid="{00000000-0005-0000-0000-00008E360000}"/>
    <cellStyle name="Flag 9 4 3" xfId="13969" xr:uid="{00000000-0005-0000-0000-00008F360000}"/>
    <cellStyle name="Flag 9 5" xfId="13970" xr:uid="{00000000-0005-0000-0000-000090360000}"/>
    <cellStyle name="Flag 9 5 2" xfId="13971" xr:uid="{00000000-0005-0000-0000-000091360000}"/>
    <cellStyle name="Flag 9 5 3" xfId="13972" xr:uid="{00000000-0005-0000-0000-000092360000}"/>
    <cellStyle name="Flag 9 6" xfId="13973" xr:uid="{00000000-0005-0000-0000-000093360000}"/>
    <cellStyle name="Flag 9 6 2" xfId="13974" xr:uid="{00000000-0005-0000-0000-000094360000}"/>
    <cellStyle name="Flag 9 6 3" xfId="13975" xr:uid="{00000000-0005-0000-0000-000095360000}"/>
    <cellStyle name="Flag 9 7" xfId="13976" xr:uid="{00000000-0005-0000-0000-000096360000}"/>
    <cellStyle name="Flag 9 7 2" xfId="13977" xr:uid="{00000000-0005-0000-0000-000097360000}"/>
    <cellStyle name="Flag 9 7 3" xfId="13978" xr:uid="{00000000-0005-0000-0000-000098360000}"/>
    <cellStyle name="Flag 9 8" xfId="13979" xr:uid="{00000000-0005-0000-0000-000099360000}"/>
    <cellStyle name="Flag 9 8 2" xfId="13980" xr:uid="{00000000-0005-0000-0000-00009A360000}"/>
    <cellStyle name="Flag 9 8 3" xfId="13981" xr:uid="{00000000-0005-0000-0000-00009B360000}"/>
    <cellStyle name="Flag 9 9" xfId="13982" xr:uid="{00000000-0005-0000-0000-00009C360000}"/>
    <cellStyle name="Flag 9 9 2" xfId="13983" xr:uid="{00000000-0005-0000-0000-00009D360000}"/>
    <cellStyle name="Flag 9 9 3" xfId="13984" xr:uid="{00000000-0005-0000-0000-00009E360000}"/>
    <cellStyle name="Flex" xfId="13985" xr:uid="{00000000-0005-0000-0000-00009F360000}"/>
    <cellStyle name="Flex 10" xfId="13986" xr:uid="{00000000-0005-0000-0000-0000A0360000}"/>
    <cellStyle name="Flex 10 10" xfId="13987" xr:uid="{00000000-0005-0000-0000-0000A1360000}"/>
    <cellStyle name="Flex 10 10 2" xfId="13988" xr:uid="{00000000-0005-0000-0000-0000A2360000}"/>
    <cellStyle name="Flex 10 10 3" xfId="13989" xr:uid="{00000000-0005-0000-0000-0000A3360000}"/>
    <cellStyle name="Flex 10 11" xfId="13990" xr:uid="{00000000-0005-0000-0000-0000A4360000}"/>
    <cellStyle name="Flex 10 11 2" xfId="13991" xr:uid="{00000000-0005-0000-0000-0000A5360000}"/>
    <cellStyle name="Flex 10 11 3" xfId="13992" xr:uid="{00000000-0005-0000-0000-0000A6360000}"/>
    <cellStyle name="Flex 10 12" xfId="13993" xr:uid="{00000000-0005-0000-0000-0000A7360000}"/>
    <cellStyle name="Flex 10 12 2" xfId="13994" xr:uid="{00000000-0005-0000-0000-0000A8360000}"/>
    <cellStyle name="Flex 10 12 3" xfId="13995" xr:uid="{00000000-0005-0000-0000-0000A9360000}"/>
    <cellStyle name="Flex 10 13" xfId="13996" xr:uid="{00000000-0005-0000-0000-0000AA360000}"/>
    <cellStyle name="Flex 10 13 2" xfId="13997" xr:uid="{00000000-0005-0000-0000-0000AB360000}"/>
    <cellStyle name="Flex 10 13 3" xfId="13998" xr:uid="{00000000-0005-0000-0000-0000AC360000}"/>
    <cellStyle name="Flex 10 14" xfId="13999" xr:uid="{00000000-0005-0000-0000-0000AD360000}"/>
    <cellStyle name="Flex 10 14 2" xfId="14000" xr:uid="{00000000-0005-0000-0000-0000AE360000}"/>
    <cellStyle name="Flex 10 14 3" xfId="14001" xr:uid="{00000000-0005-0000-0000-0000AF360000}"/>
    <cellStyle name="Flex 10 15" xfId="14002" xr:uid="{00000000-0005-0000-0000-0000B0360000}"/>
    <cellStyle name="Flex 10 15 2" xfId="14003" xr:uid="{00000000-0005-0000-0000-0000B1360000}"/>
    <cellStyle name="Flex 10 15 3" xfId="14004" xr:uid="{00000000-0005-0000-0000-0000B2360000}"/>
    <cellStyle name="Flex 10 16" xfId="14005" xr:uid="{00000000-0005-0000-0000-0000B3360000}"/>
    <cellStyle name="Flex 10 16 2" xfId="14006" xr:uid="{00000000-0005-0000-0000-0000B4360000}"/>
    <cellStyle name="Flex 10 16 3" xfId="14007" xr:uid="{00000000-0005-0000-0000-0000B5360000}"/>
    <cellStyle name="Flex 10 17" xfId="14008" xr:uid="{00000000-0005-0000-0000-0000B6360000}"/>
    <cellStyle name="Flex 10 17 2" xfId="14009" xr:uid="{00000000-0005-0000-0000-0000B7360000}"/>
    <cellStyle name="Flex 10 17 3" xfId="14010" xr:uid="{00000000-0005-0000-0000-0000B8360000}"/>
    <cellStyle name="Flex 10 18" xfId="14011" xr:uid="{00000000-0005-0000-0000-0000B9360000}"/>
    <cellStyle name="Flex 10 18 2" xfId="14012" xr:uid="{00000000-0005-0000-0000-0000BA360000}"/>
    <cellStyle name="Flex 10 18 3" xfId="14013" xr:uid="{00000000-0005-0000-0000-0000BB360000}"/>
    <cellStyle name="Flex 10 19" xfId="14014" xr:uid="{00000000-0005-0000-0000-0000BC360000}"/>
    <cellStyle name="Flex 10 19 2" xfId="14015" xr:uid="{00000000-0005-0000-0000-0000BD360000}"/>
    <cellStyle name="Flex 10 19 3" xfId="14016" xr:uid="{00000000-0005-0000-0000-0000BE360000}"/>
    <cellStyle name="Flex 10 2" xfId="14017" xr:uid="{00000000-0005-0000-0000-0000BF360000}"/>
    <cellStyle name="Flex 10 2 2" xfId="14018" xr:uid="{00000000-0005-0000-0000-0000C0360000}"/>
    <cellStyle name="Flex 10 2 3" xfId="14019" xr:uid="{00000000-0005-0000-0000-0000C1360000}"/>
    <cellStyle name="Flex 10 20" xfId="14020" xr:uid="{00000000-0005-0000-0000-0000C2360000}"/>
    <cellStyle name="Flex 10 20 2" xfId="14021" xr:uid="{00000000-0005-0000-0000-0000C3360000}"/>
    <cellStyle name="Flex 10 20 3" xfId="14022" xr:uid="{00000000-0005-0000-0000-0000C4360000}"/>
    <cellStyle name="Flex 10 21" xfId="14023" xr:uid="{00000000-0005-0000-0000-0000C5360000}"/>
    <cellStyle name="Flex 10 21 2" xfId="14024" xr:uid="{00000000-0005-0000-0000-0000C6360000}"/>
    <cellStyle name="Flex 10 21 3" xfId="14025" xr:uid="{00000000-0005-0000-0000-0000C7360000}"/>
    <cellStyle name="Flex 10 22" xfId="14026" xr:uid="{00000000-0005-0000-0000-0000C8360000}"/>
    <cellStyle name="Flex 10 22 2" xfId="14027" xr:uid="{00000000-0005-0000-0000-0000C9360000}"/>
    <cellStyle name="Flex 10 22 3" xfId="14028" xr:uid="{00000000-0005-0000-0000-0000CA360000}"/>
    <cellStyle name="Flex 10 23" xfId="14029" xr:uid="{00000000-0005-0000-0000-0000CB360000}"/>
    <cellStyle name="Flex 10 23 2" xfId="14030" xr:uid="{00000000-0005-0000-0000-0000CC360000}"/>
    <cellStyle name="Flex 10 23 3" xfId="14031" xr:uid="{00000000-0005-0000-0000-0000CD360000}"/>
    <cellStyle name="Flex 10 24" xfId="14032" xr:uid="{00000000-0005-0000-0000-0000CE360000}"/>
    <cellStyle name="Flex 10 24 2" xfId="14033" xr:uid="{00000000-0005-0000-0000-0000CF360000}"/>
    <cellStyle name="Flex 10 24 3" xfId="14034" xr:uid="{00000000-0005-0000-0000-0000D0360000}"/>
    <cellStyle name="Flex 10 25" xfId="14035" xr:uid="{00000000-0005-0000-0000-0000D1360000}"/>
    <cellStyle name="Flex 10 26" xfId="14036" xr:uid="{00000000-0005-0000-0000-0000D2360000}"/>
    <cellStyle name="Flex 10 3" xfId="14037" xr:uid="{00000000-0005-0000-0000-0000D3360000}"/>
    <cellStyle name="Flex 10 3 2" xfId="14038" xr:uid="{00000000-0005-0000-0000-0000D4360000}"/>
    <cellStyle name="Flex 10 3 3" xfId="14039" xr:uid="{00000000-0005-0000-0000-0000D5360000}"/>
    <cellStyle name="Flex 10 4" xfId="14040" xr:uid="{00000000-0005-0000-0000-0000D6360000}"/>
    <cellStyle name="Flex 10 4 2" xfId="14041" xr:uid="{00000000-0005-0000-0000-0000D7360000}"/>
    <cellStyle name="Flex 10 4 3" xfId="14042" xr:uid="{00000000-0005-0000-0000-0000D8360000}"/>
    <cellStyle name="Flex 10 5" xfId="14043" xr:uid="{00000000-0005-0000-0000-0000D9360000}"/>
    <cellStyle name="Flex 10 5 2" xfId="14044" xr:uid="{00000000-0005-0000-0000-0000DA360000}"/>
    <cellStyle name="Flex 10 5 3" xfId="14045" xr:uid="{00000000-0005-0000-0000-0000DB360000}"/>
    <cellStyle name="Flex 10 6" xfId="14046" xr:uid="{00000000-0005-0000-0000-0000DC360000}"/>
    <cellStyle name="Flex 10 6 2" xfId="14047" xr:uid="{00000000-0005-0000-0000-0000DD360000}"/>
    <cellStyle name="Flex 10 6 3" xfId="14048" xr:uid="{00000000-0005-0000-0000-0000DE360000}"/>
    <cellStyle name="Flex 10 7" xfId="14049" xr:uid="{00000000-0005-0000-0000-0000DF360000}"/>
    <cellStyle name="Flex 10 7 2" xfId="14050" xr:uid="{00000000-0005-0000-0000-0000E0360000}"/>
    <cellStyle name="Flex 10 7 3" xfId="14051" xr:uid="{00000000-0005-0000-0000-0000E1360000}"/>
    <cellStyle name="Flex 10 8" xfId="14052" xr:uid="{00000000-0005-0000-0000-0000E2360000}"/>
    <cellStyle name="Flex 10 8 2" xfId="14053" xr:uid="{00000000-0005-0000-0000-0000E3360000}"/>
    <cellStyle name="Flex 10 8 3" xfId="14054" xr:uid="{00000000-0005-0000-0000-0000E4360000}"/>
    <cellStyle name="Flex 10 9" xfId="14055" xr:uid="{00000000-0005-0000-0000-0000E5360000}"/>
    <cellStyle name="Flex 10 9 2" xfId="14056" xr:uid="{00000000-0005-0000-0000-0000E6360000}"/>
    <cellStyle name="Flex 10 9 3" xfId="14057" xr:uid="{00000000-0005-0000-0000-0000E7360000}"/>
    <cellStyle name="Flex 11" xfId="14058" xr:uid="{00000000-0005-0000-0000-0000E8360000}"/>
    <cellStyle name="Flex 11 2" xfId="14059" xr:uid="{00000000-0005-0000-0000-0000E9360000}"/>
    <cellStyle name="Flex 11 3" xfId="14060" xr:uid="{00000000-0005-0000-0000-0000EA360000}"/>
    <cellStyle name="Flex 12" xfId="14061" xr:uid="{00000000-0005-0000-0000-0000EB360000}"/>
    <cellStyle name="Flex 12 2" xfId="14062" xr:uid="{00000000-0005-0000-0000-0000EC360000}"/>
    <cellStyle name="Flex 12 3" xfId="14063" xr:uid="{00000000-0005-0000-0000-0000ED360000}"/>
    <cellStyle name="Flex 13" xfId="14064" xr:uid="{00000000-0005-0000-0000-0000EE360000}"/>
    <cellStyle name="Flex 13 2" xfId="14065" xr:uid="{00000000-0005-0000-0000-0000EF360000}"/>
    <cellStyle name="Flex 13 3" xfId="14066" xr:uid="{00000000-0005-0000-0000-0000F0360000}"/>
    <cellStyle name="Flex 14" xfId="14067" xr:uid="{00000000-0005-0000-0000-0000F1360000}"/>
    <cellStyle name="Flex 14 2" xfId="14068" xr:uid="{00000000-0005-0000-0000-0000F2360000}"/>
    <cellStyle name="Flex 14 3" xfId="14069" xr:uid="{00000000-0005-0000-0000-0000F3360000}"/>
    <cellStyle name="Flex 15" xfId="14070" xr:uid="{00000000-0005-0000-0000-0000F4360000}"/>
    <cellStyle name="Flex 15 2" xfId="14071" xr:uid="{00000000-0005-0000-0000-0000F5360000}"/>
    <cellStyle name="Flex 15 3" xfId="14072" xr:uid="{00000000-0005-0000-0000-0000F6360000}"/>
    <cellStyle name="Flex 16" xfId="14073" xr:uid="{00000000-0005-0000-0000-0000F7360000}"/>
    <cellStyle name="Flex 16 2" xfId="14074" xr:uid="{00000000-0005-0000-0000-0000F8360000}"/>
    <cellStyle name="Flex 16 3" xfId="14075" xr:uid="{00000000-0005-0000-0000-0000F9360000}"/>
    <cellStyle name="Flex 17" xfId="14076" xr:uid="{00000000-0005-0000-0000-0000FA360000}"/>
    <cellStyle name="Flex 17 2" xfId="14077" xr:uid="{00000000-0005-0000-0000-0000FB360000}"/>
    <cellStyle name="Flex 17 3" xfId="14078" xr:uid="{00000000-0005-0000-0000-0000FC360000}"/>
    <cellStyle name="Flex 18" xfId="14079" xr:uid="{00000000-0005-0000-0000-0000FD360000}"/>
    <cellStyle name="Flex 18 2" xfId="14080" xr:uid="{00000000-0005-0000-0000-0000FE360000}"/>
    <cellStyle name="Flex 18 3" xfId="14081" xr:uid="{00000000-0005-0000-0000-0000FF360000}"/>
    <cellStyle name="Flex 19" xfId="14082" xr:uid="{00000000-0005-0000-0000-000000370000}"/>
    <cellStyle name="Flex 19 2" xfId="14083" xr:uid="{00000000-0005-0000-0000-000001370000}"/>
    <cellStyle name="Flex 19 3" xfId="14084" xr:uid="{00000000-0005-0000-0000-000002370000}"/>
    <cellStyle name="Flex 2" xfId="14085" xr:uid="{00000000-0005-0000-0000-000003370000}"/>
    <cellStyle name="Flex 2 10" xfId="14086" xr:uid="{00000000-0005-0000-0000-000004370000}"/>
    <cellStyle name="Flex 2 10 2" xfId="14087" xr:uid="{00000000-0005-0000-0000-000005370000}"/>
    <cellStyle name="Flex 2 10 3" xfId="14088" xr:uid="{00000000-0005-0000-0000-000006370000}"/>
    <cellStyle name="Flex 2 11" xfId="14089" xr:uid="{00000000-0005-0000-0000-000007370000}"/>
    <cellStyle name="Flex 2 11 2" xfId="14090" xr:uid="{00000000-0005-0000-0000-000008370000}"/>
    <cellStyle name="Flex 2 11 3" xfId="14091" xr:uid="{00000000-0005-0000-0000-000009370000}"/>
    <cellStyle name="Flex 2 12" xfId="14092" xr:uid="{00000000-0005-0000-0000-00000A370000}"/>
    <cellStyle name="Flex 2 12 2" xfId="14093" xr:uid="{00000000-0005-0000-0000-00000B370000}"/>
    <cellStyle name="Flex 2 12 3" xfId="14094" xr:uid="{00000000-0005-0000-0000-00000C370000}"/>
    <cellStyle name="Flex 2 13" xfId="14095" xr:uid="{00000000-0005-0000-0000-00000D370000}"/>
    <cellStyle name="Flex 2 13 2" xfId="14096" xr:uid="{00000000-0005-0000-0000-00000E370000}"/>
    <cellStyle name="Flex 2 13 3" xfId="14097" xr:uid="{00000000-0005-0000-0000-00000F370000}"/>
    <cellStyle name="Flex 2 14" xfId="14098" xr:uid="{00000000-0005-0000-0000-000010370000}"/>
    <cellStyle name="Flex 2 14 2" xfId="14099" xr:uid="{00000000-0005-0000-0000-000011370000}"/>
    <cellStyle name="Flex 2 14 3" xfId="14100" xr:uid="{00000000-0005-0000-0000-000012370000}"/>
    <cellStyle name="Flex 2 15" xfId="14101" xr:uid="{00000000-0005-0000-0000-000013370000}"/>
    <cellStyle name="Flex 2 15 2" xfId="14102" xr:uid="{00000000-0005-0000-0000-000014370000}"/>
    <cellStyle name="Flex 2 15 3" xfId="14103" xr:uid="{00000000-0005-0000-0000-000015370000}"/>
    <cellStyle name="Flex 2 16" xfId="14104" xr:uid="{00000000-0005-0000-0000-000016370000}"/>
    <cellStyle name="Flex 2 16 2" xfId="14105" xr:uid="{00000000-0005-0000-0000-000017370000}"/>
    <cellStyle name="Flex 2 16 3" xfId="14106" xr:uid="{00000000-0005-0000-0000-000018370000}"/>
    <cellStyle name="Flex 2 17" xfId="14107" xr:uid="{00000000-0005-0000-0000-000019370000}"/>
    <cellStyle name="Flex 2 17 2" xfId="14108" xr:uid="{00000000-0005-0000-0000-00001A370000}"/>
    <cellStyle name="Flex 2 17 3" xfId="14109" xr:uid="{00000000-0005-0000-0000-00001B370000}"/>
    <cellStyle name="Flex 2 18" xfId="14110" xr:uid="{00000000-0005-0000-0000-00001C370000}"/>
    <cellStyle name="Flex 2 18 2" xfId="14111" xr:uid="{00000000-0005-0000-0000-00001D370000}"/>
    <cellStyle name="Flex 2 18 3" xfId="14112" xr:uid="{00000000-0005-0000-0000-00001E370000}"/>
    <cellStyle name="Flex 2 19" xfId="14113" xr:uid="{00000000-0005-0000-0000-00001F370000}"/>
    <cellStyle name="Flex 2 19 2" xfId="14114" xr:uid="{00000000-0005-0000-0000-000020370000}"/>
    <cellStyle name="Flex 2 19 3" xfId="14115" xr:uid="{00000000-0005-0000-0000-000021370000}"/>
    <cellStyle name="Flex 2 2" xfId="14116" xr:uid="{00000000-0005-0000-0000-000022370000}"/>
    <cellStyle name="Flex 2 2 10" xfId="14117" xr:uid="{00000000-0005-0000-0000-000023370000}"/>
    <cellStyle name="Flex 2 2 10 2" xfId="14118" xr:uid="{00000000-0005-0000-0000-000024370000}"/>
    <cellStyle name="Flex 2 2 10 3" xfId="14119" xr:uid="{00000000-0005-0000-0000-000025370000}"/>
    <cellStyle name="Flex 2 2 11" xfId="14120" xr:uid="{00000000-0005-0000-0000-000026370000}"/>
    <cellStyle name="Flex 2 2 11 2" xfId="14121" xr:uid="{00000000-0005-0000-0000-000027370000}"/>
    <cellStyle name="Flex 2 2 11 3" xfId="14122" xr:uid="{00000000-0005-0000-0000-000028370000}"/>
    <cellStyle name="Flex 2 2 12" xfId="14123" xr:uid="{00000000-0005-0000-0000-000029370000}"/>
    <cellStyle name="Flex 2 2 12 2" xfId="14124" xr:uid="{00000000-0005-0000-0000-00002A370000}"/>
    <cellStyle name="Flex 2 2 12 3" xfId="14125" xr:uid="{00000000-0005-0000-0000-00002B370000}"/>
    <cellStyle name="Flex 2 2 13" xfId="14126" xr:uid="{00000000-0005-0000-0000-00002C370000}"/>
    <cellStyle name="Flex 2 2 13 2" xfId="14127" xr:uid="{00000000-0005-0000-0000-00002D370000}"/>
    <cellStyle name="Flex 2 2 13 3" xfId="14128" xr:uid="{00000000-0005-0000-0000-00002E370000}"/>
    <cellStyle name="Flex 2 2 14" xfId="14129" xr:uid="{00000000-0005-0000-0000-00002F370000}"/>
    <cellStyle name="Flex 2 2 14 2" xfId="14130" xr:uid="{00000000-0005-0000-0000-000030370000}"/>
    <cellStyle name="Flex 2 2 14 3" xfId="14131" xr:uid="{00000000-0005-0000-0000-000031370000}"/>
    <cellStyle name="Flex 2 2 15" xfId="14132" xr:uid="{00000000-0005-0000-0000-000032370000}"/>
    <cellStyle name="Flex 2 2 15 2" xfId="14133" xr:uid="{00000000-0005-0000-0000-000033370000}"/>
    <cellStyle name="Flex 2 2 15 3" xfId="14134" xr:uid="{00000000-0005-0000-0000-000034370000}"/>
    <cellStyle name="Flex 2 2 16" xfId="14135" xr:uid="{00000000-0005-0000-0000-000035370000}"/>
    <cellStyle name="Flex 2 2 16 2" xfId="14136" xr:uid="{00000000-0005-0000-0000-000036370000}"/>
    <cellStyle name="Flex 2 2 16 3" xfId="14137" xr:uid="{00000000-0005-0000-0000-000037370000}"/>
    <cellStyle name="Flex 2 2 17" xfId="14138" xr:uid="{00000000-0005-0000-0000-000038370000}"/>
    <cellStyle name="Flex 2 2 17 2" xfId="14139" xr:uid="{00000000-0005-0000-0000-000039370000}"/>
    <cellStyle name="Flex 2 2 17 3" xfId="14140" xr:uid="{00000000-0005-0000-0000-00003A370000}"/>
    <cellStyle name="Flex 2 2 18" xfId="14141" xr:uid="{00000000-0005-0000-0000-00003B370000}"/>
    <cellStyle name="Flex 2 2 18 2" xfId="14142" xr:uid="{00000000-0005-0000-0000-00003C370000}"/>
    <cellStyle name="Flex 2 2 18 3" xfId="14143" xr:uid="{00000000-0005-0000-0000-00003D370000}"/>
    <cellStyle name="Flex 2 2 19" xfId="14144" xr:uid="{00000000-0005-0000-0000-00003E370000}"/>
    <cellStyle name="Flex 2 2 19 2" xfId="14145" xr:uid="{00000000-0005-0000-0000-00003F370000}"/>
    <cellStyle name="Flex 2 2 19 3" xfId="14146" xr:uid="{00000000-0005-0000-0000-000040370000}"/>
    <cellStyle name="Flex 2 2 2" xfId="14147" xr:uid="{00000000-0005-0000-0000-000041370000}"/>
    <cellStyle name="Flex 2 2 2 2" xfId="14148" xr:uid="{00000000-0005-0000-0000-000042370000}"/>
    <cellStyle name="Flex 2 2 2 3" xfId="14149" xr:uid="{00000000-0005-0000-0000-000043370000}"/>
    <cellStyle name="Flex 2 2 20" xfId="14150" xr:uid="{00000000-0005-0000-0000-000044370000}"/>
    <cellStyle name="Flex 2 2 20 2" xfId="14151" xr:uid="{00000000-0005-0000-0000-000045370000}"/>
    <cellStyle name="Flex 2 2 20 3" xfId="14152" xr:uid="{00000000-0005-0000-0000-000046370000}"/>
    <cellStyle name="Flex 2 2 21" xfId="14153" xr:uid="{00000000-0005-0000-0000-000047370000}"/>
    <cellStyle name="Flex 2 2 21 2" xfId="14154" xr:uid="{00000000-0005-0000-0000-000048370000}"/>
    <cellStyle name="Flex 2 2 21 3" xfId="14155" xr:uid="{00000000-0005-0000-0000-000049370000}"/>
    <cellStyle name="Flex 2 2 22" xfId="14156" xr:uid="{00000000-0005-0000-0000-00004A370000}"/>
    <cellStyle name="Flex 2 2 22 2" xfId="14157" xr:uid="{00000000-0005-0000-0000-00004B370000}"/>
    <cellStyle name="Flex 2 2 22 3" xfId="14158" xr:uid="{00000000-0005-0000-0000-00004C370000}"/>
    <cellStyle name="Flex 2 2 23" xfId="14159" xr:uid="{00000000-0005-0000-0000-00004D370000}"/>
    <cellStyle name="Flex 2 2 23 2" xfId="14160" xr:uid="{00000000-0005-0000-0000-00004E370000}"/>
    <cellStyle name="Flex 2 2 23 3" xfId="14161" xr:uid="{00000000-0005-0000-0000-00004F370000}"/>
    <cellStyle name="Flex 2 2 24" xfId="14162" xr:uid="{00000000-0005-0000-0000-000050370000}"/>
    <cellStyle name="Flex 2 2 24 2" xfId="14163" xr:uid="{00000000-0005-0000-0000-000051370000}"/>
    <cellStyle name="Flex 2 2 24 3" xfId="14164" xr:uid="{00000000-0005-0000-0000-000052370000}"/>
    <cellStyle name="Flex 2 2 25" xfId="14165" xr:uid="{00000000-0005-0000-0000-000053370000}"/>
    <cellStyle name="Flex 2 2 26" xfId="14166" xr:uid="{00000000-0005-0000-0000-000054370000}"/>
    <cellStyle name="Flex 2 2 3" xfId="14167" xr:uid="{00000000-0005-0000-0000-000055370000}"/>
    <cellStyle name="Flex 2 2 3 2" xfId="14168" xr:uid="{00000000-0005-0000-0000-000056370000}"/>
    <cellStyle name="Flex 2 2 3 3" xfId="14169" xr:uid="{00000000-0005-0000-0000-000057370000}"/>
    <cellStyle name="Flex 2 2 4" xfId="14170" xr:uid="{00000000-0005-0000-0000-000058370000}"/>
    <cellStyle name="Flex 2 2 4 2" xfId="14171" xr:uid="{00000000-0005-0000-0000-000059370000}"/>
    <cellStyle name="Flex 2 2 4 3" xfId="14172" xr:uid="{00000000-0005-0000-0000-00005A370000}"/>
    <cellStyle name="Flex 2 2 5" xfId="14173" xr:uid="{00000000-0005-0000-0000-00005B370000}"/>
    <cellStyle name="Flex 2 2 5 2" xfId="14174" xr:uid="{00000000-0005-0000-0000-00005C370000}"/>
    <cellStyle name="Flex 2 2 5 3" xfId="14175" xr:uid="{00000000-0005-0000-0000-00005D370000}"/>
    <cellStyle name="Flex 2 2 6" xfId="14176" xr:uid="{00000000-0005-0000-0000-00005E370000}"/>
    <cellStyle name="Flex 2 2 6 2" xfId="14177" xr:uid="{00000000-0005-0000-0000-00005F370000}"/>
    <cellStyle name="Flex 2 2 6 3" xfId="14178" xr:uid="{00000000-0005-0000-0000-000060370000}"/>
    <cellStyle name="Flex 2 2 7" xfId="14179" xr:uid="{00000000-0005-0000-0000-000061370000}"/>
    <cellStyle name="Flex 2 2 7 2" xfId="14180" xr:uid="{00000000-0005-0000-0000-000062370000}"/>
    <cellStyle name="Flex 2 2 7 3" xfId="14181" xr:uid="{00000000-0005-0000-0000-000063370000}"/>
    <cellStyle name="Flex 2 2 8" xfId="14182" xr:uid="{00000000-0005-0000-0000-000064370000}"/>
    <cellStyle name="Flex 2 2 8 2" xfId="14183" xr:uid="{00000000-0005-0000-0000-000065370000}"/>
    <cellStyle name="Flex 2 2 8 3" xfId="14184" xr:uid="{00000000-0005-0000-0000-000066370000}"/>
    <cellStyle name="Flex 2 2 9" xfId="14185" xr:uid="{00000000-0005-0000-0000-000067370000}"/>
    <cellStyle name="Flex 2 2 9 2" xfId="14186" xr:uid="{00000000-0005-0000-0000-000068370000}"/>
    <cellStyle name="Flex 2 2 9 3" xfId="14187" xr:uid="{00000000-0005-0000-0000-000069370000}"/>
    <cellStyle name="Flex 2 20" xfId="14188" xr:uid="{00000000-0005-0000-0000-00006A370000}"/>
    <cellStyle name="Flex 2 20 2" xfId="14189" xr:uid="{00000000-0005-0000-0000-00006B370000}"/>
    <cellStyle name="Flex 2 20 3" xfId="14190" xr:uid="{00000000-0005-0000-0000-00006C370000}"/>
    <cellStyle name="Flex 2 21" xfId="14191" xr:uid="{00000000-0005-0000-0000-00006D370000}"/>
    <cellStyle name="Flex 2 21 2" xfId="14192" xr:uid="{00000000-0005-0000-0000-00006E370000}"/>
    <cellStyle name="Flex 2 21 3" xfId="14193" xr:uid="{00000000-0005-0000-0000-00006F370000}"/>
    <cellStyle name="Flex 2 22" xfId="14194" xr:uid="{00000000-0005-0000-0000-000070370000}"/>
    <cellStyle name="Flex 2 22 2" xfId="14195" xr:uid="{00000000-0005-0000-0000-000071370000}"/>
    <cellStyle name="Flex 2 22 3" xfId="14196" xr:uid="{00000000-0005-0000-0000-000072370000}"/>
    <cellStyle name="Flex 2 23" xfId="14197" xr:uid="{00000000-0005-0000-0000-000073370000}"/>
    <cellStyle name="Flex 2 23 2" xfId="14198" xr:uid="{00000000-0005-0000-0000-000074370000}"/>
    <cellStyle name="Flex 2 23 3" xfId="14199" xr:uid="{00000000-0005-0000-0000-000075370000}"/>
    <cellStyle name="Flex 2 24" xfId="14200" xr:uid="{00000000-0005-0000-0000-000076370000}"/>
    <cellStyle name="Flex 2 24 2" xfId="14201" xr:uid="{00000000-0005-0000-0000-000077370000}"/>
    <cellStyle name="Flex 2 24 3" xfId="14202" xr:uid="{00000000-0005-0000-0000-000078370000}"/>
    <cellStyle name="Flex 2 25" xfId="14203" xr:uid="{00000000-0005-0000-0000-000079370000}"/>
    <cellStyle name="Flex 2 25 2" xfId="14204" xr:uid="{00000000-0005-0000-0000-00007A370000}"/>
    <cellStyle name="Flex 2 25 3" xfId="14205" xr:uid="{00000000-0005-0000-0000-00007B370000}"/>
    <cellStyle name="Flex 2 26" xfId="14206" xr:uid="{00000000-0005-0000-0000-00007C370000}"/>
    <cellStyle name="Flex 2 26 2" xfId="14207" xr:uid="{00000000-0005-0000-0000-00007D370000}"/>
    <cellStyle name="Flex 2 26 3" xfId="14208" xr:uid="{00000000-0005-0000-0000-00007E370000}"/>
    <cellStyle name="Flex 2 27" xfId="14209" xr:uid="{00000000-0005-0000-0000-00007F370000}"/>
    <cellStyle name="Flex 2 27 2" xfId="14210" xr:uid="{00000000-0005-0000-0000-000080370000}"/>
    <cellStyle name="Flex 2 27 3" xfId="14211" xr:uid="{00000000-0005-0000-0000-000081370000}"/>
    <cellStyle name="Flex 2 28" xfId="14212" xr:uid="{00000000-0005-0000-0000-000082370000}"/>
    <cellStyle name="Flex 2 28 2" xfId="14213" xr:uid="{00000000-0005-0000-0000-000083370000}"/>
    <cellStyle name="Flex 2 28 3" xfId="14214" xr:uid="{00000000-0005-0000-0000-000084370000}"/>
    <cellStyle name="Flex 2 29" xfId="14215" xr:uid="{00000000-0005-0000-0000-000085370000}"/>
    <cellStyle name="Flex 2 29 2" xfId="14216" xr:uid="{00000000-0005-0000-0000-000086370000}"/>
    <cellStyle name="Flex 2 29 3" xfId="14217" xr:uid="{00000000-0005-0000-0000-000087370000}"/>
    <cellStyle name="Flex 2 3" xfId="14218" xr:uid="{00000000-0005-0000-0000-000088370000}"/>
    <cellStyle name="Flex 2 3 10" xfId="14219" xr:uid="{00000000-0005-0000-0000-000089370000}"/>
    <cellStyle name="Flex 2 3 10 2" xfId="14220" xr:uid="{00000000-0005-0000-0000-00008A370000}"/>
    <cellStyle name="Flex 2 3 10 3" xfId="14221" xr:uid="{00000000-0005-0000-0000-00008B370000}"/>
    <cellStyle name="Flex 2 3 11" xfId="14222" xr:uid="{00000000-0005-0000-0000-00008C370000}"/>
    <cellStyle name="Flex 2 3 11 2" xfId="14223" xr:uid="{00000000-0005-0000-0000-00008D370000}"/>
    <cellStyle name="Flex 2 3 11 3" xfId="14224" xr:uid="{00000000-0005-0000-0000-00008E370000}"/>
    <cellStyle name="Flex 2 3 12" xfId="14225" xr:uid="{00000000-0005-0000-0000-00008F370000}"/>
    <cellStyle name="Flex 2 3 12 2" xfId="14226" xr:uid="{00000000-0005-0000-0000-000090370000}"/>
    <cellStyle name="Flex 2 3 12 3" xfId="14227" xr:uid="{00000000-0005-0000-0000-000091370000}"/>
    <cellStyle name="Flex 2 3 13" xfId="14228" xr:uid="{00000000-0005-0000-0000-000092370000}"/>
    <cellStyle name="Flex 2 3 13 2" xfId="14229" xr:uid="{00000000-0005-0000-0000-000093370000}"/>
    <cellStyle name="Flex 2 3 13 3" xfId="14230" xr:uid="{00000000-0005-0000-0000-000094370000}"/>
    <cellStyle name="Flex 2 3 14" xfId="14231" xr:uid="{00000000-0005-0000-0000-000095370000}"/>
    <cellStyle name="Flex 2 3 14 2" xfId="14232" xr:uid="{00000000-0005-0000-0000-000096370000}"/>
    <cellStyle name="Flex 2 3 14 3" xfId="14233" xr:uid="{00000000-0005-0000-0000-000097370000}"/>
    <cellStyle name="Flex 2 3 15" xfId="14234" xr:uid="{00000000-0005-0000-0000-000098370000}"/>
    <cellStyle name="Flex 2 3 15 2" xfId="14235" xr:uid="{00000000-0005-0000-0000-000099370000}"/>
    <cellStyle name="Flex 2 3 15 3" xfId="14236" xr:uid="{00000000-0005-0000-0000-00009A370000}"/>
    <cellStyle name="Flex 2 3 16" xfId="14237" xr:uid="{00000000-0005-0000-0000-00009B370000}"/>
    <cellStyle name="Flex 2 3 16 2" xfId="14238" xr:uid="{00000000-0005-0000-0000-00009C370000}"/>
    <cellStyle name="Flex 2 3 16 3" xfId="14239" xr:uid="{00000000-0005-0000-0000-00009D370000}"/>
    <cellStyle name="Flex 2 3 17" xfId="14240" xr:uid="{00000000-0005-0000-0000-00009E370000}"/>
    <cellStyle name="Flex 2 3 17 2" xfId="14241" xr:uid="{00000000-0005-0000-0000-00009F370000}"/>
    <cellStyle name="Flex 2 3 17 3" xfId="14242" xr:uid="{00000000-0005-0000-0000-0000A0370000}"/>
    <cellStyle name="Flex 2 3 18" xfId="14243" xr:uid="{00000000-0005-0000-0000-0000A1370000}"/>
    <cellStyle name="Flex 2 3 18 2" xfId="14244" xr:uid="{00000000-0005-0000-0000-0000A2370000}"/>
    <cellStyle name="Flex 2 3 18 3" xfId="14245" xr:uid="{00000000-0005-0000-0000-0000A3370000}"/>
    <cellStyle name="Flex 2 3 19" xfId="14246" xr:uid="{00000000-0005-0000-0000-0000A4370000}"/>
    <cellStyle name="Flex 2 3 19 2" xfId="14247" xr:uid="{00000000-0005-0000-0000-0000A5370000}"/>
    <cellStyle name="Flex 2 3 19 3" xfId="14248" xr:uid="{00000000-0005-0000-0000-0000A6370000}"/>
    <cellStyle name="Flex 2 3 2" xfId="14249" xr:uid="{00000000-0005-0000-0000-0000A7370000}"/>
    <cellStyle name="Flex 2 3 2 2" xfId="14250" xr:uid="{00000000-0005-0000-0000-0000A8370000}"/>
    <cellStyle name="Flex 2 3 2 3" xfId="14251" xr:uid="{00000000-0005-0000-0000-0000A9370000}"/>
    <cellStyle name="Flex 2 3 20" xfId="14252" xr:uid="{00000000-0005-0000-0000-0000AA370000}"/>
    <cellStyle name="Flex 2 3 20 2" xfId="14253" xr:uid="{00000000-0005-0000-0000-0000AB370000}"/>
    <cellStyle name="Flex 2 3 20 3" xfId="14254" xr:uid="{00000000-0005-0000-0000-0000AC370000}"/>
    <cellStyle name="Flex 2 3 21" xfId="14255" xr:uid="{00000000-0005-0000-0000-0000AD370000}"/>
    <cellStyle name="Flex 2 3 21 2" xfId="14256" xr:uid="{00000000-0005-0000-0000-0000AE370000}"/>
    <cellStyle name="Flex 2 3 21 3" xfId="14257" xr:uid="{00000000-0005-0000-0000-0000AF370000}"/>
    <cellStyle name="Flex 2 3 22" xfId="14258" xr:uid="{00000000-0005-0000-0000-0000B0370000}"/>
    <cellStyle name="Flex 2 3 22 2" xfId="14259" xr:uid="{00000000-0005-0000-0000-0000B1370000}"/>
    <cellStyle name="Flex 2 3 22 3" xfId="14260" xr:uid="{00000000-0005-0000-0000-0000B2370000}"/>
    <cellStyle name="Flex 2 3 23" xfId="14261" xr:uid="{00000000-0005-0000-0000-0000B3370000}"/>
    <cellStyle name="Flex 2 3 23 2" xfId="14262" xr:uid="{00000000-0005-0000-0000-0000B4370000}"/>
    <cellStyle name="Flex 2 3 23 3" xfId="14263" xr:uid="{00000000-0005-0000-0000-0000B5370000}"/>
    <cellStyle name="Flex 2 3 24" xfId="14264" xr:uid="{00000000-0005-0000-0000-0000B6370000}"/>
    <cellStyle name="Flex 2 3 24 2" xfId="14265" xr:uid="{00000000-0005-0000-0000-0000B7370000}"/>
    <cellStyle name="Flex 2 3 24 3" xfId="14266" xr:uid="{00000000-0005-0000-0000-0000B8370000}"/>
    <cellStyle name="Flex 2 3 25" xfId="14267" xr:uid="{00000000-0005-0000-0000-0000B9370000}"/>
    <cellStyle name="Flex 2 3 26" xfId="14268" xr:uid="{00000000-0005-0000-0000-0000BA370000}"/>
    <cellStyle name="Flex 2 3 3" xfId="14269" xr:uid="{00000000-0005-0000-0000-0000BB370000}"/>
    <cellStyle name="Flex 2 3 3 2" xfId="14270" xr:uid="{00000000-0005-0000-0000-0000BC370000}"/>
    <cellStyle name="Flex 2 3 3 3" xfId="14271" xr:uid="{00000000-0005-0000-0000-0000BD370000}"/>
    <cellStyle name="Flex 2 3 4" xfId="14272" xr:uid="{00000000-0005-0000-0000-0000BE370000}"/>
    <cellStyle name="Flex 2 3 4 2" xfId="14273" xr:uid="{00000000-0005-0000-0000-0000BF370000}"/>
    <cellStyle name="Flex 2 3 4 3" xfId="14274" xr:uid="{00000000-0005-0000-0000-0000C0370000}"/>
    <cellStyle name="Flex 2 3 5" xfId="14275" xr:uid="{00000000-0005-0000-0000-0000C1370000}"/>
    <cellStyle name="Flex 2 3 5 2" xfId="14276" xr:uid="{00000000-0005-0000-0000-0000C2370000}"/>
    <cellStyle name="Flex 2 3 5 3" xfId="14277" xr:uid="{00000000-0005-0000-0000-0000C3370000}"/>
    <cellStyle name="Flex 2 3 6" xfId="14278" xr:uid="{00000000-0005-0000-0000-0000C4370000}"/>
    <cellStyle name="Flex 2 3 6 2" xfId="14279" xr:uid="{00000000-0005-0000-0000-0000C5370000}"/>
    <cellStyle name="Flex 2 3 6 3" xfId="14280" xr:uid="{00000000-0005-0000-0000-0000C6370000}"/>
    <cellStyle name="Flex 2 3 7" xfId="14281" xr:uid="{00000000-0005-0000-0000-0000C7370000}"/>
    <cellStyle name="Flex 2 3 7 2" xfId="14282" xr:uid="{00000000-0005-0000-0000-0000C8370000}"/>
    <cellStyle name="Flex 2 3 7 3" xfId="14283" xr:uid="{00000000-0005-0000-0000-0000C9370000}"/>
    <cellStyle name="Flex 2 3 8" xfId="14284" xr:uid="{00000000-0005-0000-0000-0000CA370000}"/>
    <cellStyle name="Flex 2 3 8 2" xfId="14285" xr:uid="{00000000-0005-0000-0000-0000CB370000}"/>
    <cellStyle name="Flex 2 3 8 3" xfId="14286" xr:uid="{00000000-0005-0000-0000-0000CC370000}"/>
    <cellStyle name="Flex 2 3 9" xfId="14287" xr:uid="{00000000-0005-0000-0000-0000CD370000}"/>
    <cellStyle name="Flex 2 3 9 2" xfId="14288" xr:uid="{00000000-0005-0000-0000-0000CE370000}"/>
    <cellStyle name="Flex 2 3 9 3" xfId="14289" xr:uid="{00000000-0005-0000-0000-0000CF370000}"/>
    <cellStyle name="Flex 2 30" xfId="14290" xr:uid="{00000000-0005-0000-0000-0000D0370000}"/>
    <cellStyle name="Flex 2 30 2" xfId="14291" xr:uid="{00000000-0005-0000-0000-0000D1370000}"/>
    <cellStyle name="Flex 2 30 3" xfId="14292" xr:uid="{00000000-0005-0000-0000-0000D2370000}"/>
    <cellStyle name="Flex 2 31" xfId="14293" xr:uid="{00000000-0005-0000-0000-0000D3370000}"/>
    <cellStyle name="Flex 2 31 2" xfId="14294" xr:uid="{00000000-0005-0000-0000-0000D4370000}"/>
    <cellStyle name="Flex 2 31 3" xfId="14295" xr:uid="{00000000-0005-0000-0000-0000D5370000}"/>
    <cellStyle name="Flex 2 32" xfId="14296" xr:uid="{00000000-0005-0000-0000-0000D6370000}"/>
    <cellStyle name="Flex 2 32 2" xfId="14297" xr:uid="{00000000-0005-0000-0000-0000D7370000}"/>
    <cellStyle name="Flex 2 32 3" xfId="14298" xr:uid="{00000000-0005-0000-0000-0000D8370000}"/>
    <cellStyle name="Flex 2 33" xfId="14299" xr:uid="{00000000-0005-0000-0000-0000D9370000}"/>
    <cellStyle name="Flex 2 33 2" xfId="14300" xr:uid="{00000000-0005-0000-0000-0000DA370000}"/>
    <cellStyle name="Flex 2 33 3" xfId="14301" xr:uid="{00000000-0005-0000-0000-0000DB370000}"/>
    <cellStyle name="Flex 2 34" xfId="14302" xr:uid="{00000000-0005-0000-0000-0000DC370000}"/>
    <cellStyle name="Flex 2 34 2" xfId="14303" xr:uid="{00000000-0005-0000-0000-0000DD370000}"/>
    <cellStyle name="Flex 2 34 3" xfId="14304" xr:uid="{00000000-0005-0000-0000-0000DE370000}"/>
    <cellStyle name="Flex 2 35" xfId="14305" xr:uid="{00000000-0005-0000-0000-0000DF370000}"/>
    <cellStyle name="Flex 2 36" xfId="14306" xr:uid="{00000000-0005-0000-0000-0000E0370000}"/>
    <cellStyle name="Flex 2 4" xfId="14307" xr:uid="{00000000-0005-0000-0000-0000E1370000}"/>
    <cellStyle name="Flex 2 4 10" xfId="14308" xr:uid="{00000000-0005-0000-0000-0000E2370000}"/>
    <cellStyle name="Flex 2 4 10 2" xfId="14309" xr:uid="{00000000-0005-0000-0000-0000E3370000}"/>
    <cellStyle name="Flex 2 4 10 3" xfId="14310" xr:uid="{00000000-0005-0000-0000-0000E4370000}"/>
    <cellStyle name="Flex 2 4 11" xfId="14311" xr:uid="{00000000-0005-0000-0000-0000E5370000}"/>
    <cellStyle name="Flex 2 4 11 2" xfId="14312" xr:uid="{00000000-0005-0000-0000-0000E6370000}"/>
    <cellStyle name="Flex 2 4 11 3" xfId="14313" xr:uid="{00000000-0005-0000-0000-0000E7370000}"/>
    <cellStyle name="Flex 2 4 12" xfId="14314" xr:uid="{00000000-0005-0000-0000-0000E8370000}"/>
    <cellStyle name="Flex 2 4 12 2" xfId="14315" xr:uid="{00000000-0005-0000-0000-0000E9370000}"/>
    <cellStyle name="Flex 2 4 12 3" xfId="14316" xr:uid="{00000000-0005-0000-0000-0000EA370000}"/>
    <cellStyle name="Flex 2 4 13" xfId="14317" xr:uid="{00000000-0005-0000-0000-0000EB370000}"/>
    <cellStyle name="Flex 2 4 13 2" xfId="14318" xr:uid="{00000000-0005-0000-0000-0000EC370000}"/>
    <cellStyle name="Flex 2 4 13 3" xfId="14319" xr:uid="{00000000-0005-0000-0000-0000ED370000}"/>
    <cellStyle name="Flex 2 4 14" xfId="14320" xr:uid="{00000000-0005-0000-0000-0000EE370000}"/>
    <cellStyle name="Flex 2 4 14 2" xfId="14321" xr:uid="{00000000-0005-0000-0000-0000EF370000}"/>
    <cellStyle name="Flex 2 4 14 3" xfId="14322" xr:uid="{00000000-0005-0000-0000-0000F0370000}"/>
    <cellStyle name="Flex 2 4 15" xfId="14323" xr:uid="{00000000-0005-0000-0000-0000F1370000}"/>
    <cellStyle name="Flex 2 4 15 2" xfId="14324" xr:uid="{00000000-0005-0000-0000-0000F2370000}"/>
    <cellStyle name="Flex 2 4 15 3" xfId="14325" xr:uid="{00000000-0005-0000-0000-0000F3370000}"/>
    <cellStyle name="Flex 2 4 16" xfId="14326" xr:uid="{00000000-0005-0000-0000-0000F4370000}"/>
    <cellStyle name="Flex 2 4 16 2" xfId="14327" xr:uid="{00000000-0005-0000-0000-0000F5370000}"/>
    <cellStyle name="Flex 2 4 16 3" xfId="14328" xr:uid="{00000000-0005-0000-0000-0000F6370000}"/>
    <cellStyle name="Flex 2 4 17" xfId="14329" xr:uid="{00000000-0005-0000-0000-0000F7370000}"/>
    <cellStyle name="Flex 2 4 17 2" xfId="14330" xr:uid="{00000000-0005-0000-0000-0000F8370000}"/>
    <cellStyle name="Flex 2 4 17 3" xfId="14331" xr:uid="{00000000-0005-0000-0000-0000F9370000}"/>
    <cellStyle name="Flex 2 4 18" xfId="14332" xr:uid="{00000000-0005-0000-0000-0000FA370000}"/>
    <cellStyle name="Flex 2 4 18 2" xfId="14333" xr:uid="{00000000-0005-0000-0000-0000FB370000}"/>
    <cellStyle name="Flex 2 4 18 3" xfId="14334" xr:uid="{00000000-0005-0000-0000-0000FC370000}"/>
    <cellStyle name="Flex 2 4 19" xfId="14335" xr:uid="{00000000-0005-0000-0000-0000FD370000}"/>
    <cellStyle name="Flex 2 4 19 2" xfId="14336" xr:uid="{00000000-0005-0000-0000-0000FE370000}"/>
    <cellStyle name="Flex 2 4 19 3" xfId="14337" xr:uid="{00000000-0005-0000-0000-0000FF370000}"/>
    <cellStyle name="Flex 2 4 2" xfId="14338" xr:uid="{00000000-0005-0000-0000-000000380000}"/>
    <cellStyle name="Flex 2 4 2 2" xfId="14339" xr:uid="{00000000-0005-0000-0000-000001380000}"/>
    <cellStyle name="Flex 2 4 2 3" xfId="14340" xr:uid="{00000000-0005-0000-0000-000002380000}"/>
    <cellStyle name="Flex 2 4 20" xfId="14341" xr:uid="{00000000-0005-0000-0000-000003380000}"/>
    <cellStyle name="Flex 2 4 20 2" xfId="14342" xr:uid="{00000000-0005-0000-0000-000004380000}"/>
    <cellStyle name="Flex 2 4 20 3" xfId="14343" xr:uid="{00000000-0005-0000-0000-000005380000}"/>
    <cellStyle name="Flex 2 4 21" xfId="14344" xr:uid="{00000000-0005-0000-0000-000006380000}"/>
    <cellStyle name="Flex 2 4 21 2" xfId="14345" xr:uid="{00000000-0005-0000-0000-000007380000}"/>
    <cellStyle name="Flex 2 4 21 3" xfId="14346" xr:uid="{00000000-0005-0000-0000-000008380000}"/>
    <cellStyle name="Flex 2 4 22" xfId="14347" xr:uid="{00000000-0005-0000-0000-000009380000}"/>
    <cellStyle name="Flex 2 4 22 2" xfId="14348" xr:uid="{00000000-0005-0000-0000-00000A380000}"/>
    <cellStyle name="Flex 2 4 22 3" xfId="14349" xr:uid="{00000000-0005-0000-0000-00000B380000}"/>
    <cellStyle name="Flex 2 4 23" xfId="14350" xr:uid="{00000000-0005-0000-0000-00000C380000}"/>
    <cellStyle name="Flex 2 4 23 2" xfId="14351" xr:uid="{00000000-0005-0000-0000-00000D380000}"/>
    <cellStyle name="Flex 2 4 23 3" xfId="14352" xr:uid="{00000000-0005-0000-0000-00000E380000}"/>
    <cellStyle name="Flex 2 4 24" xfId="14353" xr:uid="{00000000-0005-0000-0000-00000F380000}"/>
    <cellStyle name="Flex 2 4 24 2" xfId="14354" xr:uid="{00000000-0005-0000-0000-000010380000}"/>
    <cellStyle name="Flex 2 4 24 3" xfId="14355" xr:uid="{00000000-0005-0000-0000-000011380000}"/>
    <cellStyle name="Flex 2 4 25" xfId="14356" xr:uid="{00000000-0005-0000-0000-000012380000}"/>
    <cellStyle name="Flex 2 4 26" xfId="14357" xr:uid="{00000000-0005-0000-0000-000013380000}"/>
    <cellStyle name="Flex 2 4 3" xfId="14358" xr:uid="{00000000-0005-0000-0000-000014380000}"/>
    <cellStyle name="Flex 2 4 3 2" xfId="14359" xr:uid="{00000000-0005-0000-0000-000015380000}"/>
    <cellStyle name="Flex 2 4 3 3" xfId="14360" xr:uid="{00000000-0005-0000-0000-000016380000}"/>
    <cellStyle name="Flex 2 4 4" xfId="14361" xr:uid="{00000000-0005-0000-0000-000017380000}"/>
    <cellStyle name="Flex 2 4 4 2" xfId="14362" xr:uid="{00000000-0005-0000-0000-000018380000}"/>
    <cellStyle name="Flex 2 4 4 3" xfId="14363" xr:uid="{00000000-0005-0000-0000-000019380000}"/>
    <cellStyle name="Flex 2 4 5" xfId="14364" xr:uid="{00000000-0005-0000-0000-00001A380000}"/>
    <cellStyle name="Flex 2 4 5 2" xfId="14365" xr:uid="{00000000-0005-0000-0000-00001B380000}"/>
    <cellStyle name="Flex 2 4 5 3" xfId="14366" xr:uid="{00000000-0005-0000-0000-00001C380000}"/>
    <cellStyle name="Flex 2 4 6" xfId="14367" xr:uid="{00000000-0005-0000-0000-00001D380000}"/>
    <cellStyle name="Flex 2 4 6 2" xfId="14368" xr:uid="{00000000-0005-0000-0000-00001E380000}"/>
    <cellStyle name="Flex 2 4 6 3" xfId="14369" xr:uid="{00000000-0005-0000-0000-00001F380000}"/>
    <cellStyle name="Flex 2 4 7" xfId="14370" xr:uid="{00000000-0005-0000-0000-000020380000}"/>
    <cellStyle name="Flex 2 4 7 2" xfId="14371" xr:uid="{00000000-0005-0000-0000-000021380000}"/>
    <cellStyle name="Flex 2 4 7 3" xfId="14372" xr:uid="{00000000-0005-0000-0000-000022380000}"/>
    <cellStyle name="Flex 2 4 8" xfId="14373" xr:uid="{00000000-0005-0000-0000-000023380000}"/>
    <cellStyle name="Flex 2 4 8 2" xfId="14374" xr:uid="{00000000-0005-0000-0000-000024380000}"/>
    <cellStyle name="Flex 2 4 8 3" xfId="14375" xr:uid="{00000000-0005-0000-0000-000025380000}"/>
    <cellStyle name="Flex 2 4 9" xfId="14376" xr:uid="{00000000-0005-0000-0000-000026380000}"/>
    <cellStyle name="Flex 2 4 9 2" xfId="14377" xr:uid="{00000000-0005-0000-0000-000027380000}"/>
    <cellStyle name="Flex 2 4 9 3" xfId="14378" xr:uid="{00000000-0005-0000-0000-000028380000}"/>
    <cellStyle name="Flex 2 5" xfId="14379" xr:uid="{00000000-0005-0000-0000-000029380000}"/>
    <cellStyle name="Flex 2 5 10" xfId="14380" xr:uid="{00000000-0005-0000-0000-00002A380000}"/>
    <cellStyle name="Flex 2 5 10 2" xfId="14381" xr:uid="{00000000-0005-0000-0000-00002B380000}"/>
    <cellStyle name="Flex 2 5 10 3" xfId="14382" xr:uid="{00000000-0005-0000-0000-00002C380000}"/>
    <cellStyle name="Flex 2 5 11" xfId="14383" xr:uid="{00000000-0005-0000-0000-00002D380000}"/>
    <cellStyle name="Flex 2 5 11 2" xfId="14384" xr:uid="{00000000-0005-0000-0000-00002E380000}"/>
    <cellStyle name="Flex 2 5 11 3" xfId="14385" xr:uid="{00000000-0005-0000-0000-00002F380000}"/>
    <cellStyle name="Flex 2 5 12" xfId="14386" xr:uid="{00000000-0005-0000-0000-000030380000}"/>
    <cellStyle name="Flex 2 5 12 2" xfId="14387" xr:uid="{00000000-0005-0000-0000-000031380000}"/>
    <cellStyle name="Flex 2 5 12 3" xfId="14388" xr:uid="{00000000-0005-0000-0000-000032380000}"/>
    <cellStyle name="Flex 2 5 13" xfId="14389" xr:uid="{00000000-0005-0000-0000-000033380000}"/>
    <cellStyle name="Flex 2 5 13 2" xfId="14390" xr:uid="{00000000-0005-0000-0000-000034380000}"/>
    <cellStyle name="Flex 2 5 13 3" xfId="14391" xr:uid="{00000000-0005-0000-0000-000035380000}"/>
    <cellStyle name="Flex 2 5 14" xfId="14392" xr:uid="{00000000-0005-0000-0000-000036380000}"/>
    <cellStyle name="Flex 2 5 14 2" xfId="14393" xr:uid="{00000000-0005-0000-0000-000037380000}"/>
    <cellStyle name="Flex 2 5 14 3" xfId="14394" xr:uid="{00000000-0005-0000-0000-000038380000}"/>
    <cellStyle name="Flex 2 5 15" xfId="14395" xr:uid="{00000000-0005-0000-0000-000039380000}"/>
    <cellStyle name="Flex 2 5 15 2" xfId="14396" xr:uid="{00000000-0005-0000-0000-00003A380000}"/>
    <cellStyle name="Flex 2 5 15 3" xfId="14397" xr:uid="{00000000-0005-0000-0000-00003B380000}"/>
    <cellStyle name="Flex 2 5 16" xfId="14398" xr:uid="{00000000-0005-0000-0000-00003C380000}"/>
    <cellStyle name="Flex 2 5 16 2" xfId="14399" xr:uid="{00000000-0005-0000-0000-00003D380000}"/>
    <cellStyle name="Flex 2 5 16 3" xfId="14400" xr:uid="{00000000-0005-0000-0000-00003E380000}"/>
    <cellStyle name="Flex 2 5 17" xfId="14401" xr:uid="{00000000-0005-0000-0000-00003F380000}"/>
    <cellStyle name="Flex 2 5 17 2" xfId="14402" xr:uid="{00000000-0005-0000-0000-000040380000}"/>
    <cellStyle name="Flex 2 5 17 3" xfId="14403" xr:uid="{00000000-0005-0000-0000-000041380000}"/>
    <cellStyle name="Flex 2 5 18" xfId="14404" xr:uid="{00000000-0005-0000-0000-000042380000}"/>
    <cellStyle name="Flex 2 5 18 2" xfId="14405" xr:uid="{00000000-0005-0000-0000-000043380000}"/>
    <cellStyle name="Flex 2 5 18 3" xfId="14406" xr:uid="{00000000-0005-0000-0000-000044380000}"/>
    <cellStyle name="Flex 2 5 19" xfId="14407" xr:uid="{00000000-0005-0000-0000-000045380000}"/>
    <cellStyle name="Flex 2 5 19 2" xfId="14408" xr:uid="{00000000-0005-0000-0000-000046380000}"/>
    <cellStyle name="Flex 2 5 19 3" xfId="14409" xr:uid="{00000000-0005-0000-0000-000047380000}"/>
    <cellStyle name="Flex 2 5 2" xfId="14410" xr:uid="{00000000-0005-0000-0000-000048380000}"/>
    <cellStyle name="Flex 2 5 2 2" xfId="14411" xr:uid="{00000000-0005-0000-0000-000049380000}"/>
    <cellStyle name="Flex 2 5 2 3" xfId="14412" xr:uid="{00000000-0005-0000-0000-00004A380000}"/>
    <cellStyle name="Flex 2 5 20" xfId="14413" xr:uid="{00000000-0005-0000-0000-00004B380000}"/>
    <cellStyle name="Flex 2 5 20 2" xfId="14414" xr:uid="{00000000-0005-0000-0000-00004C380000}"/>
    <cellStyle name="Flex 2 5 20 3" xfId="14415" xr:uid="{00000000-0005-0000-0000-00004D380000}"/>
    <cellStyle name="Flex 2 5 21" xfId="14416" xr:uid="{00000000-0005-0000-0000-00004E380000}"/>
    <cellStyle name="Flex 2 5 21 2" xfId="14417" xr:uid="{00000000-0005-0000-0000-00004F380000}"/>
    <cellStyle name="Flex 2 5 21 3" xfId="14418" xr:uid="{00000000-0005-0000-0000-000050380000}"/>
    <cellStyle name="Flex 2 5 22" xfId="14419" xr:uid="{00000000-0005-0000-0000-000051380000}"/>
    <cellStyle name="Flex 2 5 22 2" xfId="14420" xr:uid="{00000000-0005-0000-0000-000052380000}"/>
    <cellStyle name="Flex 2 5 22 3" xfId="14421" xr:uid="{00000000-0005-0000-0000-000053380000}"/>
    <cellStyle name="Flex 2 5 23" xfId="14422" xr:uid="{00000000-0005-0000-0000-000054380000}"/>
    <cellStyle name="Flex 2 5 23 2" xfId="14423" xr:uid="{00000000-0005-0000-0000-000055380000}"/>
    <cellStyle name="Flex 2 5 23 3" xfId="14424" xr:uid="{00000000-0005-0000-0000-000056380000}"/>
    <cellStyle name="Flex 2 5 24" xfId="14425" xr:uid="{00000000-0005-0000-0000-000057380000}"/>
    <cellStyle name="Flex 2 5 24 2" xfId="14426" xr:uid="{00000000-0005-0000-0000-000058380000}"/>
    <cellStyle name="Flex 2 5 24 3" xfId="14427" xr:uid="{00000000-0005-0000-0000-000059380000}"/>
    <cellStyle name="Flex 2 5 25" xfId="14428" xr:uid="{00000000-0005-0000-0000-00005A380000}"/>
    <cellStyle name="Flex 2 5 26" xfId="14429" xr:uid="{00000000-0005-0000-0000-00005B380000}"/>
    <cellStyle name="Flex 2 5 3" xfId="14430" xr:uid="{00000000-0005-0000-0000-00005C380000}"/>
    <cellStyle name="Flex 2 5 3 2" xfId="14431" xr:uid="{00000000-0005-0000-0000-00005D380000}"/>
    <cellStyle name="Flex 2 5 3 3" xfId="14432" xr:uid="{00000000-0005-0000-0000-00005E380000}"/>
    <cellStyle name="Flex 2 5 4" xfId="14433" xr:uid="{00000000-0005-0000-0000-00005F380000}"/>
    <cellStyle name="Flex 2 5 4 2" xfId="14434" xr:uid="{00000000-0005-0000-0000-000060380000}"/>
    <cellStyle name="Flex 2 5 4 3" xfId="14435" xr:uid="{00000000-0005-0000-0000-000061380000}"/>
    <cellStyle name="Flex 2 5 5" xfId="14436" xr:uid="{00000000-0005-0000-0000-000062380000}"/>
    <cellStyle name="Flex 2 5 5 2" xfId="14437" xr:uid="{00000000-0005-0000-0000-000063380000}"/>
    <cellStyle name="Flex 2 5 5 3" xfId="14438" xr:uid="{00000000-0005-0000-0000-000064380000}"/>
    <cellStyle name="Flex 2 5 6" xfId="14439" xr:uid="{00000000-0005-0000-0000-000065380000}"/>
    <cellStyle name="Flex 2 5 6 2" xfId="14440" xr:uid="{00000000-0005-0000-0000-000066380000}"/>
    <cellStyle name="Flex 2 5 6 3" xfId="14441" xr:uid="{00000000-0005-0000-0000-000067380000}"/>
    <cellStyle name="Flex 2 5 7" xfId="14442" xr:uid="{00000000-0005-0000-0000-000068380000}"/>
    <cellStyle name="Flex 2 5 7 2" xfId="14443" xr:uid="{00000000-0005-0000-0000-000069380000}"/>
    <cellStyle name="Flex 2 5 7 3" xfId="14444" xr:uid="{00000000-0005-0000-0000-00006A380000}"/>
    <cellStyle name="Flex 2 5 8" xfId="14445" xr:uid="{00000000-0005-0000-0000-00006B380000}"/>
    <cellStyle name="Flex 2 5 8 2" xfId="14446" xr:uid="{00000000-0005-0000-0000-00006C380000}"/>
    <cellStyle name="Flex 2 5 8 3" xfId="14447" xr:uid="{00000000-0005-0000-0000-00006D380000}"/>
    <cellStyle name="Flex 2 5 9" xfId="14448" xr:uid="{00000000-0005-0000-0000-00006E380000}"/>
    <cellStyle name="Flex 2 5 9 2" xfId="14449" xr:uid="{00000000-0005-0000-0000-00006F380000}"/>
    <cellStyle name="Flex 2 5 9 3" xfId="14450" xr:uid="{00000000-0005-0000-0000-000070380000}"/>
    <cellStyle name="Flex 2 6" xfId="14451" xr:uid="{00000000-0005-0000-0000-000071380000}"/>
    <cellStyle name="Flex 2 6 10" xfId="14452" xr:uid="{00000000-0005-0000-0000-000072380000}"/>
    <cellStyle name="Flex 2 6 10 2" xfId="14453" xr:uid="{00000000-0005-0000-0000-000073380000}"/>
    <cellStyle name="Flex 2 6 10 3" xfId="14454" xr:uid="{00000000-0005-0000-0000-000074380000}"/>
    <cellStyle name="Flex 2 6 11" xfId="14455" xr:uid="{00000000-0005-0000-0000-000075380000}"/>
    <cellStyle name="Flex 2 6 11 2" xfId="14456" xr:uid="{00000000-0005-0000-0000-000076380000}"/>
    <cellStyle name="Flex 2 6 11 3" xfId="14457" xr:uid="{00000000-0005-0000-0000-000077380000}"/>
    <cellStyle name="Flex 2 6 12" xfId="14458" xr:uid="{00000000-0005-0000-0000-000078380000}"/>
    <cellStyle name="Flex 2 6 12 2" xfId="14459" xr:uid="{00000000-0005-0000-0000-000079380000}"/>
    <cellStyle name="Flex 2 6 12 3" xfId="14460" xr:uid="{00000000-0005-0000-0000-00007A380000}"/>
    <cellStyle name="Flex 2 6 13" xfId="14461" xr:uid="{00000000-0005-0000-0000-00007B380000}"/>
    <cellStyle name="Flex 2 6 13 2" xfId="14462" xr:uid="{00000000-0005-0000-0000-00007C380000}"/>
    <cellStyle name="Flex 2 6 13 3" xfId="14463" xr:uid="{00000000-0005-0000-0000-00007D380000}"/>
    <cellStyle name="Flex 2 6 14" xfId="14464" xr:uid="{00000000-0005-0000-0000-00007E380000}"/>
    <cellStyle name="Flex 2 6 14 2" xfId="14465" xr:uid="{00000000-0005-0000-0000-00007F380000}"/>
    <cellStyle name="Flex 2 6 14 3" xfId="14466" xr:uid="{00000000-0005-0000-0000-000080380000}"/>
    <cellStyle name="Flex 2 6 15" xfId="14467" xr:uid="{00000000-0005-0000-0000-000081380000}"/>
    <cellStyle name="Flex 2 6 15 2" xfId="14468" xr:uid="{00000000-0005-0000-0000-000082380000}"/>
    <cellStyle name="Flex 2 6 15 3" xfId="14469" xr:uid="{00000000-0005-0000-0000-000083380000}"/>
    <cellStyle name="Flex 2 6 16" xfId="14470" xr:uid="{00000000-0005-0000-0000-000084380000}"/>
    <cellStyle name="Flex 2 6 16 2" xfId="14471" xr:uid="{00000000-0005-0000-0000-000085380000}"/>
    <cellStyle name="Flex 2 6 16 3" xfId="14472" xr:uid="{00000000-0005-0000-0000-000086380000}"/>
    <cellStyle name="Flex 2 6 17" xfId="14473" xr:uid="{00000000-0005-0000-0000-000087380000}"/>
    <cellStyle name="Flex 2 6 17 2" xfId="14474" xr:uid="{00000000-0005-0000-0000-000088380000}"/>
    <cellStyle name="Flex 2 6 17 3" xfId="14475" xr:uid="{00000000-0005-0000-0000-000089380000}"/>
    <cellStyle name="Flex 2 6 18" xfId="14476" xr:uid="{00000000-0005-0000-0000-00008A380000}"/>
    <cellStyle name="Flex 2 6 18 2" xfId="14477" xr:uid="{00000000-0005-0000-0000-00008B380000}"/>
    <cellStyle name="Flex 2 6 18 3" xfId="14478" xr:uid="{00000000-0005-0000-0000-00008C380000}"/>
    <cellStyle name="Flex 2 6 19" xfId="14479" xr:uid="{00000000-0005-0000-0000-00008D380000}"/>
    <cellStyle name="Flex 2 6 19 2" xfId="14480" xr:uid="{00000000-0005-0000-0000-00008E380000}"/>
    <cellStyle name="Flex 2 6 19 3" xfId="14481" xr:uid="{00000000-0005-0000-0000-00008F380000}"/>
    <cellStyle name="Flex 2 6 2" xfId="14482" xr:uid="{00000000-0005-0000-0000-000090380000}"/>
    <cellStyle name="Flex 2 6 2 2" xfId="14483" xr:uid="{00000000-0005-0000-0000-000091380000}"/>
    <cellStyle name="Flex 2 6 2 3" xfId="14484" xr:uid="{00000000-0005-0000-0000-000092380000}"/>
    <cellStyle name="Flex 2 6 20" xfId="14485" xr:uid="{00000000-0005-0000-0000-000093380000}"/>
    <cellStyle name="Flex 2 6 20 2" xfId="14486" xr:uid="{00000000-0005-0000-0000-000094380000}"/>
    <cellStyle name="Flex 2 6 20 3" xfId="14487" xr:uid="{00000000-0005-0000-0000-000095380000}"/>
    <cellStyle name="Flex 2 6 21" xfId="14488" xr:uid="{00000000-0005-0000-0000-000096380000}"/>
    <cellStyle name="Flex 2 6 21 2" xfId="14489" xr:uid="{00000000-0005-0000-0000-000097380000}"/>
    <cellStyle name="Flex 2 6 21 3" xfId="14490" xr:uid="{00000000-0005-0000-0000-000098380000}"/>
    <cellStyle name="Flex 2 6 22" xfId="14491" xr:uid="{00000000-0005-0000-0000-000099380000}"/>
    <cellStyle name="Flex 2 6 22 2" xfId="14492" xr:uid="{00000000-0005-0000-0000-00009A380000}"/>
    <cellStyle name="Flex 2 6 22 3" xfId="14493" xr:uid="{00000000-0005-0000-0000-00009B380000}"/>
    <cellStyle name="Flex 2 6 23" xfId="14494" xr:uid="{00000000-0005-0000-0000-00009C380000}"/>
    <cellStyle name="Flex 2 6 23 2" xfId="14495" xr:uid="{00000000-0005-0000-0000-00009D380000}"/>
    <cellStyle name="Flex 2 6 23 3" xfId="14496" xr:uid="{00000000-0005-0000-0000-00009E380000}"/>
    <cellStyle name="Flex 2 6 24" xfId="14497" xr:uid="{00000000-0005-0000-0000-00009F380000}"/>
    <cellStyle name="Flex 2 6 24 2" xfId="14498" xr:uid="{00000000-0005-0000-0000-0000A0380000}"/>
    <cellStyle name="Flex 2 6 24 3" xfId="14499" xr:uid="{00000000-0005-0000-0000-0000A1380000}"/>
    <cellStyle name="Flex 2 6 25" xfId="14500" xr:uid="{00000000-0005-0000-0000-0000A2380000}"/>
    <cellStyle name="Flex 2 6 26" xfId="14501" xr:uid="{00000000-0005-0000-0000-0000A3380000}"/>
    <cellStyle name="Flex 2 6 3" xfId="14502" xr:uid="{00000000-0005-0000-0000-0000A4380000}"/>
    <cellStyle name="Flex 2 6 3 2" xfId="14503" xr:uid="{00000000-0005-0000-0000-0000A5380000}"/>
    <cellStyle name="Flex 2 6 3 3" xfId="14504" xr:uid="{00000000-0005-0000-0000-0000A6380000}"/>
    <cellStyle name="Flex 2 6 4" xfId="14505" xr:uid="{00000000-0005-0000-0000-0000A7380000}"/>
    <cellStyle name="Flex 2 6 4 2" xfId="14506" xr:uid="{00000000-0005-0000-0000-0000A8380000}"/>
    <cellStyle name="Flex 2 6 4 3" xfId="14507" xr:uid="{00000000-0005-0000-0000-0000A9380000}"/>
    <cellStyle name="Flex 2 6 5" xfId="14508" xr:uid="{00000000-0005-0000-0000-0000AA380000}"/>
    <cellStyle name="Flex 2 6 5 2" xfId="14509" xr:uid="{00000000-0005-0000-0000-0000AB380000}"/>
    <cellStyle name="Flex 2 6 5 3" xfId="14510" xr:uid="{00000000-0005-0000-0000-0000AC380000}"/>
    <cellStyle name="Flex 2 6 6" xfId="14511" xr:uid="{00000000-0005-0000-0000-0000AD380000}"/>
    <cellStyle name="Flex 2 6 6 2" xfId="14512" xr:uid="{00000000-0005-0000-0000-0000AE380000}"/>
    <cellStyle name="Flex 2 6 6 3" xfId="14513" xr:uid="{00000000-0005-0000-0000-0000AF380000}"/>
    <cellStyle name="Flex 2 6 7" xfId="14514" xr:uid="{00000000-0005-0000-0000-0000B0380000}"/>
    <cellStyle name="Flex 2 6 7 2" xfId="14515" xr:uid="{00000000-0005-0000-0000-0000B1380000}"/>
    <cellStyle name="Flex 2 6 7 3" xfId="14516" xr:uid="{00000000-0005-0000-0000-0000B2380000}"/>
    <cellStyle name="Flex 2 6 8" xfId="14517" xr:uid="{00000000-0005-0000-0000-0000B3380000}"/>
    <cellStyle name="Flex 2 6 8 2" xfId="14518" xr:uid="{00000000-0005-0000-0000-0000B4380000}"/>
    <cellStyle name="Flex 2 6 8 3" xfId="14519" xr:uid="{00000000-0005-0000-0000-0000B5380000}"/>
    <cellStyle name="Flex 2 6 9" xfId="14520" xr:uid="{00000000-0005-0000-0000-0000B6380000}"/>
    <cellStyle name="Flex 2 6 9 2" xfId="14521" xr:uid="{00000000-0005-0000-0000-0000B7380000}"/>
    <cellStyle name="Flex 2 6 9 3" xfId="14522" xr:uid="{00000000-0005-0000-0000-0000B8380000}"/>
    <cellStyle name="Flex 2 7" xfId="14523" xr:uid="{00000000-0005-0000-0000-0000B9380000}"/>
    <cellStyle name="Flex 2 7 10" xfId="14524" xr:uid="{00000000-0005-0000-0000-0000BA380000}"/>
    <cellStyle name="Flex 2 7 10 2" xfId="14525" xr:uid="{00000000-0005-0000-0000-0000BB380000}"/>
    <cellStyle name="Flex 2 7 10 3" xfId="14526" xr:uid="{00000000-0005-0000-0000-0000BC380000}"/>
    <cellStyle name="Flex 2 7 11" xfId="14527" xr:uid="{00000000-0005-0000-0000-0000BD380000}"/>
    <cellStyle name="Flex 2 7 11 2" xfId="14528" xr:uid="{00000000-0005-0000-0000-0000BE380000}"/>
    <cellStyle name="Flex 2 7 11 3" xfId="14529" xr:uid="{00000000-0005-0000-0000-0000BF380000}"/>
    <cellStyle name="Flex 2 7 12" xfId="14530" xr:uid="{00000000-0005-0000-0000-0000C0380000}"/>
    <cellStyle name="Flex 2 7 12 2" xfId="14531" xr:uid="{00000000-0005-0000-0000-0000C1380000}"/>
    <cellStyle name="Flex 2 7 12 3" xfId="14532" xr:uid="{00000000-0005-0000-0000-0000C2380000}"/>
    <cellStyle name="Flex 2 7 13" xfId="14533" xr:uid="{00000000-0005-0000-0000-0000C3380000}"/>
    <cellStyle name="Flex 2 7 13 2" xfId="14534" xr:uid="{00000000-0005-0000-0000-0000C4380000}"/>
    <cellStyle name="Flex 2 7 13 3" xfId="14535" xr:uid="{00000000-0005-0000-0000-0000C5380000}"/>
    <cellStyle name="Flex 2 7 14" xfId="14536" xr:uid="{00000000-0005-0000-0000-0000C6380000}"/>
    <cellStyle name="Flex 2 7 14 2" xfId="14537" xr:uid="{00000000-0005-0000-0000-0000C7380000}"/>
    <cellStyle name="Flex 2 7 14 3" xfId="14538" xr:uid="{00000000-0005-0000-0000-0000C8380000}"/>
    <cellStyle name="Flex 2 7 15" xfId="14539" xr:uid="{00000000-0005-0000-0000-0000C9380000}"/>
    <cellStyle name="Flex 2 7 15 2" xfId="14540" xr:uid="{00000000-0005-0000-0000-0000CA380000}"/>
    <cellStyle name="Flex 2 7 15 3" xfId="14541" xr:uid="{00000000-0005-0000-0000-0000CB380000}"/>
    <cellStyle name="Flex 2 7 16" xfId="14542" xr:uid="{00000000-0005-0000-0000-0000CC380000}"/>
    <cellStyle name="Flex 2 7 16 2" xfId="14543" xr:uid="{00000000-0005-0000-0000-0000CD380000}"/>
    <cellStyle name="Flex 2 7 16 3" xfId="14544" xr:uid="{00000000-0005-0000-0000-0000CE380000}"/>
    <cellStyle name="Flex 2 7 17" xfId="14545" xr:uid="{00000000-0005-0000-0000-0000CF380000}"/>
    <cellStyle name="Flex 2 7 17 2" xfId="14546" xr:uid="{00000000-0005-0000-0000-0000D0380000}"/>
    <cellStyle name="Flex 2 7 17 3" xfId="14547" xr:uid="{00000000-0005-0000-0000-0000D1380000}"/>
    <cellStyle name="Flex 2 7 18" xfId="14548" xr:uid="{00000000-0005-0000-0000-0000D2380000}"/>
    <cellStyle name="Flex 2 7 18 2" xfId="14549" xr:uid="{00000000-0005-0000-0000-0000D3380000}"/>
    <cellStyle name="Flex 2 7 18 3" xfId="14550" xr:uid="{00000000-0005-0000-0000-0000D4380000}"/>
    <cellStyle name="Flex 2 7 19" xfId="14551" xr:uid="{00000000-0005-0000-0000-0000D5380000}"/>
    <cellStyle name="Flex 2 7 19 2" xfId="14552" xr:uid="{00000000-0005-0000-0000-0000D6380000}"/>
    <cellStyle name="Flex 2 7 19 3" xfId="14553" xr:uid="{00000000-0005-0000-0000-0000D7380000}"/>
    <cellStyle name="Flex 2 7 2" xfId="14554" xr:uid="{00000000-0005-0000-0000-0000D8380000}"/>
    <cellStyle name="Flex 2 7 2 2" xfId="14555" xr:uid="{00000000-0005-0000-0000-0000D9380000}"/>
    <cellStyle name="Flex 2 7 2 3" xfId="14556" xr:uid="{00000000-0005-0000-0000-0000DA380000}"/>
    <cellStyle name="Flex 2 7 20" xfId="14557" xr:uid="{00000000-0005-0000-0000-0000DB380000}"/>
    <cellStyle name="Flex 2 7 20 2" xfId="14558" xr:uid="{00000000-0005-0000-0000-0000DC380000}"/>
    <cellStyle name="Flex 2 7 20 3" xfId="14559" xr:uid="{00000000-0005-0000-0000-0000DD380000}"/>
    <cellStyle name="Flex 2 7 21" xfId="14560" xr:uid="{00000000-0005-0000-0000-0000DE380000}"/>
    <cellStyle name="Flex 2 7 21 2" xfId="14561" xr:uid="{00000000-0005-0000-0000-0000DF380000}"/>
    <cellStyle name="Flex 2 7 21 3" xfId="14562" xr:uid="{00000000-0005-0000-0000-0000E0380000}"/>
    <cellStyle name="Flex 2 7 22" xfId="14563" xr:uid="{00000000-0005-0000-0000-0000E1380000}"/>
    <cellStyle name="Flex 2 7 22 2" xfId="14564" xr:uid="{00000000-0005-0000-0000-0000E2380000}"/>
    <cellStyle name="Flex 2 7 22 3" xfId="14565" xr:uid="{00000000-0005-0000-0000-0000E3380000}"/>
    <cellStyle name="Flex 2 7 23" xfId="14566" xr:uid="{00000000-0005-0000-0000-0000E4380000}"/>
    <cellStyle name="Flex 2 7 23 2" xfId="14567" xr:uid="{00000000-0005-0000-0000-0000E5380000}"/>
    <cellStyle name="Flex 2 7 23 3" xfId="14568" xr:uid="{00000000-0005-0000-0000-0000E6380000}"/>
    <cellStyle name="Flex 2 7 24" xfId="14569" xr:uid="{00000000-0005-0000-0000-0000E7380000}"/>
    <cellStyle name="Flex 2 7 24 2" xfId="14570" xr:uid="{00000000-0005-0000-0000-0000E8380000}"/>
    <cellStyle name="Flex 2 7 24 3" xfId="14571" xr:uid="{00000000-0005-0000-0000-0000E9380000}"/>
    <cellStyle name="Flex 2 7 25" xfId="14572" xr:uid="{00000000-0005-0000-0000-0000EA380000}"/>
    <cellStyle name="Flex 2 7 26" xfId="14573" xr:uid="{00000000-0005-0000-0000-0000EB380000}"/>
    <cellStyle name="Flex 2 7 3" xfId="14574" xr:uid="{00000000-0005-0000-0000-0000EC380000}"/>
    <cellStyle name="Flex 2 7 3 2" xfId="14575" xr:uid="{00000000-0005-0000-0000-0000ED380000}"/>
    <cellStyle name="Flex 2 7 3 3" xfId="14576" xr:uid="{00000000-0005-0000-0000-0000EE380000}"/>
    <cellStyle name="Flex 2 7 4" xfId="14577" xr:uid="{00000000-0005-0000-0000-0000EF380000}"/>
    <cellStyle name="Flex 2 7 4 2" xfId="14578" xr:uid="{00000000-0005-0000-0000-0000F0380000}"/>
    <cellStyle name="Flex 2 7 4 3" xfId="14579" xr:uid="{00000000-0005-0000-0000-0000F1380000}"/>
    <cellStyle name="Flex 2 7 5" xfId="14580" xr:uid="{00000000-0005-0000-0000-0000F2380000}"/>
    <cellStyle name="Flex 2 7 5 2" xfId="14581" xr:uid="{00000000-0005-0000-0000-0000F3380000}"/>
    <cellStyle name="Flex 2 7 5 3" xfId="14582" xr:uid="{00000000-0005-0000-0000-0000F4380000}"/>
    <cellStyle name="Flex 2 7 6" xfId="14583" xr:uid="{00000000-0005-0000-0000-0000F5380000}"/>
    <cellStyle name="Flex 2 7 6 2" xfId="14584" xr:uid="{00000000-0005-0000-0000-0000F6380000}"/>
    <cellStyle name="Flex 2 7 6 3" xfId="14585" xr:uid="{00000000-0005-0000-0000-0000F7380000}"/>
    <cellStyle name="Flex 2 7 7" xfId="14586" xr:uid="{00000000-0005-0000-0000-0000F8380000}"/>
    <cellStyle name="Flex 2 7 7 2" xfId="14587" xr:uid="{00000000-0005-0000-0000-0000F9380000}"/>
    <cellStyle name="Flex 2 7 7 3" xfId="14588" xr:uid="{00000000-0005-0000-0000-0000FA380000}"/>
    <cellStyle name="Flex 2 7 8" xfId="14589" xr:uid="{00000000-0005-0000-0000-0000FB380000}"/>
    <cellStyle name="Flex 2 7 8 2" xfId="14590" xr:uid="{00000000-0005-0000-0000-0000FC380000}"/>
    <cellStyle name="Flex 2 7 8 3" xfId="14591" xr:uid="{00000000-0005-0000-0000-0000FD380000}"/>
    <cellStyle name="Flex 2 7 9" xfId="14592" xr:uid="{00000000-0005-0000-0000-0000FE380000}"/>
    <cellStyle name="Flex 2 7 9 2" xfId="14593" xr:uid="{00000000-0005-0000-0000-0000FF380000}"/>
    <cellStyle name="Flex 2 7 9 3" xfId="14594" xr:uid="{00000000-0005-0000-0000-000000390000}"/>
    <cellStyle name="Flex 2 8" xfId="14595" xr:uid="{00000000-0005-0000-0000-000001390000}"/>
    <cellStyle name="Flex 2 8 10" xfId="14596" xr:uid="{00000000-0005-0000-0000-000002390000}"/>
    <cellStyle name="Flex 2 8 10 2" xfId="14597" xr:uid="{00000000-0005-0000-0000-000003390000}"/>
    <cellStyle name="Flex 2 8 10 3" xfId="14598" xr:uid="{00000000-0005-0000-0000-000004390000}"/>
    <cellStyle name="Flex 2 8 11" xfId="14599" xr:uid="{00000000-0005-0000-0000-000005390000}"/>
    <cellStyle name="Flex 2 8 11 2" xfId="14600" xr:uid="{00000000-0005-0000-0000-000006390000}"/>
    <cellStyle name="Flex 2 8 11 3" xfId="14601" xr:uid="{00000000-0005-0000-0000-000007390000}"/>
    <cellStyle name="Flex 2 8 12" xfId="14602" xr:uid="{00000000-0005-0000-0000-000008390000}"/>
    <cellStyle name="Flex 2 8 12 2" xfId="14603" xr:uid="{00000000-0005-0000-0000-000009390000}"/>
    <cellStyle name="Flex 2 8 12 3" xfId="14604" xr:uid="{00000000-0005-0000-0000-00000A390000}"/>
    <cellStyle name="Flex 2 8 13" xfId="14605" xr:uid="{00000000-0005-0000-0000-00000B390000}"/>
    <cellStyle name="Flex 2 8 13 2" xfId="14606" xr:uid="{00000000-0005-0000-0000-00000C390000}"/>
    <cellStyle name="Flex 2 8 13 3" xfId="14607" xr:uid="{00000000-0005-0000-0000-00000D390000}"/>
    <cellStyle name="Flex 2 8 14" xfId="14608" xr:uid="{00000000-0005-0000-0000-00000E390000}"/>
    <cellStyle name="Flex 2 8 14 2" xfId="14609" xr:uid="{00000000-0005-0000-0000-00000F390000}"/>
    <cellStyle name="Flex 2 8 14 3" xfId="14610" xr:uid="{00000000-0005-0000-0000-000010390000}"/>
    <cellStyle name="Flex 2 8 15" xfId="14611" xr:uid="{00000000-0005-0000-0000-000011390000}"/>
    <cellStyle name="Flex 2 8 15 2" xfId="14612" xr:uid="{00000000-0005-0000-0000-000012390000}"/>
    <cellStyle name="Flex 2 8 15 3" xfId="14613" xr:uid="{00000000-0005-0000-0000-000013390000}"/>
    <cellStyle name="Flex 2 8 16" xfId="14614" xr:uid="{00000000-0005-0000-0000-000014390000}"/>
    <cellStyle name="Flex 2 8 16 2" xfId="14615" xr:uid="{00000000-0005-0000-0000-000015390000}"/>
    <cellStyle name="Flex 2 8 16 3" xfId="14616" xr:uid="{00000000-0005-0000-0000-000016390000}"/>
    <cellStyle name="Flex 2 8 17" xfId="14617" xr:uid="{00000000-0005-0000-0000-000017390000}"/>
    <cellStyle name="Flex 2 8 17 2" xfId="14618" xr:uid="{00000000-0005-0000-0000-000018390000}"/>
    <cellStyle name="Flex 2 8 17 3" xfId="14619" xr:uid="{00000000-0005-0000-0000-000019390000}"/>
    <cellStyle name="Flex 2 8 18" xfId="14620" xr:uid="{00000000-0005-0000-0000-00001A390000}"/>
    <cellStyle name="Flex 2 8 18 2" xfId="14621" xr:uid="{00000000-0005-0000-0000-00001B390000}"/>
    <cellStyle name="Flex 2 8 18 3" xfId="14622" xr:uid="{00000000-0005-0000-0000-00001C390000}"/>
    <cellStyle name="Flex 2 8 19" xfId="14623" xr:uid="{00000000-0005-0000-0000-00001D390000}"/>
    <cellStyle name="Flex 2 8 19 2" xfId="14624" xr:uid="{00000000-0005-0000-0000-00001E390000}"/>
    <cellStyle name="Flex 2 8 19 3" xfId="14625" xr:uid="{00000000-0005-0000-0000-00001F390000}"/>
    <cellStyle name="Flex 2 8 2" xfId="14626" xr:uid="{00000000-0005-0000-0000-000020390000}"/>
    <cellStyle name="Flex 2 8 2 2" xfId="14627" xr:uid="{00000000-0005-0000-0000-000021390000}"/>
    <cellStyle name="Flex 2 8 2 3" xfId="14628" xr:uid="{00000000-0005-0000-0000-000022390000}"/>
    <cellStyle name="Flex 2 8 20" xfId="14629" xr:uid="{00000000-0005-0000-0000-000023390000}"/>
    <cellStyle name="Flex 2 8 20 2" xfId="14630" xr:uid="{00000000-0005-0000-0000-000024390000}"/>
    <cellStyle name="Flex 2 8 20 3" xfId="14631" xr:uid="{00000000-0005-0000-0000-000025390000}"/>
    <cellStyle name="Flex 2 8 21" xfId="14632" xr:uid="{00000000-0005-0000-0000-000026390000}"/>
    <cellStyle name="Flex 2 8 21 2" xfId="14633" xr:uid="{00000000-0005-0000-0000-000027390000}"/>
    <cellStyle name="Flex 2 8 21 3" xfId="14634" xr:uid="{00000000-0005-0000-0000-000028390000}"/>
    <cellStyle name="Flex 2 8 22" xfId="14635" xr:uid="{00000000-0005-0000-0000-000029390000}"/>
    <cellStyle name="Flex 2 8 22 2" xfId="14636" xr:uid="{00000000-0005-0000-0000-00002A390000}"/>
    <cellStyle name="Flex 2 8 22 3" xfId="14637" xr:uid="{00000000-0005-0000-0000-00002B390000}"/>
    <cellStyle name="Flex 2 8 23" xfId="14638" xr:uid="{00000000-0005-0000-0000-00002C390000}"/>
    <cellStyle name="Flex 2 8 23 2" xfId="14639" xr:uid="{00000000-0005-0000-0000-00002D390000}"/>
    <cellStyle name="Flex 2 8 23 3" xfId="14640" xr:uid="{00000000-0005-0000-0000-00002E390000}"/>
    <cellStyle name="Flex 2 8 24" xfId="14641" xr:uid="{00000000-0005-0000-0000-00002F390000}"/>
    <cellStyle name="Flex 2 8 24 2" xfId="14642" xr:uid="{00000000-0005-0000-0000-000030390000}"/>
    <cellStyle name="Flex 2 8 24 3" xfId="14643" xr:uid="{00000000-0005-0000-0000-000031390000}"/>
    <cellStyle name="Flex 2 8 25" xfId="14644" xr:uid="{00000000-0005-0000-0000-000032390000}"/>
    <cellStyle name="Flex 2 8 26" xfId="14645" xr:uid="{00000000-0005-0000-0000-000033390000}"/>
    <cellStyle name="Flex 2 8 3" xfId="14646" xr:uid="{00000000-0005-0000-0000-000034390000}"/>
    <cellStyle name="Flex 2 8 3 2" xfId="14647" xr:uid="{00000000-0005-0000-0000-000035390000}"/>
    <cellStyle name="Flex 2 8 3 3" xfId="14648" xr:uid="{00000000-0005-0000-0000-000036390000}"/>
    <cellStyle name="Flex 2 8 4" xfId="14649" xr:uid="{00000000-0005-0000-0000-000037390000}"/>
    <cellStyle name="Flex 2 8 4 2" xfId="14650" xr:uid="{00000000-0005-0000-0000-000038390000}"/>
    <cellStyle name="Flex 2 8 4 3" xfId="14651" xr:uid="{00000000-0005-0000-0000-000039390000}"/>
    <cellStyle name="Flex 2 8 5" xfId="14652" xr:uid="{00000000-0005-0000-0000-00003A390000}"/>
    <cellStyle name="Flex 2 8 5 2" xfId="14653" xr:uid="{00000000-0005-0000-0000-00003B390000}"/>
    <cellStyle name="Flex 2 8 5 3" xfId="14654" xr:uid="{00000000-0005-0000-0000-00003C390000}"/>
    <cellStyle name="Flex 2 8 6" xfId="14655" xr:uid="{00000000-0005-0000-0000-00003D390000}"/>
    <cellStyle name="Flex 2 8 6 2" xfId="14656" xr:uid="{00000000-0005-0000-0000-00003E390000}"/>
    <cellStyle name="Flex 2 8 6 3" xfId="14657" xr:uid="{00000000-0005-0000-0000-00003F390000}"/>
    <cellStyle name="Flex 2 8 7" xfId="14658" xr:uid="{00000000-0005-0000-0000-000040390000}"/>
    <cellStyle name="Flex 2 8 7 2" xfId="14659" xr:uid="{00000000-0005-0000-0000-000041390000}"/>
    <cellStyle name="Flex 2 8 7 3" xfId="14660" xr:uid="{00000000-0005-0000-0000-000042390000}"/>
    <cellStyle name="Flex 2 8 8" xfId="14661" xr:uid="{00000000-0005-0000-0000-000043390000}"/>
    <cellStyle name="Flex 2 8 8 2" xfId="14662" xr:uid="{00000000-0005-0000-0000-000044390000}"/>
    <cellStyle name="Flex 2 8 8 3" xfId="14663" xr:uid="{00000000-0005-0000-0000-000045390000}"/>
    <cellStyle name="Flex 2 8 9" xfId="14664" xr:uid="{00000000-0005-0000-0000-000046390000}"/>
    <cellStyle name="Flex 2 8 9 2" xfId="14665" xr:uid="{00000000-0005-0000-0000-000047390000}"/>
    <cellStyle name="Flex 2 8 9 3" xfId="14666" xr:uid="{00000000-0005-0000-0000-000048390000}"/>
    <cellStyle name="Flex 2 9" xfId="14667" xr:uid="{00000000-0005-0000-0000-000049390000}"/>
    <cellStyle name="Flex 2 9 10" xfId="14668" xr:uid="{00000000-0005-0000-0000-00004A390000}"/>
    <cellStyle name="Flex 2 9 10 2" xfId="14669" xr:uid="{00000000-0005-0000-0000-00004B390000}"/>
    <cellStyle name="Flex 2 9 10 3" xfId="14670" xr:uid="{00000000-0005-0000-0000-00004C390000}"/>
    <cellStyle name="Flex 2 9 11" xfId="14671" xr:uid="{00000000-0005-0000-0000-00004D390000}"/>
    <cellStyle name="Flex 2 9 11 2" xfId="14672" xr:uid="{00000000-0005-0000-0000-00004E390000}"/>
    <cellStyle name="Flex 2 9 11 3" xfId="14673" xr:uid="{00000000-0005-0000-0000-00004F390000}"/>
    <cellStyle name="Flex 2 9 12" xfId="14674" xr:uid="{00000000-0005-0000-0000-000050390000}"/>
    <cellStyle name="Flex 2 9 12 2" xfId="14675" xr:uid="{00000000-0005-0000-0000-000051390000}"/>
    <cellStyle name="Flex 2 9 12 3" xfId="14676" xr:uid="{00000000-0005-0000-0000-000052390000}"/>
    <cellStyle name="Flex 2 9 13" xfId="14677" xr:uid="{00000000-0005-0000-0000-000053390000}"/>
    <cellStyle name="Flex 2 9 13 2" xfId="14678" xr:uid="{00000000-0005-0000-0000-000054390000}"/>
    <cellStyle name="Flex 2 9 13 3" xfId="14679" xr:uid="{00000000-0005-0000-0000-000055390000}"/>
    <cellStyle name="Flex 2 9 14" xfId="14680" xr:uid="{00000000-0005-0000-0000-000056390000}"/>
    <cellStyle name="Flex 2 9 14 2" xfId="14681" xr:uid="{00000000-0005-0000-0000-000057390000}"/>
    <cellStyle name="Flex 2 9 14 3" xfId="14682" xr:uid="{00000000-0005-0000-0000-000058390000}"/>
    <cellStyle name="Flex 2 9 15" xfId="14683" xr:uid="{00000000-0005-0000-0000-000059390000}"/>
    <cellStyle name="Flex 2 9 15 2" xfId="14684" xr:uid="{00000000-0005-0000-0000-00005A390000}"/>
    <cellStyle name="Flex 2 9 15 3" xfId="14685" xr:uid="{00000000-0005-0000-0000-00005B390000}"/>
    <cellStyle name="Flex 2 9 16" xfId="14686" xr:uid="{00000000-0005-0000-0000-00005C390000}"/>
    <cellStyle name="Flex 2 9 16 2" xfId="14687" xr:uid="{00000000-0005-0000-0000-00005D390000}"/>
    <cellStyle name="Flex 2 9 16 3" xfId="14688" xr:uid="{00000000-0005-0000-0000-00005E390000}"/>
    <cellStyle name="Flex 2 9 17" xfId="14689" xr:uid="{00000000-0005-0000-0000-00005F390000}"/>
    <cellStyle name="Flex 2 9 17 2" xfId="14690" xr:uid="{00000000-0005-0000-0000-000060390000}"/>
    <cellStyle name="Flex 2 9 17 3" xfId="14691" xr:uid="{00000000-0005-0000-0000-000061390000}"/>
    <cellStyle name="Flex 2 9 18" xfId="14692" xr:uid="{00000000-0005-0000-0000-000062390000}"/>
    <cellStyle name="Flex 2 9 18 2" xfId="14693" xr:uid="{00000000-0005-0000-0000-000063390000}"/>
    <cellStyle name="Flex 2 9 18 3" xfId="14694" xr:uid="{00000000-0005-0000-0000-000064390000}"/>
    <cellStyle name="Flex 2 9 19" xfId="14695" xr:uid="{00000000-0005-0000-0000-000065390000}"/>
    <cellStyle name="Flex 2 9 19 2" xfId="14696" xr:uid="{00000000-0005-0000-0000-000066390000}"/>
    <cellStyle name="Flex 2 9 19 3" xfId="14697" xr:uid="{00000000-0005-0000-0000-000067390000}"/>
    <cellStyle name="Flex 2 9 2" xfId="14698" xr:uid="{00000000-0005-0000-0000-000068390000}"/>
    <cellStyle name="Flex 2 9 2 2" xfId="14699" xr:uid="{00000000-0005-0000-0000-000069390000}"/>
    <cellStyle name="Flex 2 9 2 3" xfId="14700" xr:uid="{00000000-0005-0000-0000-00006A390000}"/>
    <cellStyle name="Flex 2 9 20" xfId="14701" xr:uid="{00000000-0005-0000-0000-00006B390000}"/>
    <cellStyle name="Flex 2 9 20 2" xfId="14702" xr:uid="{00000000-0005-0000-0000-00006C390000}"/>
    <cellStyle name="Flex 2 9 20 3" xfId="14703" xr:uid="{00000000-0005-0000-0000-00006D390000}"/>
    <cellStyle name="Flex 2 9 21" xfId="14704" xr:uid="{00000000-0005-0000-0000-00006E390000}"/>
    <cellStyle name="Flex 2 9 21 2" xfId="14705" xr:uid="{00000000-0005-0000-0000-00006F390000}"/>
    <cellStyle name="Flex 2 9 21 3" xfId="14706" xr:uid="{00000000-0005-0000-0000-000070390000}"/>
    <cellStyle name="Flex 2 9 22" xfId="14707" xr:uid="{00000000-0005-0000-0000-000071390000}"/>
    <cellStyle name="Flex 2 9 22 2" xfId="14708" xr:uid="{00000000-0005-0000-0000-000072390000}"/>
    <cellStyle name="Flex 2 9 22 3" xfId="14709" xr:uid="{00000000-0005-0000-0000-000073390000}"/>
    <cellStyle name="Flex 2 9 23" xfId="14710" xr:uid="{00000000-0005-0000-0000-000074390000}"/>
    <cellStyle name="Flex 2 9 23 2" xfId="14711" xr:uid="{00000000-0005-0000-0000-000075390000}"/>
    <cellStyle name="Flex 2 9 23 3" xfId="14712" xr:uid="{00000000-0005-0000-0000-000076390000}"/>
    <cellStyle name="Flex 2 9 24" xfId="14713" xr:uid="{00000000-0005-0000-0000-000077390000}"/>
    <cellStyle name="Flex 2 9 24 2" xfId="14714" xr:uid="{00000000-0005-0000-0000-000078390000}"/>
    <cellStyle name="Flex 2 9 24 3" xfId="14715" xr:uid="{00000000-0005-0000-0000-000079390000}"/>
    <cellStyle name="Flex 2 9 25" xfId="14716" xr:uid="{00000000-0005-0000-0000-00007A390000}"/>
    <cellStyle name="Flex 2 9 26" xfId="14717" xr:uid="{00000000-0005-0000-0000-00007B390000}"/>
    <cellStyle name="Flex 2 9 3" xfId="14718" xr:uid="{00000000-0005-0000-0000-00007C390000}"/>
    <cellStyle name="Flex 2 9 3 2" xfId="14719" xr:uid="{00000000-0005-0000-0000-00007D390000}"/>
    <cellStyle name="Flex 2 9 3 3" xfId="14720" xr:uid="{00000000-0005-0000-0000-00007E390000}"/>
    <cellStyle name="Flex 2 9 4" xfId="14721" xr:uid="{00000000-0005-0000-0000-00007F390000}"/>
    <cellStyle name="Flex 2 9 4 2" xfId="14722" xr:uid="{00000000-0005-0000-0000-000080390000}"/>
    <cellStyle name="Flex 2 9 4 3" xfId="14723" xr:uid="{00000000-0005-0000-0000-000081390000}"/>
    <cellStyle name="Flex 2 9 5" xfId="14724" xr:uid="{00000000-0005-0000-0000-000082390000}"/>
    <cellStyle name="Flex 2 9 5 2" xfId="14725" xr:uid="{00000000-0005-0000-0000-000083390000}"/>
    <cellStyle name="Flex 2 9 5 3" xfId="14726" xr:uid="{00000000-0005-0000-0000-000084390000}"/>
    <cellStyle name="Flex 2 9 6" xfId="14727" xr:uid="{00000000-0005-0000-0000-000085390000}"/>
    <cellStyle name="Flex 2 9 6 2" xfId="14728" xr:uid="{00000000-0005-0000-0000-000086390000}"/>
    <cellStyle name="Flex 2 9 6 3" xfId="14729" xr:uid="{00000000-0005-0000-0000-000087390000}"/>
    <cellStyle name="Flex 2 9 7" xfId="14730" xr:uid="{00000000-0005-0000-0000-000088390000}"/>
    <cellStyle name="Flex 2 9 7 2" xfId="14731" xr:uid="{00000000-0005-0000-0000-000089390000}"/>
    <cellStyle name="Flex 2 9 7 3" xfId="14732" xr:uid="{00000000-0005-0000-0000-00008A390000}"/>
    <cellStyle name="Flex 2 9 8" xfId="14733" xr:uid="{00000000-0005-0000-0000-00008B390000}"/>
    <cellStyle name="Flex 2 9 8 2" xfId="14734" xr:uid="{00000000-0005-0000-0000-00008C390000}"/>
    <cellStyle name="Flex 2 9 8 3" xfId="14735" xr:uid="{00000000-0005-0000-0000-00008D390000}"/>
    <cellStyle name="Flex 2 9 9" xfId="14736" xr:uid="{00000000-0005-0000-0000-00008E390000}"/>
    <cellStyle name="Flex 2 9 9 2" xfId="14737" xr:uid="{00000000-0005-0000-0000-00008F390000}"/>
    <cellStyle name="Flex 2 9 9 3" xfId="14738" xr:uid="{00000000-0005-0000-0000-000090390000}"/>
    <cellStyle name="Flex 20" xfId="14739" xr:uid="{00000000-0005-0000-0000-000091390000}"/>
    <cellStyle name="Flex 20 2" xfId="14740" xr:uid="{00000000-0005-0000-0000-000092390000}"/>
    <cellStyle name="Flex 20 3" xfId="14741" xr:uid="{00000000-0005-0000-0000-000093390000}"/>
    <cellStyle name="Flex 21" xfId="14742" xr:uid="{00000000-0005-0000-0000-000094390000}"/>
    <cellStyle name="Flex 21 2" xfId="14743" xr:uid="{00000000-0005-0000-0000-000095390000}"/>
    <cellStyle name="Flex 21 3" xfId="14744" xr:uid="{00000000-0005-0000-0000-000096390000}"/>
    <cellStyle name="Flex 22" xfId="14745" xr:uid="{00000000-0005-0000-0000-000097390000}"/>
    <cellStyle name="Flex 22 2" xfId="14746" xr:uid="{00000000-0005-0000-0000-000098390000}"/>
    <cellStyle name="Flex 22 3" xfId="14747" xr:uid="{00000000-0005-0000-0000-000099390000}"/>
    <cellStyle name="Flex 23" xfId="14748" xr:uid="{00000000-0005-0000-0000-00009A390000}"/>
    <cellStyle name="Flex 23 2" xfId="14749" xr:uid="{00000000-0005-0000-0000-00009B390000}"/>
    <cellStyle name="Flex 23 3" xfId="14750" xr:uid="{00000000-0005-0000-0000-00009C390000}"/>
    <cellStyle name="Flex 24" xfId="14751" xr:uid="{00000000-0005-0000-0000-00009D390000}"/>
    <cellStyle name="Flex 24 2" xfId="14752" xr:uid="{00000000-0005-0000-0000-00009E390000}"/>
    <cellStyle name="Flex 24 3" xfId="14753" xr:uid="{00000000-0005-0000-0000-00009F390000}"/>
    <cellStyle name="Flex 25" xfId="14754" xr:uid="{00000000-0005-0000-0000-0000A0390000}"/>
    <cellStyle name="Flex 25 2" xfId="14755" xr:uid="{00000000-0005-0000-0000-0000A1390000}"/>
    <cellStyle name="Flex 25 3" xfId="14756" xr:uid="{00000000-0005-0000-0000-0000A2390000}"/>
    <cellStyle name="Flex 26" xfId="14757" xr:uid="{00000000-0005-0000-0000-0000A3390000}"/>
    <cellStyle name="Flex 26 2" xfId="14758" xr:uid="{00000000-0005-0000-0000-0000A4390000}"/>
    <cellStyle name="Flex 26 3" xfId="14759" xr:uid="{00000000-0005-0000-0000-0000A5390000}"/>
    <cellStyle name="Flex 27" xfId="14760" xr:uid="{00000000-0005-0000-0000-0000A6390000}"/>
    <cellStyle name="Flex 27 2" xfId="14761" xr:uid="{00000000-0005-0000-0000-0000A7390000}"/>
    <cellStyle name="Flex 27 3" xfId="14762" xr:uid="{00000000-0005-0000-0000-0000A8390000}"/>
    <cellStyle name="Flex 28" xfId="14763" xr:uid="{00000000-0005-0000-0000-0000A9390000}"/>
    <cellStyle name="Flex 28 2" xfId="14764" xr:uid="{00000000-0005-0000-0000-0000AA390000}"/>
    <cellStyle name="Flex 28 3" xfId="14765" xr:uid="{00000000-0005-0000-0000-0000AB390000}"/>
    <cellStyle name="Flex 29" xfId="14766" xr:uid="{00000000-0005-0000-0000-0000AC390000}"/>
    <cellStyle name="Flex 29 2" xfId="14767" xr:uid="{00000000-0005-0000-0000-0000AD390000}"/>
    <cellStyle name="Flex 29 3" xfId="14768" xr:uid="{00000000-0005-0000-0000-0000AE390000}"/>
    <cellStyle name="Flex 3" xfId="14769" xr:uid="{00000000-0005-0000-0000-0000AF390000}"/>
    <cellStyle name="Flex 3 10" xfId="14770" xr:uid="{00000000-0005-0000-0000-0000B0390000}"/>
    <cellStyle name="Flex 3 10 2" xfId="14771" xr:uid="{00000000-0005-0000-0000-0000B1390000}"/>
    <cellStyle name="Flex 3 10 3" xfId="14772" xr:uid="{00000000-0005-0000-0000-0000B2390000}"/>
    <cellStyle name="Flex 3 11" xfId="14773" xr:uid="{00000000-0005-0000-0000-0000B3390000}"/>
    <cellStyle name="Flex 3 11 2" xfId="14774" xr:uid="{00000000-0005-0000-0000-0000B4390000}"/>
    <cellStyle name="Flex 3 11 3" xfId="14775" xr:uid="{00000000-0005-0000-0000-0000B5390000}"/>
    <cellStyle name="Flex 3 12" xfId="14776" xr:uid="{00000000-0005-0000-0000-0000B6390000}"/>
    <cellStyle name="Flex 3 12 2" xfId="14777" xr:uid="{00000000-0005-0000-0000-0000B7390000}"/>
    <cellStyle name="Flex 3 12 3" xfId="14778" xr:uid="{00000000-0005-0000-0000-0000B8390000}"/>
    <cellStyle name="Flex 3 13" xfId="14779" xr:uid="{00000000-0005-0000-0000-0000B9390000}"/>
    <cellStyle name="Flex 3 13 2" xfId="14780" xr:uid="{00000000-0005-0000-0000-0000BA390000}"/>
    <cellStyle name="Flex 3 13 3" xfId="14781" xr:uid="{00000000-0005-0000-0000-0000BB390000}"/>
    <cellStyle name="Flex 3 14" xfId="14782" xr:uid="{00000000-0005-0000-0000-0000BC390000}"/>
    <cellStyle name="Flex 3 14 2" xfId="14783" xr:uid="{00000000-0005-0000-0000-0000BD390000}"/>
    <cellStyle name="Flex 3 14 3" xfId="14784" xr:uid="{00000000-0005-0000-0000-0000BE390000}"/>
    <cellStyle name="Flex 3 15" xfId="14785" xr:uid="{00000000-0005-0000-0000-0000BF390000}"/>
    <cellStyle name="Flex 3 15 2" xfId="14786" xr:uid="{00000000-0005-0000-0000-0000C0390000}"/>
    <cellStyle name="Flex 3 15 3" xfId="14787" xr:uid="{00000000-0005-0000-0000-0000C1390000}"/>
    <cellStyle name="Flex 3 16" xfId="14788" xr:uid="{00000000-0005-0000-0000-0000C2390000}"/>
    <cellStyle name="Flex 3 16 2" xfId="14789" xr:uid="{00000000-0005-0000-0000-0000C3390000}"/>
    <cellStyle name="Flex 3 16 3" xfId="14790" xr:uid="{00000000-0005-0000-0000-0000C4390000}"/>
    <cellStyle name="Flex 3 17" xfId="14791" xr:uid="{00000000-0005-0000-0000-0000C5390000}"/>
    <cellStyle name="Flex 3 17 2" xfId="14792" xr:uid="{00000000-0005-0000-0000-0000C6390000}"/>
    <cellStyle name="Flex 3 17 3" xfId="14793" xr:uid="{00000000-0005-0000-0000-0000C7390000}"/>
    <cellStyle name="Flex 3 18" xfId="14794" xr:uid="{00000000-0005-0000-0000-0000C8390000}"/>
    <cellStyle name="Flex 3 18 2" xfId="14795" xr:uid="{00000000-0005-0000-0000-0000C9390000}"/>
    <cellStyle name="Flex 3 18 3" xfId="14796" xr:uid="{00000000-0005-0000-0000-0000CA390000}"/>
    <cellStyle name="Flex 3 19" xfId="14797" xr:uid="{00000000-0005-0000-0000-0000CB390000}"/>
    <cellStyle name="Flex 3 19 2" xfId="14798" xr:uid="{00000000-0005-0000-0000-0000CC390000}"/>
    <cellStyle name="Flex 3 19 3" xfId="14799" xr:uid="{00000000-0005-0000-0000-0000CD390000}"/>
    <cellStyle name="Flex 3 2" xfId="14800" xr:uid="{00000000-0005-0000-0000-0000CE390000}"/>
    <cellStyle name="Flex 3 2 2" xfId="14801" xr:uid="{00000000-0005-0000-0000-0000CF390000}"/>
    <cellStyle name="Flex 3 2 3" xfId="14802" xr:uid="{00000000-0005-0000-0000-0000D0390000}"/>
    <cellStyle name="Flex 3 20" xfId="14803" xr:uid="{00000000-0005-0000-0000-0000D1390000}"/>
    <cellStyle name="Flex 3 20 2" xfId="14804" xr:uid="{00000000-0005-0000-0000-0000D2390000}"/>
    <cellStyle name="Flex 3 20 3" xfId="14805" xr:uid="{00000000-0005-0000-0000-0000D3390000}"/>
    <cellStyle name="Flex 3 21" xfId="14806" xr:uid="{00000000-0005-0000-0000-0000D4390000}"/>
    <cellStyle name="Flex 3 21 2" xfId="14807" xr:uid="{00000000-0005-0000-0000-0000D5390000}"/>
    <cellStyle name="Flex 3 21 3" xfId="14808" xr:uid="{00000000-0005-0000-0000-0000D6390000}"/>
    <cellStyle name="Flex 3 22" xfId="14809" xr:uid="{00000000-0005-0000-0000-0000D7390000}"/>
    <cellStyle name="Flex 3 22 2" xfId="14810" xr:uid="{00000000-0005-0000-0000-0000D8390000}"/>
    <cellStyle name="Flex 3 22 3" xfId="14811" xr:uid="{00000000-0005-0000-0000-0000D9390000}"/>
    <cellStyle name="Flex 3 23" xfId="14812" xr:uid="{00000000-0005-0000-0000-0000DA390000}"/>
    <cellStyle name="Flex 3 23 2" xfId="14813" xr:uid="{00000000-0005-0000-0000-0000DB390000}"/>
    <cellStyle name="Flex 3 23 3" xfId="14814" xr:uid="{00000000-0005-0000-0000-0000DC390000}"/>
    <cellStyle name="Flex 3 24" xfId="14815" xr:uid="{00000000-0005-0000-0000-0000DD390000}"/>
    <cellStyle name="Flex 3 24 2" xfId="14816" xr:uid="{00000000-0005-0000-0000-0000DE390000}"/>
    <cellStyle name="Flex 3 24 3" xfId="14817" xr:uid="{00000000-0005-0000-0000-0000DF390000}"/>
    <cellStyle name="Flex 3 25" xfId="14818" xr:uid="{00000000-0005-0000-0000-0000E0390000}"/>
    <cellStyle name="Flex 3 26" xfId="14819" xr:uid="{00000000-0005-0000-0000-0000E1390000}"/>
    <cellStyle name="Flex 3 3" xfId="14820" xr:uid="{00000000-0005-0000-0000-0000E2390000}"/>
    <cellStyle name="Flex 3 3 2" xfId="14821" xr:uid="{00000000-0005-0000-0000-0000E3390000}"/>
    <cellStyle name="Flex 3 3 3" xfId="14822" xr:uid="{00000000-0005-0000-0000-0000E4390000}"/>
    <cellStyle name="Flex 3 4" xfId="14823" xr:uid="{00000000-0005-0000-0000-0000E5390000}"/>
    <cellStyle name="Flex 3 4 2" xfId="14824" xr:uid="{00000000-0005-0000-0000-0000E6390000}"/>
    <cellStyle name="Flex 3 4 3" xfId="14825" xr:uid="{00000000-0005-0000-0000-0000E7390000}"/>
    <cellStyle name="Flex 3 5" xfId="14826" xr:uid="{00000000-0005-0000-0000-0000E8390000}"/>
    <cellStyle name="Flex 3 5 2" xfId="14827" xr:uid="{00000000-0005-0000-0000-0000E9390000}"/>
    <cellStyle name="Flex 3 5 3" xfId="14828" xr:uid="{00000000-0005-0000-0000-0000EA390000}"/>
    <cellStyle name="Flex 3 6" xfId="14829" xr:uid="{00000000-0005-0000-0000-0000EB390000}"/>
    <cellStyle name="Flex 3 6 2" xfId="14830" xr:uid="{00000000-0005-0000-0000-0000EC390000}"/>
    <cellStyle name="Flex 3 6 3" xfId="14831" xr:uid="{00000000-0005-0000-0000-0000ED390000}"/>
    <cellStyle name="Flex 3 7" xfId="14832" xr:uid="{00000000-0005-0000-0000-0000EE390000}"/>
    <cellStyle name="Flex 3 7 2" xfId="14833" xr:uid="{00000000-0005-0000-0000-0000EF390000}"/>
    <cellStyle name="Flex 3 7 3" xfId="14834" xr:uid="{00000000-0005-0000-0000-0000F0390000}"/>
    <cellStyle name="Flex 3 8" xfId="14835" xr:uid="{00000000-0005-0000-0000-0000F1390000}"/>
    <cellStyle name="Flex 3 8 2" xfId="14836" xr:uid="{00000000-0005-0000-0000-0000F2390000}"/>
    <cellStyle name="Flex 3 8 3" xfId="14837" xr:uid="{00000000-0005-0000-0000-0000F3390000}"/>
    <cellStyle name="Flex 3 9" xfId="14838" xr:uid="{00000000-0005-0000-0000-0000F4390000}"/>
    <cellStyle name="Flex 3 9 2" xfId="14839" xr:uid="{00000000-0005-0000-0000-0000F5390000}"/>
    <cellStyle name="Flex 3 9 3" xfId="14840" xr:uid="{00000000-0005-0000-0000-0000F6390000}"/>
    <cellStyle name="Flex 30" xfId="14841" xr:uid="{00000000-0005-0000-0000-0000F7390000}"/>
    <cellStyle name="Flex 30 2" xfId="14842" xr:uid="{00000000-0005-0000-0000-0000F8390000}"/>
    <cellStyle name="Flex 30 3" xfId="14843" xr:uid="{00000000-0005-0000-0000-0000F9390000}"/>
    <cellStyle name="Flex 31" xfId="14844" xr:uid="{00000000-0005-0000-0000-0000FA390000}"/>
    <cellStyle name="Flex 31 2" xfId="14845" xr:uid="{00000000-0005-0000-0000-0000FB390000}"/>
    <cellStyle name="Flex 31 3" xfId="14846" xr:uid="{00000000-0005-0000-0000-0000FC390000}"/>
    <cellStyle name="Flex 32" xfId="14847" xr:uid="{00000000-0005-0000-0000-0000FD390000}"/>
    <cellStyle name="Flex 32 2" xfId="14848" xr:uid="{00000000-0005-0000-0000-0000FE390000}"/>
    <cellStyle name="Flex 32 3" xfId="14849" xr:uid="{00000000-0005-0000-0000-0000FF390000}"/>
    <cellStyle name="Flex 33" xfId="14850" xr:uid="{00000000-0005-0000-0000-0000003A0000}"/>
    <cellStyle name="Flex 33 2" xfId="14851" xr:uid="{00000000-0005-0000-0000-0000013A0000}"/>
    <cellStyle name="Flex 33 3" xfId="14852" xr:uid="{00000000-0005-0000-0000-0000023A0000}"/>
    <cellStyle name="Flex 34" xfId="14853" xr:uid="{00000000-0005-0000-0000-0000033A0000}"/>
    <cellStyle name="Flex 34 2" xfId="14854" xr:uid="{00000000-0005-0000-0000-0000043A0000}"/>
    <cellStyle name="Flex 34 3" xfId="14855" xr:uid="{00000000-0005-0000-0000-0000053A0000}"/>
    <cellStyle name="Flex 35" xfId="14856" xr:uid="{00000000-0005-0000-0000-0000063A0000}"/>
    <cellStyle name="Flex 35 2" xfId="14857" xr:uid="{00000000-0005-0000-0000-0000073A0000}"/>
    <cellStyle name="Flex 35 3" xfId="14858" xr:uid="{00000000-0005-0000-0000-0000083A0000}"/>
    <cellStyle name="Flex 36" xfId="14859" xr:uid="{00000000-0005-0000-0000-0000093A0000}"/>
    <cellStyle name="Flex 37" xfId="14860" xr:uid="{00000000-0005-0000-0000-00000A3A0000}"/>
    <cellStyle name="Flex 4" xfId="14861" xr:uid="{00000000-0005-0000-0000-00000B3A0000}"/>
    <cellStyle name="Flex 4 10" xfId="14862" xr:uid="{00000000-0005-0000-0000-00000C3A0000}"/>
    <cellStyle name="Flex 4 10 2" xfId="14863" xr:uid="{00000000-0005-0000-0000-00000D3A0000}"/>
    <cellStyle name="Flex 4 10 3" xfId="14864" xr:uid="{00000000-0005-0000-0000-00000E3A0000}"/>
    <cellStyle name="Flex 4 11" xfId="14865" xr:uid="{00000000-0005-0000-0000-00000F3A0000}"/>
    <cellStyle name="Flex 4 11 2" xfId="14866" xr:uid="{00000000-0005-0000-0000-0000103A0000}"/>
    <cellStyle name="Flex 4 11 3" xfId="14867" xr:uid="{00000000-0005-0000-0000-0000113A0000}"/>
    <cellStyle name="Flex 4 12" xfId="14868" xr:uid="{00000000-0005-0000-0000-0000123A0000}"/>
    <cellStyle name="Flex 4 12 2" xfId="14869" xr:uid="{00000000-0005-0000-0000-0000133A0000}"/>
    <cellStyle name="Flex 4 12 3" xfId="14870" xr:uid="{00000000-0005-0000-0000-0000143A0000}"/>
    <cellStyle name="Flex 4 13" xfId="14871" xr:uid="{00000000-0005-0000-0000-0000153A0000}"/>
    <cellStyle name="Flex 4 13 2" xfId="14872" xr:uid="{00000000-0005-0000-0000-0000163A0000}"/>
    <cellStyle name="Flex 4 13 3" xfId="14873" xr:uid="{00000000-0005-0000-0000-0000173A0000}"/>
    <cellStyle name="Flex 4 14" xfId="14874" xr:uid="{00000000-0005-0000-0000-0000183A0000}"/>
    <cellStyle name="Flex 4 14 2" xfId="14875" xr:uid="{00000000-0005-0000-0000-0000193A0000}"/>
    <cellStyle name="Flex 4 14 3" xfId="14876" xr:uid="{00000000-0005-0000-0000-00001A3A0000}"/>
    <cellStyle name="Flex 4 15" xfId="14877" xr:uid="{00000000-0005-0000-0000-00001B3A0000}"/>
    <cellStyle name="Flex 4 15 2" xfId="14878" xr:uid="{00000000-0005-0000-0000-00001C3A0000}"/>
    <cellStyle name="Flex 4 15 3" xfId="14879" xr:uid="{00000000-0005-0000-0000-00001D3A0000}"/>
    <cellStyle name="Flex 4 16" xfId="14880" xr:uid="{00000000-0005-0000-0000-00001E3A0000}"/>
    <cellStyle name="Flex 4 16 2" xfId="14881" xr:uid="{00000000-0005-0000-0000-00001F3A0000}"/>
    <cellStyle name="Flex 4 16 3" xfId="14882" xr:uid="{00000000-0005-0000-0000-0000203A0000}"/>
    <cellStyle name="Flex 4 17" xfId="14883" xr:uid="{00000000-0005-0000-0000-0000213A0000}"/>
    <cellStyle name="Flex 4 17 2" xfId="14884" xr:uid="{00000000-0005-0000-0000-0000223A0000}"/>
    <cellStyle name="Flex 4 17 3" xfId="14885" xr:uid="{00000000-0005-0000-0000-0000233A0000}"/>
    <cellStyle name="Flex 4 18" xfId="14886" xr:uid="{00000000-0005-0000-0000-0000243A0000}"/>
    <cellStyle name="Flex 4 18 2" xfId="14887" xr:uid="{00000000-0005-0000-0000-0000253A0000}"/>
    <cellStyle name="Flex 4 18 3" xfId="14888" xr:uid="{00000000-0005-0000-0000-0000263A0000}"/>
    <cellStyle name="Flex 4 19" xfId="14889" xr:uid="{00000000-0005-0000-0000-0000273A0000}"/>
    <cellStyle name="Flex 4 19 2" xfId="14890" xr:uid="{00000000-0005-0000-0000-0000283A0000}"/>
    <cellStyle name="Flex 4 19 3" xfId="14891" xr:uid="{00000000-0005-0000-0000-0000293A0000}"/>
    <cellStyle name="Flex 4 2" xfId="14892" xr:uid="{00000000-0005-0000-0000-00002A3A0000}"/>
    <cellStyle name="Flex 4 2 2" xfId="14893" xr:uid="{00000000-0005-0000-0000-00002B3A0000}"/>
    <cellStyle name="Flex 4 2 3" xfId="14894" xr:uid="{00000000-0005-0000-0000-00002C3A0000}"/>
    <cellStyle name="Flex 4 20" xfId="14895" xr:uid="{00000000-0005-0000-0000-00002D3A0000}"/>
    <cellStyle name="Flex 4 20 2" xfId="14896" xr:uid="{00000000-0005-0000-0000-00002E3A0000}"/>
    <cellStyle name="Flex 4 20 3" xfId="14897" xr:uid="{00000000-0005-0000-0000-00002F3A0000}"/>
    <cellStyle name="Flex 4 21" xfId="14898" xr:uid="{00000000-0005-0000-0000-0000303A0000}"/>
    <cellStyle name="Flex 4 21 2" xfId="14899" xr:uid="{00000000-0005-0000-0000-0000313A0000}"/>
    <cellStyle name="Flex 4 21 3" xfId="14900" xr:uid="{00000000-0005-0000-0000-0000323A0000}"/>
    <cellStyle name="Flex 4 22" xfId="14901" xr:uid="{00000000-0005-0000-0000-0000333A0000}"/>
    <cellStyle name="Flex 4 22 2" xfId="14902" xr:uid="{00000000-0005-0000-0000-0000343A0000}"/>
    <cellStyle name="Flex 4 22 3" xfId="14903" xr:uid="{00000000-0005-0000-0000-0000353A0000}"/>
    <cellStyle name="Flex 4 23" xfId="14904" xr:uid="{00000000-0005-0000-0000-0000363A0000}"/>
    <cellStyle name="Flex 4 23 2" xfId="14905" xr:uid="{00000000-0005-0000-0000-0000373A0000}"/>
    <cellStyle name="Flex 4 23 3" xfId="14906" xr:uid="{00000000-0005-0000-0000-0000383A0000}"/>
    <cellStyle name="Flex 4 24" xfId="14907" xr:uid="{00000000-0005-0000-0000-0000393A0000}"/>
    <cellStyle name="Flex 4 24 2" xfId="14908" xr:uid="{00000000-0005-0000-0000-00003A3A0000}"/>
    <cellStyle name="Flex 4 24 3" xfId="14909" xr:uid="{00000000-0005-0000-0000-00003B3A0000}"/>
    <cellStyle name="Flex 4 25" xfId="14910" xr:uid="{00000000-0005-0000-0000-00003C3A0000}"/>
    <cellStyle name="Flex 4 26" xfId="14911" xr:uid="{00000000-0005-0000-0000-00003D3A0000}"/>
    <cellStyle name="Flex 4 3" xfId="14912" xr:uid="{00000000-0005-0000-0000-00003E3A0000}"/>
    <cellStyle name="Flex 4 3 2" xfId="14913" xr:uid="{00000000-0005-0000-0000-00003F3A0000}"/>
    <cellStyle name="Flex 4 3 3" xfId="14914" xr:uid="{00000000-0005-0000-0000-0000403A0000}"/>
    <cellStyle name="Flex 4 4" xfId="14915" xr:uid="{00000000-0005-0000-0000-0000413A0000}"/>
    <cellStyle name="Flex 4 4 2" xfId="14916" xr:uid="{00000000-0005-0000-0000-0000423A0000}"/>
    <cellStyle name="Flex 4 4 3" xfId="14917" xr:uid="{00000000-0005-0000-0000-0000433A0000}"/>
    <cellStyle name="Flex 4 5" xfId="14918" xr:uid="{00000000-0005-0000-0000-0000443A0000}"/>
    <cellStyle name="Flex 4 5 2" xfId="14919" xr:uid="{00000000-0005-0000-0000-0000453A0000}"/>
    <cellStyle name="Flex 4 5 3" xfId="14920" xr:uid="{00000000-0005-0000-0000-0000463A0000}"/>
    <cellStyle name="Flex 4 6" xfId="14921" xr:uid="{00000000-0005-0000-0000-0000473A0000}"/>
    <cellStyle name="Flex 4 6 2" xfId="14922" xr:uid="{00000000-0005-0000-0000-0000483A0000}"/>
    <cellStyle name="Flex 4 6 3" xfId="14923" xr:uid="{00000000-0005-0000-0000-0000493A0000}"/>
    <cellStyle name="Flex 4 7" xfId="14924" xr:uid="{00000000-0005-0000-0000-00004A3A0000}"/>
    <cellStyle name="Flex 4 7 2" xfId="14925" xr:uid="{00000000-0005-0000-0000-00004B3A0000}"/>
    <cellStyle name="Flex 4 7 3" xfId="14926" xr:uid="{00000000-0005-0000-0000-00004C3A0000}"/>
    <cellStyle name="Flex 4 8" xfId="14927" xr:uid="{00000000-0005-0000-0000-00004D3A0000}"/>
    <cellStyle name="Flex 4 8 2" xfId="14928" xr:uid="{00000000-0005-0000-0000-00004E3A0000}"/>
    <cellStyle name="Flex 4 8 3" xfId="14929" xr:uid="{00000000-0005-0000-0000-00004F3A0000}"/>
    <cellStyle name="Flex 4 9" xfId="14930" xr:uid="{00000000-0005-0000-0000-0000503A0000}"/>
    <cellStyle name="Flex 4 9 2" xfId="14931" xr:uid="{00000000-0005-0000-0000-0000513A0000}"/>
    <cellStyle name="Flex 4 9 3" xfId="14932" xr:uid="{00000000-0005-0000-0000-0000523A0000}"/>
    <cellStyle name="Flex 5" xfId="14933" xr:uid="{00000000-0005-0000-0000-0000533A0000}"/>
    <cellStyle name="Flex 5 10" xfId="14934" xr:uid="{00000000-0005-0000-0000-0000543A0000}"/>
    <cellStyle name="Flex 5 10 2" xfId="14935" xr:uid="{00000000-0005-0000-0000-0000553A0000}"/>
    <cellStyle name="Flex 5 10 3" xfId="14936" xr:uid="{00000000-0005-0000-0000-0000563A0000}"/>
    <cellStyle name="Flex 5 11" xfId="14937" xr:uid="{00000000-0005-0000-0000-0000573A0000}"/>
    <cellStyle name="Flex 5 11 2" xfId="14938" xr:uid="{00000000-0005-0000-0000-0000583A0000}"/>
    <cellStyle name="Flex 5 11 3" xfId="14939" xr:uid="{00000000-0005-0000-0000-0000593A0000}"/>
    <cellStyle name="Flex 5 12" xfId="14940" xr:uid="{00000000-0005-0000-0000-00005A3A0000}"/>
    <cellStyle name="Flex 5 12 2" xfId="14941" xr:uid="{00000000-0005-0000-0000-00005B3A0000}"/>
    <cellStyle name="Flex 5 12 3" xfId="14942" xr:uid="{00000000-0005-0000-0000-00005C3A0000}"/>
    <cellStyle name="Flex 5 13" xfId="14943" xr:uid="{00000000-0005-0000-0000-00005D3A0000}"/>
    <cellStyle name="Flex 5 13 2" xfId="14944" xr:uid="{00000000-0005-0000-0000-00005E3A0000}"/>
    <cellStyle name="Flex 5 13 3" xfId="14945" xr:uid="{00000000-0005-0000-0000-00005F3A0000}"/>
    <cellStyle name="Flex 5 14" xfId="14946" xr:uid="{00000000-0005-0000-0000-0000603A0000}"/>
    <cellStyle name="Flex 5 14 2" xfId="14947" xr:uid="{00000000-0005-0000-0000-0000613A0000}"/>
    <cellStyle name="Flex 5 14 3" xfId="14948" xr:uid="{00000000-0005-0000-0000-0000623A0000}"/>
    <cellStyle name="Flex 5 15" xfId="14949" xr:uid="{00000000-0005-0000-0000-0000633A0000}"/>
    <cellStyle name="Flex 5 15 2" xfId="14950" xr:uid="{00000000-0005-0000-0000-0000643A0000}"/>
    <cellStyle name="Flex 5 15 3" xfId="14951" xr:uid="{00000000-0005-0000-0000-0000653A0000}"/>
    <cellStyle name="Flex 5 16" xfId="14952" xr:uid="{00000000-0005-0000-0000-0000663A0000}"/>
    <cellStyle name="Flex 5 16 2" xfId="14953" xr:uid="{00000000-0005-0000-0000-0000673A0000}"/>
    <cellStyle name="Flex 5 16 3" xfId="14954" xr:uid="{00000000-0005-0000-0000-0000683A0000}"/>
    <cellStyle name="Flex 5 17" xfId="14955" xr:uid="{00000000-0005-0000-0000-0000693A0000}"/>
    <cellStyle name="Flex 5 17 2" xfId="14956" xr:uid="{00000000-0005-0000-0000-00006A3A0000}"/>
    <cellStyle name="Flex 5 17 3" xfId="14957" xr:uid="{00000000-0005-0000-0000-00006B3A0000}"/>
    <cellStyle name="Flex 5 18" xfId="14958" xr:uid="{00000000-0005-0000-0000-00006C3A0000}"/>
    <cellStyle name="Flex 5 18 2" xfId="14959" xr:uid="{00000000-0005-0000-0000-00006D3A0000}"/>
    <cellStyle name="Flex 5 18 3" xfId="14960" xr:uid="{00000000-0005-0000-0000-00006E3A0000}"/>
    <cellStyle name="Flex 5 19" xfId="14961" xr:uid="{00000000-0005-0000-0000-00006F3A0000}"/>
    <cellStyle name="Flex 5 19 2" xfId="14962" xr:uid="{00000000-0005-0000-0000-0000703A0000}"/>
    <cellStyle name="Flex 5 19 3" xfId="14963" xr:uid="{00000000-0005-0000-0000-0000713A0000}"/>
    <cellStyle name="Flex 5 2" xfId="14964" xr:uid="{00000000-0005-0000-0000-0000723A0000}"/>
    <cellStyle name="Flex 5 2 2" xfId="14965" xr:uid="{00000000-0005-0000-0000-0000733A0000}"/>
    <cellStyle name="Flex 5 2 3" xfId="14966" xr:uid="{00000000-0005-0000-0000-0000743A0000}"/>
    <cellStyle name="Flex 5 20" xfId="14967" xr:uid="{00000000-0005-0000-0000-0000753A0000}"/>
    <cellStyle name="Flex 5 20 2" xfId="14968" xr:uid="{00000000-0005-0000-0000-0000763A0000}"/>
    <cellStyle name="Flex 5 20 3" xfId="14969" xr:uid="{00000000-0005-0000-0000-0000773A0000}"/>
    <cellStyle name="Flex 5 21" xfId="14970" xr:uid="{00000000-0005-0000-0000-0000783A0000}"/>
    <cellStyle name="Flex 5 21 2" xfId="14971" xr:uid="{00000000-0005-0000-0000-0000793A0000}"/>
    <cellStyle name="Flex 5 21 3" xfId="14972" xr:uid="{00000000-0005-0000-0000-00007A3A0000}"/>
    <cellStyle name="Flex 5 22" xfId="14973" xr:uid="{00000000-0005-0000-0000-00007B3A0000}"/>
    <cellStyle name="Flex 5 22 2" xfId="14974" xr:uid="{00000000-0005-0000-0000-00007C3A0000}"/>
    <cellStyle name="Flex 5 22 3" xfId="14975" xr:uid="{00000000-0005-0000-0000-00007D3A0000}"/>
    <cellStyle name="Flex 5 23" xfId="14976" xr:uid="{00000000-0005-0000-0000-00007E3A0000}"/>
    <cellStyle name="Flex 5 23 2" xfId="14977" xr:uid="{00000000-0005-0000-0000-00007F3A0000}"/>
    <cellStyle name="Flex 5 23 3" xfId="14978" xr:uid="{00000000-0005-0000-0000-0000803A0000}"/>
    <cellStyle name="Flex 5 24" xfId="14979" xr:uid="{00000000-0005-0000-0000-0000813A0000}"/>
    <cellStyle name="Flex 5 24 2" xfId="14980" xr:uid="{00000000-0005-0000-0000-0000823A0000}"/>
    <cellStyle name="Flex 5 24 3" xfId="14981" xr:uid="{00000000-0005-0000-0000-0000833A0000}"/>
    <cellStyle name="Flex 5 25" xfId="14982" xr:uid="{00000000-0005-0000-0000-0000843A0000}"/>
    <cellStyle name="Flex 5 26" xfId="14983" xr:uid="{00000000-0005-0000-0000-0000853A0000}"/>
    <cellStyle name="Flex 5 3" xfId="14984" xr:uid="{00000000-0005-0000-0000-0000863A0000}"/>
    <cellStyle name="Flex 5 3 2" xfId="14985" xr:uid="{00000000-0005-0000-0000-0000873A0000}"/>
    <cellStyle name="Flex 5 3 3" xfId="14986" xr:uid="{00000000-0005-0000-0000-0000883A0000}"/>
    <cellStyle name="Flex 5 4" xfId="14987" xr:uid="{00000000-0005-0000-0000-0000893A0000}"/>
    <cellStyle name="Flex 5 4 2" xfId="14988" xr:uid="{00000000-0005-0000-0000-00008A3A0000}"/>
    <cellStyle name="Flex 5 4 3" xfId="14989" xr:uid="{00000000-0005-0000-0000-00008B3A0000}"/>
    <cellStyle name="Flex 5 5" xfId="14990" xr:uid="{00000000-0005-0000-0000-00008C3A0000}"/>
    <cellStyle name="Flex 5 5 2" xfId="14991" xr:uid="{00000000-0005-0000-0000-00008D3A0000}"/>
    <cellStyle name="Flex 5 5 3" xfId="14992" xr:uid="{00000000-0005-0000-0000-00008E3A0000}"/>
    <cellStyle name="Flex 5 6" xfId="14993" xr:uid="{00000000-0005-0000-0000-00008F3A0000}"/>
    <cellStyle name="Flex 5 6 2" xfId="14994" xr:uid="{00000000-0005-0000-0000-0000903A0000}"/>
    <cellStyle name="Flex 5 6 3" xfId="14995" xr:uid="{00000000-0005-0000-0000-0000913A0000}"/>
    <cellStyle name="Flex 5 7" xfId="14996" xr:uid="{00000000-0005-0000-0000-0000923A0000}"/>
    <cellStyle name="Flex 5 7 2" xfId="14997" xr:uid="{00000000-0005-0000-0000-0000933A0000}"/>
    <cellStyle name="Flex 5 7 3" xfId="14998" xr:uid="{00000000-0005-0000-0000-0000943A0000}"/>
    <cellStyle name="Flex 5 8" xfId="14999" xr:uid="{00000000-0005-0000-0000-0000953A0000}"/>
    <cellStyle name="Flex 5 8 2" xfId="15000" xr:uid="{00000000-0005-0000-0000-0000963A0000}"/>
    <cellStyle name="Flex 5 8 3" xfId="15001" xr:uid="{00000000-0005-0000-0000-0000973A0000}"/>
    <cellStyle name="Flex 5 9" xfId="15002" xr:uid="{00000000-0005-0000-0000-0000983A0000}"/>
    <cellStyle name="Flex 5 9 2" xfId="15003" xr:uid="{00000000-0005-0000-0000-0000993A0000}"/>
    <cellStyle name="Flex 5 9 3" xfId="15004" xr:uid="{00000000-0005-0000-0000-00009A3A0000}"/>
    <cellStyle name="Flex 6" xfId="15005" xr:uid="{00000000-0005-0000-0000-00009B3A0000}"/>
    <cellStyle name="Flex 6 10" xfId="15006" xr:uid="{00000000-0005-0000-0000-00009C3A0000}"/>
    <cellStyle name="Flex 6 10 2" xfId="15007" xr:uid="{00000000-0005-0000-0000-00009D3A0000}"/>
    <cellStyle name="Flex 6 10 3" xfId="15008" xr:uid="{00000000-0005-0000-0000-00009E3A0000}"/>
    <cellStyle name="Flex 6 11" xfId="15009" xr:uid="{00000000-0005-0000-0000-00009F3A0000}"/>
    <cellStyle name="Flex 6 11 2" xfId="15010" xr:uid="{00000000-0005-0000-0000-0000A03A0000}"/>
    <cellStyle name="Flex 6 11 3" xfId="15011" xr:uid="{00000000-0005-0000-0000-0000A13A0000}"/>
    <cellStyle name="Flex 6 12" xfId="15012" xr:uid="{00000000-0005-0000-0000-0000A23A0000}"/>
    <cellStyle name="Flex 6 12 2" xfId="15013" xr:uid="{00000000-0005-0000-0000-0000A33A0000}"/>
    <cellStyle name="Flex 6 12 3" xfId="15014" xr:uid="{00000000-0005-0000-0000-0000A43A0000}"/>
    <cellStyle name="Flex 6 13" xfId="15015" xr:uid="{00000000-0005-0000-0000-0000A53A0000}"/>
    <cellStyle name="Flex 6 13 2" xfId="15016" xr:uid="{00000000-0005-0000-0000-0000A63A0000}"/>
    <cellStyle name="Flex 6 13 3" xfId="15017" xr:uid="{00000000-0005-0000-0000-0000A73A0000}"/>
    <cellStyle name="Flex 6 14" xfId="15018" xr:uid="{00000000-0005-0000-0000-0000A83A0000}"/>
    <cellStyle name="Flex 6 14 2" xfId="15019" xr:uid="{00000000-0005-0000-0000-0000A93A0000}"/>
    <cellStyle name="Flex 6 14 3" xfId="15020" xr:uid="{00000000-0005-0000-0000-0000AA3A0000}"/>
    <cellStyle name="Flex 6 15" xfId="15021" xr:uid="{00000000-0005-0000-0000-0000AB3A0000}"/>
    <cellStyle name="Flex 6 15 2" xfId="15022" xr:uid="{00000000-0005-0000-0000-0000AC3A0000}"/>
    <cellStyle name="Flex 6 15 3" xfId="15023" xr:uid="{00000000-0005-0000-0000-0000AD3A0000}"/>
    <cellStyle name="Flex 6 16" xfId="15024" xr:uid="{00000000-0005-0000-0000-0000AE3A0000}"/>
    <cellStyle name="Flex 6 16 2" xfId="15025" xr:uid="{00000000-0005-0000-0000-0000AF3A0000}"/>
    <cellStyle name="Flex 6 16 3" xfId="15026" xr:uid="{00000000-0005-0000-0000-0000B03A0000}"/>
    <cellStyle name="Flex 6 17" xfId="15027" xr:uid="{00000000-0005-0000-0000-0000B13A0000}"/>
    <cellStyle name="Flex 6 17 2" xfId="15028" xr:uid="{00000000-0005-0000-0000-0000B23A0000}"/>
    <cellStyle name="Flex 6 17 3" xfId="15029" xr:uid="{00000000-0005-0000-0000-0000B33A0000}"/>
    <cellStyle name="Flex 6 18" xfId="15030" xr:uid="{00000000-0005-0000-0000-0000B43A0000}"/>
    <cellStyle name="Flex 6 18 2" xfId="15031" xr:uid="{00000000-0005-0000-0000-0000B53A0000}"/>
    <cellStyle name="Flex 6 18 3" xfId="15032" xr:uid="{00000000-0005-0000-0000-0000B63A0000}"/>
    <cellStyle name="Flex 6 19" xfId="15033" xr:uid="{00000000-0005-0000-0000-0000B73A0000}"/>
    <cellStyle name="Flex 6 19 2" xfId="15034" xr:uid="{00000000-0005-0000-0000-0000B83A0000}"/>
    <cellStyle name="Flex 6 19 3" xfId="15035" xr:uid="{00000000-0005-0000-0000-0000B93A0000}"/>
    <cellStyle name="Flex 6 2" xfId="15036" xr:uid="{00000000-0005-0000-0000-0000BA3A0000}"/>
    <cellStyle name="Flex 6 2 2" xfId="15037" xr:uid="{00000000-0005-0000-0000-0000BB3A0000}"/>
    <cellStyle name="Flex 6 2 3" xfId="15038" xr:uid="{00000000-0005-0000-0000-0000BC3A0000}"/>
    <cellStyle name="Flex 6 20" xfId="15039" xr:uid="{00000000-0005-0000-0000-0000BD3A0000}"/>
    <cellStyle name="Flex 6 20 2" xfId="15040" xr:uid="{00000000-0005-0000-0000-0000BE3A0000}"/>
    <cellStyle name="Flex 6 20 3" xfId="15041" xr:uid="{00000000-0005-0000-0000-0000BF3A0000}"/>
    <cellStyle name="Flex 6 21" xfId="15042" xr:uid="{00000000-0005-0000-0000-0000C03A0000}"/>
    <cellStyle name="Flex 6 21 2" xfId="15043" xr:uid="{00000000-0005-0000-0000-0000C13A0000}"/>
    <cellStyle name="Flex 6 21 3" xfId="15044" xr:uid="{00000000-0005-0000-0000-0000C23A0000}"/>
    <cellStyle name="Flex 6 22" xfId="15045" xr:uid="{00000000-0005-0000-0000-0000C33A0000}"/>
    <cellStyle name="Flex 6 22 2" xfId="15046" xr:uid="{00000000-0005-0000-0000-0000C43A0000}"/>
    <cellStyle name="Flex 6 22 3" xfId="15047" xr:uid="{00000000-0005-0000-0000-0000C53A0000}"/>
    <cellStyle name="Flex 6 23" xfId="15048" xr:uid="{00000000-0005-0000-0000-0000C63A0000}"/>
    <cellStyle name="Flex 6 23 2" xfId="15049" xr:uid="{00000000-0005-0000-0000-0000C73A0000}"/>
    <cellStyle name="Flex 6 23 3" xfId="15050" xr:uid="{00000000-0005-0000-0000-0000C83A0000}"/>
    <cellStyle name="Flex 6 24" xfId="15051" xr:uid="{00000000-0005-0000-0000-0000C93A0000}"/>
    <cellStyle name="Flex 6 24 2" xfId="15052" xr:uid="{00000000-0005-0000-0000-0000CA3A0000}"/>
    <cellStyle name="Flex 6 24 3" xfId="15053" xr:uid="{00000000-0005-0000-0000-0000CB3A0000}"/>
    <cellStyle name="Flex 6 25" xfId="15054" xr:uid="{00000000-0005-0000-0000-0000CC3A0000}"/>
    <cellStyle name="Flex 6 26" xfId="15055" xr:uid="{00000000-0005-0000-0000-0000CD3A0000}"/>
    <cellStyle name="Flex 6 3" xfId="15056" xr:uid="{00000000-0005-0000-0000-0000CE3A0000}"/>
    <cellStyle name="Flex 6 3 2" xfId="15057" xr:uid="{00000000-0005-0000-0000-0000CF3A0000}"/>
    <cellStyle name="Flex 6 3 3" xfId="15058" xr:uid="{00000000-0005-0000-0000-0000D03A0000}"/>
    <cellStyle name="Flex 6 4" xfId="15059" xr:uid="{00000000-0005-0000-0000-0000D13A0000}"/>
    <cellStyle name="Flex 6 4 2" xfId="15060" xr:uid="{00000000-0005-0000-0000-0000D23A0000}"/>
    <cellStyle name="Flex 6 4 3" xfId="15061" xr:uid="{00000000-0005-0000-0000-0000D33A0000}"/>
    <cellStyle name="Flex 6 5" xfId="15062" xr:uid="{00000000-0005-0000-0000-0000D43A0000}"/>
    <cellStyle name="Flex 6 5 2" xfId="15063" xr:uid="{00000000-0005-0000-0000-0000D53A0000}"/>
    <cellStyle name="Flex 6 5 3" xfId="15064" xr:uid="{00000000-0005-0000-0000-0000D63A0000}"/>
    <cellStyle name="Flex 6 6" xfId="15065" xr:uid="{00000000-0005-0000-0000-0000D73A0000}"/>
    <cellStyle name="Flex 6 6 2" xfId="15066" xr:uid="{00000000-0005-0000-0000-0000D83A0000}"/>
    <cellStyle name="Flex 6 6 3" xfId="15067" xr:uid="{00000000-0005-0000-0000-0000D93A0000}"/>
    <cellStyle name="Flex 6 7" xfId="15068" xr:uid="{00000000-0005-0000-0000-0000DA3A0000}"/>
    <cellStyle name="Flex 6 7 2" xfId="15069" xr:uid="{00000000-0005-0000-0000-0000DB3A0000}"/>
    <cellStyle name="Flex 6 7 3" xfId="15070" xr:uid="{00000000-0005-0000-0000-0000DC3A0000}"/>
    <cellStyle name="Flex 6 8" xfId="15071" xr:uid="{00000000-0005-0000-0000-0000DD3A0000}"/>
    <cellStyle name="Flex 6 8 2" xfId="15072" xr:uid="{00000000-0005-0000-0000-0000DE3A0000}"/>
    <cellStyle name="Flex 6 8 3" xfId="15073" xr:uid="{00000000-0005-0000-0000-0000DF3A0000}"/>
    <cellStyle name="Flex 6 9" xfId="15074" xr:uid="{00000000-0005-0000-0000-0000E03A0000}"/>
    <cellStyle name="Flex 6 9 2" xfId="15075" xr:uid="{00000000-0005-0000-0000-0000E13A0000}"/>
    <cellStyle name="Flex 6 9 3" xfId="15076" xr:uid="{00000000-0005-0000-0000-0000E23A0000}"/>
    <cellStyle name="Flex 7" xfId="15077" xr:uid="{00000000-0005-0000-0000-0000E33A0000}"/>
    <cellStyle name="Flex 7 10" xfId="15078" xr:uid="{00000000-0005-0000-0000-0000E43A0000}"/>
    <cellStyle name="Flex 7 10 2" xfId="15079" xr:uid="{00000000-0005-0000-0000-0000E53A0000}"/>
    <cellStyle name="Flex 7 10 3" xfId="15080" xr:uid="{00000000-0005-0000-0000-0000E63A0000}"/>
    <cellStyle name="Flex 7 11" xfId="15081" xr:uid="{00000000-0005-0000-0000-0000E73A0000}"/>
    <cellStyle name="Flex 7 11 2" xfId="15082" xr:uid="{00000000-0005-0000-0000-0000E83A0000}"/>
    <cellStyle name="Flex 7 11 3" xfId="15083" xr:uid="{00000000-0005-0000-0000-0000E93A0000}"/>
    <cellStyle name="Flex 7 12" xfId="15084" xr:uid="{00000000-0005-0000-0000-0000EA3A0000}"/>
    <cellStyle name="Flex 7 12 2" xfId="15085" xr:uid="{00000000-0005-0000-0000-0000EB3A0000}"/>
    <cellStyle name="Flex 7 12 3" xfId="15086" xr:uid="{00000000-0005-0000-0000-0000EC3A0000}"/>
    <cellStyle name="Flex 7 13" xfId="15087" xr:uid="{00000000-0005-0000-0000-0000ED3A0000}"/>
    <cellStyle name="Flex 7 13 2" xfId="15088" xr:uid="{00000000-0005-0000-0000-0000EE3A0000}"/>
    <cellStyle name="Flex 7 13 3" xfId="15089" xr:uid="{00000000-0005-0000-0000-0000EF3A0000}"/>
    <cellStyle name="Flex 7 14" xfId="15090" xr:uid="{00000000-0005-0000-0000-0000F03A0000}"/>
    <cellStyle name="Flex 7 14 2" xfId="15091" xr:uid="{00000000-0005-0000-0000-0000F13A0000}"/>
    <cellStyle name="Flex 7 14 3" xfId="15092" xr:uid="{00000000-0005-0000-0000-0000F23A0000}"/>
    <cellStyle name="Flex 7 15" xfId="15093" xr:uid="{00000000-0005-0000-0000-0000F33A0000}"/>
    <cellStyle name="Flex 7 15 2" xfId="15094" xr:uid="{00000000-0005-0000-0000-0000F43A0000}"/>
    <cellStyle name="Flex 7 15 3" xfId="15095" xr:uid="{00000000-0005-0000-0000-0000F53A0000}"/>
    <cellStyle name="Flex 7 16" xfId="15096" xr:uid="{00000000-0005-0000-0000-0000F63A0000}"/>
    <cellStyle name="Flex 7 16 2" xfId="15097" xr:uid="{00000000-0005-0000-0000-0000F73A0000}"/>
    <cellStyle name="Flex 7 16 3" xfId="15098" xr:uid="{00000000-0005-0000-0000-0000F83A0000}"/>
    <cellStyle name="Flex 7 17" xfId="15099" xr:uid="{00000000-0005-0000-0000-0000F93A0000}"/>
    <cellStyle name="Flex 7 17 2" xfId="15100" xr:uid="{00000000-0005-0000-0000-0000FA3A0000}"/>
    <cellStyle name="Flex 7 17 3" xfId="15101" xr:uid="{00000000-0005-0000-0000-0000FB3A0000}"/>
    <cellStyle name="Flex 7 18" xfId="15102" xr:uid="{00000000-0005-0000-0000-0000FC3A0000}"/>
    <cellStyle name="Flex 7 18 2" xfId="15103" xr:uid="{00000000-0005-0000-0000-0000FD3A0000}"/>
    <cellStyle name="Flex 7 18 3" xfId="15104" xr:uid="{00000000-0005-0000-0000-0000FE3A0000}"/>
    <cellStyle name="Flex 7 19" xfId="15105" xr:uid="{00000000-0005-0000-0000-0000FF3A0000}"/>
    <cellStyle name="Flex 7 19 2" xfId="15106" xr:uid="{00000000-0005-0000-0000-0000003B0000}"/>
    <cellStyle name="Flex 7 19 3" xfId="15107" xr:uid="{00000000-0005-0000-0000-0000013B0000}"/>
    <cellStyle name="Flex 7 2" xfId="15108" xr:uid="{00000000-0005-0000-0000-0000023B0000}"/>
    <cellStyle name="Flex 7 2 2" xfId="15109" xr:uid="{00000000-0005-0000-0000-0000033B0000}"/>
    <cellStyle name="Flex 7 2 3" xfId="15110" xr:uid="{00000000-0005-0000-0000-0000043B0000}"/>
    <cellStyle name="Flex 7 20" xfId="15111" xr:uid="{00000000-0005-0000-0000-0000053B0000}"/>
    <cellStyle name="Flex 7 20 2" xfId="15112" xr:uid="{00000000-0005-0000-0000-0000063B0000}"/>
    <cellStyle name="Flex 7 20 3" xfId="15113" xr:uid="{00000000-0005-0000-0000-0000073B0000}"/>
    <cellStyle name="Flex 7 21" xfId="15114" xr:uid="{00000000-0005-0000-0000-0000083B0000}"/>
    <cellStyle name="Flex 7 21 2" xfId="15115" xr:uid="{00000000-0005-0000-0000-0000093B0000}"/>
    <cellStyle name="Flex 7 21 3" xfId="15116" xr:uid="{00000000-0005-0000-0000-00000A3B0000}"/>
    <cellStyle name="Flex 7 22" xfId="15117" xr:uid="{00000000-0005-0000-0000-00000B3B0000}"/>
    <cellStyle name="Flex 7 22 2" xfId="15118" xr:uid="{00000000-0005-0000-0000-00000C3B0000}"/>
    <cellStyle name="Flex 7 22 3" xfId="15119" xr:uid="{00000000-0005-0000-0000-00000D3B0000}"/>
    <cellStyle name="Flex 7 23" xfId="15120" xr:uid="{00000000-0005-0000-0000-00000E3B0000}"/>
    <cellStyle name="Flex 7 23 2" xfId="15121" xr:uid="{00000000-0005-0000-0000-00000F3B0000}"/>
    <cellStyle name="Flex 7 23 3" xfId="15122" xr:uid="{00000000-0005-0000-0000-0000103B0000}"/>
    <cellStyle name="Flex 7 24" xfId="15123" xr:uid="{00000000-0005-0000-0000-0000113B0000}"/>
    <cellStyle name="Flex 7 24 2" xfId="15124" xr:uid="{00000000-0005-0000-0000-0000123B0000}"/>
    <cellStyle name="Flex 7 24 3" xfId="15125" xr:uid="{00000000-0005-0000-0000-0000133B0000}"/>
    <cellStyle name="Flex 7 25" xfId="15126" xr:uid="{00000000-0005-0000-0000-0000143B0000}"/>
    <cellStyle name="Flex 7 26" xfId="15127" xr:uid="{00000000-0005-0000-0000-0000153B0000}"/>
    <cellStyle name="Flex 7 3" xfId="15128" xr:uid="{00000000-0005-0000-0000-0000163B0000}"/>
    <cellStyle name="Flex 7 3 2" xfId="15129" xr:uid="{00000000-0005-0000-0000-0000173B0000}"/>
    <cellStyle name="Flex 7 3 3" xfId="15130" xr:uid="{00000000-0005-0000-0000-0000183B0000}"/>
    <cellStyle name="Flex 7 4" xfId="15131" xr:uid="{00000000-0005-0000-0000-0000193B0000}"/>
    <cellStyle name="Flex 7 4 2" xfId="15132" xr:uid="{00000000-0005-0000-0000-00001A3B0000}"/>
    <cellStyle name="Flex 7 4 3" xfId="15133" xr:uid="{00000000-0005-0000-0000-00001B3B0000}"/>
    <cellStyle name="Flex 7 5" xfId="15134" xr:uid="{00000000-0005-0000-0000-00001C3B0000}"/>
    <cellStyle name="Flex 7 5 2" xfId="15135" xr:uid="{00000000-0005-0000-0000-00001D3B0000}"/>
    <cellStyle name="Flex 7 5 3" xfId="15136" xr:uid="{00000000-0005-0000-0000-00001E3B0000}"/>
    <cellStyle name="Flex 7 6" xfId="15137" xr:uid="{00000000-0005-0000-0000-00001F3B0000}"/>
    <cellStyle name="Flex 7 6 2" xfId="15138" xr:uid="{00000000-0005-0000-0000-0000203B0000}"/>
    <cellStyle name="Flex 7 6 3" xfId="15139" xr:uid="{00000000-0005-0000-0000-0000213B0000}"/>
    <cellStyle name="Flex 7 7" xfId="15140" xr:uid="{00000000-0005-0000-0000-0000223B0000}"/>
    <cellStyle name="Flex 7 7 2" xfId="15141" xr:uid="{00000000-0005-0000-0000-0000233B0000}"/>
    <cellStyle name="Flex 7 7 3" xfId="15142" xr:uid="{00000000-0005-0000-0000-0000243B0000}"/>
    <cellStyle name="Flex 7 8" xfId="15143" xr:uid="{00000000-0005-0000-0000-0000253B0000}"/>
    <cellStyle name="Flex 7 8 2" xfId="15144" xr:uid="{00000000-0005-0000-0000-0000263B0000}"/>
    <cellStyle name="Flex 7 8 3" xfId="15145" xr:uid="{00000000-0005-0000-0000-0000273B0000}"/>
    <cellStyle name="Flex 7 9" xfId="15146" xr:uid="{00000000-0005-0000-0000-0000283B0000}"/>
    <cellStyle name="Flex 7 9 2" xfId="15147" xr:uid="{00000000-0005-0000-0000-0000293B0000}"/>
    <cellStyle name="Flex 7 9 3" xfId="15148" xr:uid="{00000000-0005-0000-0000-00002A3B0000}"/>
    <cellStyle name="Flex 8" xfId="15149" xr:uid="{00000000-0005-0000-0000-00002B3B0000}"/>
    <cellStyle name="Flex 8 10" xfId="15150" xr:uid="{00000000-0005-0000-0000-00002C3B0000}"/>
    <cellStyle name="Flex 8 10 2" xfId="15151" xr:uid="{00000000-0005-0000-0000-00002D3B0000}"/>
    <cellStyle name="Flex 8 10 3" xfId="15152" xr:uid="{00000000-0005-0000-0000-00002E3B0000}"/>
    <cellStyle name="Flex 8 11" xfId="15153" xr:uid="{00000000-0005-0000-0000-00002F3B0000}"/>
    <cellStyle name="Flex 8 11 2" xfId="15154" xr:uid="{00000000-0005-0000-0000-0000303B0000}"/>
    <cellStyle name="Flex 8 11 3" xfId="15155" xr:uid="{00000000-0005-0000-0000-0000313B0000}"/>
    <cellStyle name="Flex 8 12" xfId="15156" xr:uid="{00000000-0005-0000-0000-0000323B0000}"/>
    <cellStyle name="Flex 8 12 2" xfId="15157" xr:uid="{00000000-0005-0000-0000-0000333B0000}"/>
    <cellStyle name="Flex 8 12 3" xfId="15158" xr:uid="{00000000-0005-0000-0000-0000343B0000}"/>
    <cellStyle name="Flex 8 13" xfId="15159" xr:uid="{00000000-0005-0000-0000-0000353B0000}"/>
    <cellStyle name="Flex 8 13 2" xfId="15160" xr:uid="{00000000-0005-0000-0000-0000363B0000}"/>
    <cellStyle name="Flex 8 13 3" xfId="15161" xr:uid="{00000000-0005-0000-0000-0000373B0000}"/>
    <cellStyle name="Flex 8 14" xfId="15162" xr:uid="{00000000-0005-0000-0000-0000383B0000}"/>
    <cellStyle name="Flex 8 14 2" xfId="15163" xr:uid="{00000000-0005-0000-0000-0000393B0000}"/>
    <cellStyle name="Flex 8 14 3" xfId="15164" xr:uid="{00000000-0005-0000-0000-00003A3B0000}"/>
    <cellStyle name="Flex 8 15" xfId="15165" xr:uid="{00000000-0005-0000-0000-00003B3B0000}"/>
    <cellStyle name="Flex 8 15 2" xfId="15166" xr:uid="{00000000-0005-0000-0000-00003C3B0000}"/>
    <cellStyle name="Flex 8 15 3" xfId="15167" xr:uid="{00000000-0005-0000-0000-00003D3B0000}"/>
    <cellStyle name="Flex 8 16" xfId="15168" xr:uid="{00000000-0005-0000-0000-00003E3B0000}"/>
    <cellStyle name="Flex 8 16 2" xfId="15169" xr:uid="{00000000-0005-0000-0000-00003F3B0000}"/>
    <cellStyle name="Flex 8 16 3" xfId="15170" xr:uid="{00000000-0005-0000-0000-0000403B0000}"/>
    <cellStyle name="Flex 8 17" xfId="15171" xr:uid="{00000000-0005-0000-0000-0000413B0000}"/>
    <cellStyle name="Flex 8 17 2" xfId="15172" xr:uid="{00000000-0005-0000-0000-0000423B0000}"/>
    <cellStyle name="Flex 8 17 3" xfId="15173" xr:uid="{00000000-0005-0000-0000-0000433B0000}"/>
    <cellStyle name="Flex 8 18" xfId="15174" xr:uid="{00000000-0005-0000-0000-0000443B0000}"/>
    <cellStyle name="Flex 8 18 2" xfId="15175" xr:uid="{00000000-0005-0000-0000-0000453B0000}"/>
    <cellStyle name="Flex 8 18 3" xfId="15176" xr:uid="{00000000-0005-0000-0000-0000463B0000}"/>
    <cellStyle name="Flex 8 19" xfId="15177" xr:uid="{00000000-0005-0000-0000-0000473B0000}"/>
    <cellStyle name="Flex 8 19 2" xfId="15178" xr:uid="{00000000-0005-0000-0000-0000483B0000}"/>
    <cellStyle name="Flex 8 19 3" xfId="15179" xr:uid="{00000000-0005-0000-0000-0000493B0000}"/>
    <cellStyle name="Flex 8 2" xfId="15180" xr:uid="{00000000-0005-0000-0000-00004A3B0000}"/>
    <cellStyle name="Flex 8 2 2" xfId="15181" xr:uid="{00000000-0005-0000-0000-00004B3B0000}"/>
    <cellStyle name="Flex 8 2 3" xfId="15182" xr:uid="{00000000-0005-0000-0000-00004C3B0000}"/>
    <cellStyle name="Flex 8 20" xfId="15183" xr:uid="{00000000-0005-0000-0000-00004D3B0000}"/>
    <cellStyle name="Flex 8 20 2" xfId="15184" xr:uid="{00000000-0005-0000-0000-00004E3B0000}"/>
    <cellStyle name="Flex 8 20 3" xfId="15185" xr:uid="{00000000-0005-0000-0000-00004F3B0000}"/>
    <cellStyle name="Flex 8 21" xfId="15186" xr:uid="{00000000-0005-0000-0000-0000503B0000}"/>
    <cellStyle name="Flex 8 21 2" xfId="15187" xr:uid="{00000000-0005-0000-0000-0000513B0000}"/>
    <cellStyle name="Flex 8 21 3" xfId="15188" xr:uid="{00000000-0005-0000-0000-0000523B0000}"/>
    <cellStyle name="Flex 8 22" xfId="15189" xr:uid="{00000000-0005-0000-0000-0000533B0000}"/>
    <cellStyle name="Flex 8 22 2" xfId="15190" xr:uid="{00000000-0005-0000-0000-0000543B0000}"/>
    <cellStyle name="Flex 8 22 3" xfId="15191" xr:uid="{00000000-0005-0000-0000-0000553B0000}"/>
    <cellStyle name="Flex 8 23" xfId="15192" xr:uid="{00000000-0005-0000-0000-0000563B0000}"/>
    <cellStyle name="Flex 8 23 2" xfId="15193" xr:uid="{00000000-0005-0000-0000-0000573B0000}"/>
    <cellStyle name="Flex 8 23 3" xfId="15194" xr:uid="{00000000-0005-0000-0000-0000583B0000}"/>
    <cellStyle name="Flex 8 24" xfId="15195" xr:uid="{00000000-0005-0000-0000-0000593B0000}"/>
    <cellStyle name="Flex 8 24 2" xfId="15196" xr:uid="{00000000-0005-0000-0000-00005A3B0000}"/>
    <cellStyle name="Flex 8 24 3" xfId="15197" xr:uid="{00000000-0005-0000-0000-00005B3B0000}"/>
    <cellStyle name="Flex 8 25" xfId="15198" xr:uid="{00000000-0005-0000-0000-00005C3B0000}"/>
    <cellStyle name="Flex 8 26" xfId="15199" xr:uid="{00000000-0005-0000-0000-00005D3B0000}"/>
    <cellStyle name="Flex 8 3" xfId="15200" xr:uid="{00000000-0005-0000-0000-00005E3B0000}"/>
    <cellStyle name="Flex 8 3 2" xfId="15201" xr:uid="{00000000-0005-0000-0000-00005F3B0000}"/>
    <cellStyle name="Flex 8 3 3" xfId="15202" xr:uid="{00000000-0005-0000-0000-0000603B0000}"/>
    <cellStyle name="Flex 8 4" xfId="15203" xr:uid="{00000000-0005-0000-0000-0000613B0000}"/>
    <cellStyle name="Flex 8 4 2" xfId="15204" xr:uid="{00000000-0005-0000-0000-0000623B0000}"/>
    <cellStyle name="Flex 8 4 3" xfId="15205" xr:uid="{00000000-0005-0000-0000-0000633B0000}"/>
    <cellStyle name="Flex 8 5" xfId="15206" xr:uid="{00000000-0005-0000-0000-0000643B0000}"/>
    <cellStyle name="Flex 8 5 2" xfId="15207" xr:uid="{00000000-0005-0000-0000-0000653B0000}"/>
    <cellStyle name="Flex 8 5 3" xfId="15208" xr:uid="{00000000-0005-0000-0000-0000663B0000}"/>
    <cellStyle name="Flex 8 6" xfId="15209" xr:uid="{00000000-0005-0000-0000-0000673B0000}"/>
    <cellStyle name="Flex 8 6 2" xfId="15210" xr:uid="{00000000-0005-0000-0000-0000683B0000}"/>
    <cellStyle name="Flex 8 6 3" xfId="15211" xr:uid="{00000000-0005-0000-0000-0000693B0000}"/>
    <cellStyle name="Flex 8 7" xfId="15212" xr:uid="{00000000-0005-0000-0000-00006A3B0000}"/>
    <cellStyle name="Flex 8 7 2" xfId="15213" xr:uid="{00000000-0005-0000-0000-00006B3B0000}"/>
    <cellStyle name="Flex 8 7 3" xfId="15214" xr:uid="{00000000-0005-0000-0000-00006C3B0000}"/>
    <cellStyle name="Flex 8 8" xfId="15215" xr:uid="{00000000-0005-0000-0000-00006D3B0000}"/>
    <cellStyle name="Flex 8 8 2" xfId="15216" xr:uid="{00000000-0005-0000-0000-00006E3B0000}"/>
    <cellStyle name="Flex 8 8 3" xfId="15217" xr:uid="{00000000-0005-0000-0000-00006F3B0000}"/>
    <cellStyle name="Flex 8 9" xfId="15218" xr:uid="{00000000-0005-0000-0000-0000703B0000}"/>
    <cellStyle name="Flex 8 9 2" xfId="15219" xr:uid="{00000000-0005-0000-0000-0000713B0000}"/>
    <cellStyle name="Flex 8 9 3" xfId="15220" xr:uid="{00000000-0005-0000-0000-0000723B0000}"/>
    <cellStyle name="Flex 9" xfId="15221" xr:uid="{00000000-0005-0000-0000-0000733B0000}"/>
    <cellStyle name="Flex 9 10" xfId="15222" xr:uid="{00000000-0005-0000-0000-0000743B0000}"/>
    <cellStyle name="Flex 9 10 2" xfId="15223" xr:uid="{00000000-0005-0000-0000-0000753B0000}"/>
    <cellStyle name="Flex 9 10 3" xfId="15224" xr:uid="{00000000-0005-0000-0000-0000763B0000}"/>
    <cellStyle name="Flex 9 11" xfId="15225" xr:uid="{00000000-0005-0000-0000-0000773B0000}"/>
    <cellStyle name="Flex 9 11 2" xfId="15226" xr:uid="{00000000-0005-0000-0000-0000783B0000}"/>
    <cellStyle name="Flex 9 11 3" xfId="15227" xr:uid="{00000000-0005-0000-0000-0000793B0000}"/>
    <cellStyle name="Flex 9 12" xfId="15228" xr:uid="{00000000-0005-0000-0000-00007A3B0000}"/>
    <cellStyle name="Flex 9 12 2" xfId="15229" xr:uid="{00000000-0005-0000-0000-00007B3B0000}"/>
    <cellStyle name="Flex 9 12 3" xfId="15230" xr:uid="{00000000-0005-0000-0000-00007C3B0000}"/>
    <cellStyle name="Flex 9 13" xfId="15231" xr:uid="{00000000-0005-0000-0000-00007D3B0000}"/>
    <cellStyle name="Flex 9 13 2" xfId="15232" xr:uid="{00000000-0005-0000-0000-00007E3B0000}"/>
    <cellStyle name="Flex 9 13 3" xfId="15233" xr:uid="{00000000-0005-0000-0000-00007F3B0000}"/>
    <cellStyle name="Flex 9 14" xfId="15234" xr:uid="{00000000-0005-0000-0000-0000803B0000}"/>
    <cellStyle name="Flex 9 14 2" xfId="15235" xr:uid="{00000000-0005-0000-0000-0000813B0000}"/>
    <cellStyle name="Flex 9 14 3" xfId="15236" xr:uid="{00000000-0005-0000-0000-0000823B0000}"/>
    <cellStyle name="Flex 9 15" xfId="15237" xr:uid="{00000000-0005-0000-0000-0000833B0000}"/>
    <cellStyle name="Flex 9 15 2" xfId="15238" xr:uid="{00000000-0005-0000-0000-0000843B0000}"/>
    <cellStyle name="Flex 9 15 3" xfId="15239" xr:uid="{00000000-0005-0000-0000-0000853B0000}"/>
    <cellStyle name="Flex 9 16" xfId="15240" xr:uid="{00000000-0005-0000-0000-0000863B0000}"/>
    <cellStyle name="Flex 9 16 2" xfId="15241" xr:uid="{00000000-0005-0000-0000-0000873B0000}"/>
    <cellStyle name="Flex 9 16 3" xfId="15242" xr:uid="{00000000-0005-0000-0000-0000883B0000}"/>
    <cellStyle name="Flex 9 17" xfId="15243" xr:uid="{00000000-0005-0000-0000-0000893B0000}"/>
    <cellStyle name="Flex 9 17 2" xfId="15244" xr:uid="{00000000-0005-0000-0000-00008A3B0000}"/>
    <cellStyle name="Flex 9 17 3" xfId="15245" xr:uid="{00000000-0005-0000-0000-00008B3B0000}"/>
    <cellStyle name="Flex 9 18" xfId="15246" xr:uid="{00000000-0005-0000-0000-00008C3B0000}"/>
    <cellStyle name="Flex 9 18 2" xfId="15247" xr:uid="{00000000-0005-0000-0000-00008D3B0000}"/>
    <cellStyle name="Flex 9 18 3" xfId="15248" xr:uid="{00000000-0005-0000-0000-00008E3B0000}"/>
    <cellStyle name="Flex 9 19" xfId="15249" xr:uid="{00000000-0005-0000-0000-00008F3B0000}"/>
    <cellStyle name="Flex 9 19 2" xfId="15250" xr:uid="{00000000-0005-0000-0000-0000903B0000}"/>
    <cellStyle name="Flex 9 19 3" xfId="15251" xr:uid="{00000000-0005-0000-0000-0000913B0000}"/>
    <cellStyle name="Flex 9 2" xfId="15252" xr:uid="{00000000-0005-0000-0000-0000923B0000}"/>
    <cellStyle name="Flex 9 2 2" xfId="15253" xr:uid="{00000000-0005-0000-0000-0000933B0000}"/>
    <cellStyle name="Flex 9 2 3" xfId="15254" xr:uid="{00000000-0005-0000-0000-0000943B0000}"/>
    <cellStyle name="Flex 9 20" xfId="15255" xr:uid="{00000000-0005-0000-0000-0000953B0000}"/>
    <cellStyle name="Flex 9 20 2" xfId="15256" xr:uid="{00000000-0005-0000-0000-0000963B0000}"/>
    <cellStyle name="Flex 9 20 3" xfId="15257" xr:uid="{00000000-0005-0000-0000-0000973B0000}"/>
    <cellStyle name="Flex 9 21" xfId="15258" xr:uid="{00000000-0005-0000-0000-0000983B0000}"/>
    <cellStyle name="Flex 9 21 2" xfId="15259" xr:uid="{00000000-0005-0000-0000-0000993B0000}"/>
    <cellStyle name="Flex 9 21 3" xfId="15260" xr:uid="{00000000-0005-0000-0000-00009A3B0000}"/>
    <cellStyle name="Flex 9 22" xfId="15261" xr:uid="{00000000-0005-0000-0000-00009B3B0000}"/>
    <cellStyle name="Flex 9 22 2" xfId="15262" xr:uid="{00000000-0005-0000-0000-00009C3B0000}"/>
    <cellStyle name="Flex 9 22 3" xfId="15263" xr:uid="{00000000-0005-0000-0000-00009D3B0000}"/>
    <cellStyle name="Flex 9 23" xfId="15264" xr:uid="{00000000-0005-0000-0000-00009E3B0000}"/>
    <cellStyle name="Flex 9 23 2" xfId="15265" xr:uid="{00000000-0005-0000-0000-00009F3B0000}"/>
    <cellStyle name="Flex 9 23 3" xfId="15266" xr:uid="{00000000-0005-0000-0000-0000A03B0000}"/>
    <cellStyle name="Flex 9 24" xfId="15267" xr:uid="{00000000-0005-0000-0000-0000A13B0000}"/>
    <cellStyle name="Flex 9 24 2" xfId="15268" xr:uid="{00000000-0005-0000-0000-0000A23B0000}"/>
    <cellStyle name="Flex 9 24 3" xfId="15269" xr:uid="{00000000-0005-0000-0000-0000A33B0000}"/>
    <cellStyle name="Flex 9 25" xfId="15270" xr:uid="{00000000-0005-0000-0000-0000A43B0000}"/>
    <cellStyle name="Flex 9 26" xfId="15271" xr:uid="{00000000-0005-0000-0000-0000A53B0000}"/>
    <cellStyle name="Flex 9 3" xfId="15272" xr:uid="{00000000-0005-0000-0000-0000A63B0000}"/>
    <cellStyle name="Flex 9 3 2" xfId="15273" xr:uid="{00000000-0005-0000-0000-0000A73B0000}"/>
    <cellStyle name="Flex 9 3 3" xfId="15274" xr:uid="{00000000-0005-0000-0000-0000A83B0000}"/>
    <cellStyle name="Flex 9 4" xfId="15275" xr:uid="{00000000-0005-0000-0000-0000A93B0000}"/>
    <cellStyle name="Flex 9 4 2" xfId="15276" xr:uid="{00000000-0005-0000-0000-0000AA3B0000}"/>
    <cellStyle name="Flex 9 4 3" xfId="15277" xr:uid="{00000000-0005-0000-0000-0000AB3B0000}"/>
    <cellStyle name="Flex 9 5" xfId="15278" xr:uid="{00000000-0005-0000-0000-0000AC3B0000}"/>
    <cellStyle name="Flex 9 5 2" xfId="15279" xr:uid="{00000000-0005-0000-0000-0000AD3B0000}"/>
    <cellStyle name="Flex 9 5 3" xfId="15280" xr:uid="{00000000-0005-0000-0000-0000AE3B0000}"/>
    <cellStyle name="Flex 9 6" xfId="15281" xr:uid="{00000000-0005-0000-0000-0000AF3B0000}"/>
    <cellStyle name="Flex 9 6 2" xfId="15282" xr:uid="{00000000-0005-0000-0000-0000B03B0000}"/>
    <cellStyle name="Flex 9 6 3" xfId="15283" xr:uid="{00000000-0005-0000-0000-0000B13B0000}"/>
    <cellStyle name="Flex 9 7" xfId="15284" xr:uid="{00000000-0005-0000-0000-0000B23B0000}"/>
    <cellStyle name="Flex 9 7 2" xfId="15285" xr:uid="{00000000-0005-0000-0000-0000B33B0000}"/>
    <cellStyle name="Flex 9 7 3" xfId="15286" xr:uid="{00000000-0005-0000-0000-0000B43B0000}"/>
    <cellStyle name="Flex 9 8" xfId="15287" xr:uid="{00000000-0005-0000-0000-0000B53B0000}"/>
    <cellStyle name="Flex 9 8 2" xfId="15288" xr:uid="{00000000-0005-0000-0000-0000B63B0000}"/>
    <cellStyle name="Flex 9 8 3" xfId="15289" xr:uid="{00000000-0005-0000-0000-0000B73B0000}"/>
    <cellStyle name="Flex 9 9" xfId="15290" xr:uid="{00000000-0005-0000-0000-0000B83B0000}"/>
    <cellStyle name="Flex 9 9 2" xfId="15291" xr:uid="{00000000-0005-0000-0000-0000B93B0000}"/>
    <cellStyle name="Flex 9 9 3" xfId="15292" xr:uid="{00000000-0005-0000-0000-0000BA3B0000}"/>
    <cellStyle name="Followed Hyperlink 10" xfId="15293" xr:uid="{00000000-0005-0000-0000-0000BB3B0000}"/>
    <cellStyle name="Followed Hyperlink 100" xfId="15294" xr:uid="{00000000-0005-0000-0000-0000BC3B0000}"/>
    <cellStyle name="Followed Hyperlink 101" xfId="15295" xr:uid="{00000000-0005-0000-0000-0000BD3B0000}"/>
    <cellStyle name="Followed Hyperlink 102" xfId="15296" xr:uid="{00000000-0005-0000-0000-0000BE3B0000}"/>
    <cellStyle name="Followed Hyperlink 103" xfId="15297" xr:uid="{00000000-0005-0000-0000-0000BF3B0000}"/>
    <cellStyle name="Followed Hyperlink 104" xfId="15298" xr:uid="{00000000-0005-0000-0000-0000C03B0000}"/>
    <cellStyle name="Followed Hyperlink 105" xfId="15299" xr:uid="{00000000-0005-0000-0000-0000C13B0000}"/>
    <cellStyle name="Followed Hyperlink 106" xfId="15300" xr:uid="{00000000-0005-0000-0000-0000C23B0000}"/>
    <cellStyle name="Followed Hyperlink 107" xfId="15301" xr:uid="{00000000-0005-0000-0000-0000C33B0000}"/>
    <cellStyle name="Followed Hyperlink 108" xfId="15302" xr:uid="{00000000-0005-0000-0000-0000C43B0000}"/>
    <cellStyle name="Followed Hyperlink 109" xfId="15303" xr:uid="{00000000-0005-0000-0000-0000C53B0000}"/>
    <cellStyle name="Followed Hyperlink 11" xfId="15304" xr:uid="{00000000-0005-0000-0000-0000C63B0000}"/>
    <cellStyle name="Followed Hyperlink 110" xfId="15305" xr:uid="{00000000-0005-0000-0000-0000C73B0000}"/>
    <cellStyle name="Followed Hyperlink 111" xfId="15306" xr:uid="{00000000-0005-0000-0000-0000C83B0000}"/>
    <cellStyle name="Followed Hyperlink 112" xfId="15307" xr:uid="{00000000-0005-0000-0000-0000C93B0000}"/>
    <cellStyle name="Followed Hyperlink 113" xfId="15308" xr:uid="{00000000-0005-0000-0000-0000CA3B0000}"/>
    <cellStyle name="Followed Hyperlink 114" xfId="15309" xr:uid="{00000000-0005-0000-0000-0000CB3B0000}"/>
    <cellStyle name="Followed Hyperlink 115" xfId="15310" xr:uid="{00000000-0005-0000-0000-0000CC3B0000}"/>
    <cellStyle name="Followed Hyperlink 116" xfId="15311" xr:uid="{00000000-0005-0000-0000-0000CD3B0000}"/>
    <cellStyle name="Followed Hyperlink 117" xfId="15312" xr:uid="{00000000-0005-0000-0000-0000CE3B0000}"/>
    <cellStyle name="Followed Hyperlink 118" xfId="15313" xr:uid="{00000000-0005-0000-0000-0000CF3B0000}"/>
    <cellStyle name="Followed Hyperlink 119" xfId="15314" xr:uid="{00000000-0005-0000-0000-0000D03B0000}"/>
    <cellStyle name="Followed Hyperlink 12" xfId="15315" xr:uid="{00000000-0005-0000-0000-0000D13B0000}"/>
    <cellStyle name="Followed Hyperlink 120" xfId="15316" xr:uid="{00000000-0005-0000-0000-0000D23B0000}"/>
    <cellStyle name="Followed Hyperlink 121" xfId="15317" xr:uid="{00000000-0005-0000-0000-0000D33B0000}"/>
    <cellStyle name="Followed Hyperlink 122" xfId="15318" xr:uid="{00000000-0005-0000-0000-0000D43B0000}"/>
    <cellStyle name="Followed Hyperlink 123" xfId="15319" xr:uid="{00000000-0005-0000-0000-0000D53B0000}"/>
    <cellStyle name="Followed Hyperlink 124" xfId="15320" xr:uid="{00000000-0005-0000-0000-0000D63B0000}"/>
    <cellStyle name="Followed Hyperlink 125" xfId="15321" xr:uid="{00000000-0005-0000-0000-0000D73B0000}"/>
    <cellStyle name="Followed Hyperlink 126" xfId="15322" xr:uid="{00000000-0005-0000-0000-0000D83B0000}"/>
    <cellStyle name="Followed Hyperlink 127" xfId="15323" xr:uid="{00000000-0005-0000-0000-0000D93B0000}"/>
    <cellStyle name="Followed Hyperlink 128" xfId="15324" xr:uid="{00000000-0005-0000-0000-0000DA3B0000}"/>
    <cellStyle name="Followed Hyperlink 129" xfId="15325" xr:uid="{00000000-0005-0000-0000-0000DB3B0000}"/>
    <cellStyle name="Followed Hyperlink 13" xfId="15326" xr:uid="{00000000-0005-0000-0000-0000DC3B0000}"/>
    <cellStyle name="Followed Hyperlink 130" xfId="15327" xr:uid="{00000000-0005-0000-0000-0000DD3B0000}"/>
    <cellStyle name="Followed Hyperlink 131" xfId="15328" xr:uid="{00000000-0005-0000-0000-0000DE3B0000}"/>
    <cellStyle name="Followed Hyperlink 132" xfId="15329" xr:uid="{00000000-0005-0000-0000-0000DF3B0000}"/>
    <cellStyle name="Followed Hyperlink 133" xfId="15330" xr:uid="{00000000-0005-0000-0000-0000E03B0000}"/>
    <cellStyle name="Followed Hyperlink 134" xfId="15331" xr:uid="{00000000-0005-0000-0000-0000E13B0000}"/>
    <cellStyle name="Followed Hyperlink 135" xfId="15332" xr:uid="{00000000-0005-0000-0000-0000E23B0000}"/>
    <cellStyle name="Followed Hyperlink 136" xfId="15333" xr:uid="{00000000-0005-0000-0000-0000E33B0000}"/>
    <cellStyle name="Followed Hyperlink 137" xfId="15334" xr:uid="{00000000-0005-0000-0000-0000E43B0000}"/>
    <cellStyle name="Followed Hyperlink 138" xfId="15335" xr:uid="{00000000-0005-0000-0000-0000E53B0000}"/>
    <cellStyle name="Followed Hyperlink 139" xfId="15336" xr:uid="{00000000-0005-0000-0000-0000E63B0000}"/>
    <cellStyle name="Followed Hyperlink 14" xfId="15337" xr:uid="{00000000-0005-0000-0000-0000E73B0000}"/>
    <cellStyle name="Followed Hyperlink 140" xfId="15338" xr:uid="{00000000-0005-0000-0000-0000E83B0000}"/>
    <cellStyle name="Followed Hyperlink 141" xfId="15339" xr:uid="{00000000-0005-0000-0000-0000E93B0000}"/>
    <cellStyle name="Followed Hyperlink 142" xfId="15340" xr:uid="{00000000-0005-0000-0000-0000EA3B0000}"/>
    <cellStyle name="Followed Hyperlink 143" xfId="15341" xr:uid="{00000000-0005-0000-0000-0000EB3B0000}"/>
    <cellStyle name="Followed Hyperlink 144" xfId="15342" xr:uid="{00000000-0005-0000-0000-0000EC3B0000}"/>
    <cellStyle name="Followed Hyperlink 145" xfId="15343" xr:uid="{00000000-0005-0000-0000-0000ED3B0000}"/>
    <cellStyle name="Followed Hyperlink 146" xfId="15344" xr:uid="{00000000-0005-0000-0000-0000EE3B0000}"/>
    <cellStyle name="Followed Hyperlink 147" xfId="15345" xr:uid="{00000000-0005-0000-0000-0000EF3B0000}"/>
    <cellStyle name="Followed Hyperlink 148" xfId="15346" xr:uid="{00000000-0005-0000-0000-0000F03B0000}"/>
    <cellStyle name="Followed Hyperlink 149" xfId="15347" xr:uid="{00000000-0005-0000-0000-0000F13B0000}"/>
    <cellStyle name="Followed Hyperlink 15" xfId="15348" xr:uid="{00000000-0005-0000-0000-0000F23B0000}"/>
    <cellStyle name="Followed Hyperlink 150" xfId="15349" xr:uid="{00000000-0005-0000-0000-0000F33B0000}"/>
    <cellStyle name="Followed Hyperlink 151" xfId="15350" xr:uid="{00000000-0005-0000-0000-0000F43B0000}"/>
    <cellStyle name="Followed Hyperlink 152" xfId="15351" xr:uid="{00000000-0005-0000-0000-0000F53B0000}"/>
    <cellStyle name="Followed Hyperlink 153" xfId="15352" xr:uid="{00000000-0005-0000-0000-0000F63B0000}"/>
    <cellStyle name="Followed Hyperlink 154" xfId="15353" xr:uid="{00000000-0005-0000-0000-0000F73B0000}"/>
    <cellStyle name="Followed Hyperlink 155" xfId="15354" xr:uid="{00000000-0005-0000-0000-0000F83B0000}"/>
    <cellStyle name="Followed Hyperlink 156" xfId="15355" xr:uid="{00000000-0005-0000-0000-0000F93B0000}"/>
    <cellStyle name="Followed Hyperlink 157" xfId="15356" xr:uid="{00000000-0005-0000-0000-0000FA3B0000}"/>
    <cellStyle name="Followed Hyperlink 158" xfId="15357" xr:uid="{00000000-0005-0000-0000-0000FB3B0000}"/>
    <cellStyle name="Followed Hyperlink 159" xfId="15358" xr:uid="{00000000-0005-0000-0000-0000FC3B0000}"/>
    <cellStyle name="Followed Hyperlink 16" xfId="15359" xr:uid="{00000000-0005-0000-0000-0000FD3B0000}"/>
    <cellStyle name="Followed Hyperlink 160" xfId="15360" xr:uid="{00000000-0005-0000-0000-0000FE3B0000}"/>
    <cellStyle name="Followed Hyperlink 161" xfId="15361" xr:uid="{00000000-0005-0000-0000-0000FF3B0000}"/>
    <cellStyle name="Followed Hyperlink 162" xfId="15362" xr:uid="{00000000-0005-0000-0000-0000003C0000}"/>
    <cellStyle name="Followed Hyperlink 163" xfId="15363" xr:uid="{00000000-0005-0000-0000-0000013C0000}"/>
    <cellStyle name="Followed Hyperlink 164" xfId="15364" xr:uid="{00000000-0005-0000-0000-0000023C0000}"/>
    <cellStyle name="Followed Hyperlink 165" xfId="15365" xr:uid="{00000000-0005-0000-0000-0000033C0000}"/>
    <cellStyle name="Followed Hyperlink 166" xfId="15366" xr:uid="{00000000-0005-0000-0000-0000043C0000}"/>
    <cellStyle name="Followed Hyperlink 167" xfId="15367" xr:uid="{00000000-0005-0000-0000-0000053C0000}"/>
    <cellStyle name="Followed Hyperlink 168" xfId="15368" xr:uid="{00000000-0005-0000-0000-0000063C0000}"/>
    <cellStyle name="Followed Hyperlink 169" xfId="15369" xr:uid="{00000000-0005-0000-0000-0000073C0000}"/>
    <cellStyle name="Followed Hyperlink 17" xfId="15370" xr:uid="{00000000-0005-0000-0000-0000083C0000}"/>
    <cellStyle name="Followed Hyperlink 170" xfId="15371" xr:uid="{00000000-0005-0000-0000-0000093C0000}"/>
    <cellStyle name="Followed Hyperlink 171" xfId="15372" xr:uid="{00000000-0005-0000-0000-00000A3C0000}"/>
    <cellStyle name="Followed Hyperlink 172" xfId="15373" xr:uid="{00000000-0005-0000-0000-00000B3C0000}"/>
    <cellStyle name="Followed Hyperlink 173" xfId="15374" xr:uid="{00000000-0005-0000-0000-00000C3C0000}"/>
    <cellStyle name="Followed Hyperlink 174" xfId="15375" xr:uid="{00000000-0005-0000-0000-00000D3C0000}"/>
    <cellStyle name="Followed Hyperlink 175" xfId="15376" xr:uid="{00000000-0005-0000-0000-00000E3C0000}"/>
    <cellStyle name="Followed Hyperlink 176" xfId="15377" xr:uid="{00000000-0005-0000-0000-00000F3C0000}"/>
    <cellStyle name="Followed Hyperlink 177" xfId="15378" xr:uid="{00000000-0005-0000-0000-0000103C0000}"/>
    <cellStyle name="Followed Hyperlink 178" xfId="15379" xr:uid="{00000000-0005-0000-0000-0000113C0000}"/>
    <cellStyle name="Followed Hyperlink 179" xfId="15380" xr:uid="{00000000-0005-0000-0000-0000123C0000}"/>
    <cellStyle name="Followed Hyperlink 18" xfId="15381" xr:uid="{00000000-0005-0000-0000-0000133C0000}"/>
    <cellStyle name="Followed Hyperlink 180" xfId="15382" xr:uid="{00000000-0005-0000-0000-0000143C0000}"/>
    <cellStyle name="Followed Hyperlink 181" xfId="15383" xr:uid="{00000000-0005-0000-0000-0000153C0000}"/>
    <cellStyle name="Followed Hyperlink 182" xfId="15384" xr:uid="{00000000-0005-0000-0000-0000163C0000}"/>
    <cellStyle name="Followed Hyperlink 183" xfId="15385" xr:uid="{00000000-0005-0000-0000-0000173C0000}"/>
    <cellStyle name="Followed Hyperlink 184" xfId="15386" xr:uid="{00000000-0005-0000-0000-0000183C0000}"/>
    <cellStyle name="Followed Hyperlink 185" xfId="15387" xr:uid="{00000000-0005-0000-0000-0000193C0000}"/>
    <cellStyle name="Followed Hyperlink 186" xfId="15388" xr:uid="{00000000-0005-0000-0000-00001A3C0000}"/>
    <cellStyle name="Followed Hyperlink 187" xfId="15389" xr:uid="{00000000-0005-0000-0000-00001B3C0000}"/>
    <cellStyle name="Followed Hyperlink 188" xfId="15390" xr:uid="{00000000-0005-0000-0000-00001C3C0000}"/>
    <cellStyle name="Followed Hyperlink 189" xfId="15391" xr:uid="{00000000-0005-0000-0000-00001D3C0000}"/>
    <cellStyle name="Followed Hyperlink 19" xfId="15392" xr:uid="{00000000-0005-0000-0000-00001E3C0000}"/>
    <cellStyle name="Followed Hyperlink 190" xfId="15393" xr:uid="{00000000-0005-0000-0000-00001F3C0000}"/>
    <cellStyle name="Followed Hyperlink 191" xfId="15394" xr:uid="{00000000-0005-0000-0000-0000203C0000}"/>
    <cellStyle name="Followed Hyperlink 192" xfId="15395" xr:uid="{00000000-0005-0000-0000-0000213C0000}"/>
    <cellStyle name="Followed Hyperlink 193" xfId="15396" xr:uid="{00000000-0005-0000-0000-0000223C0000}"/>
    <cellStyle name="Followed Hyperlink 194" xfId="15397" xr:uid="{00000000-0005-0000-0000-0000233C0000}"/>
    <cellStyle name="Followed Hyperlink 195" xfId="15398" xr:uid="{00000000-0005-0000-0000-0000243C0000}"/>
    <cellStyle name="Followed Hyperlink 196" xfId="15399" xr:uid="{00000000-0005-0000-0000-0000253C0000}"/>
    <cellStyle name="Followed Hyperlink 197" xfId="15400" xr:uid="{00000000-0005-0000-0000-0000263C0000}"/>
    <cellStyle name="Followed Hyperlink 198" xfId="15401" xr:uid="{00000000-0005-0000-0000-0000273C0000}"/>
    <cellStyle name="Followed Hyperlink 199" xfId="15402" xr:uid="{00000000-0005-0000-0000-0000283C0000}"/>
    <cellStyle name="Followed Hyperlink 2" xfId="15403" xr:uid="{00000000-0005-0000-0000-0000293C0000}"/>
    <cellStyle name="Followed Hyperlink 20" xfId="15404" xr:uid="{00000000-0005-0000-0000-00002A3C0000}"/>
    <cellStyle name="Followed Hyperlink 200" xfId="15405" xr:uid="{00000000-0005-0000-0000-00002B3C0000}"/>
    <cellStyle name="Followed Hyperlink 201" xfId="15406" xr:uid="{00000000-0005-0000-0000-00002C3C0000}"/>
    <cellStyle name="Followed Hyperlink 202" xfId="15407" xr:uid="{00000000-0005-0000-0000-00002D3C0000}"/>
    <cellStyle name="Followed Hyperlink 203" xfId="15408" xr:uid="{00000000-0005-0000-0000-00002E3C0000}"/>
    <cellStyle name="Followed Hyperlink 204" xfId="15409" xr:uid="{00000000-0005-0000-0000-00002F3C0000}"/>
    <cellStyle name="Followed Hyperlink 205" xfId="15410" xr:uid="{00000000-0005-0000-0000-0000303C0000}"/>
    <cellStyle name="Followed Hyperlink 206" xfId="15411" xr:uid="{00000000-0005-0000-0000-0000313C0000}"/>
    <cellStyle name="Followed Hyperlink 207" xfId="15412" xr:uid="{00000000-0005-0000-0000-0000323C0000}"/>
    <cellStyle name="Followed Hyperlink 208" xfId="15413" xr:uid="{00000000-0005-0000-0000-0000333C0000}"/>
    <cellStyle name="Followed Hyperlink 209" xfId="15414" xr:uid="{00000000-0005-0000-0000-0000343C0000}"/>
    <cellStyle name="Followed Hyperlink 21" xfId="15415" xr:uid="{00000000-0005-0000-0000-0000353C0000}"/>
    <cellStyle name="Followed Hyperlink 210" xfId="15416" xr:uid="{00000000-0005-0000-0000-0000363C0000}"/>
    <cellStyle name="Followed Hyperlink 211" xfId="15417" xr:uid="{00000000-0005-0000-0000-0000373C0000}"/>
    <cellStyle name="Followed Hyperlink 212" xfId="15418" xr:uid="{00000000-0005-0000-0000-0000383C0000}"/>
    <cellStyle name="Followed Hyperlink 213" xfId="15419" xr:uid="{00000000-0005-0000-0000-0000393C0000}"/>
    <cellStyle name="Followed Hyperlink 214" xfId="15420" xr:uid="{00000000-0005-0000-0000-00003A3C0000}"/>
    <cellStyle name="Followed Hyperlink 215" xfId="15421" xr:uid="{00000000-0005-0000-0000-00003B3C0000}"/>
    <cellStyle name="Followed Hyperlink 216" xfId="15422" xr:uid="{00000000-0005-0000-0000-00003C3C0000}"/>
    <cellStyle name="Followed Hyperlink 217" xfId="15423" xr:uid="{00000000-0005-0000-0000-00003D3C0000}"/>
    <cellStyle name="Followed Hyperlink 218" xfId="15424" xr:uid="{00000000-0005-0000-0000-00003E3C0000}"/>
    <cellStyle name="Followed Hyperlink 219" xfId="15425" xr:uid="{00000000-0005-0000-0000-00003F3C0000}"/>
    <cellStyle name="Followed Hyperlink 22" xfId="15426" xr:uid="{00000000-0005-0000-0000-0000403C0000}"/>
    <cellStyle name="Followed Hyperlink 220" xfId="15427" xr:uid="{00000000-0005-0000-0000-0000413C0000}"/>
    <cellStyle name="Followed Hyperlink 221" xfId="15428" xr:uid="{00000000-0005-0000-0000-0000423C0000}"/>
    <cellStyle name="Followed Hyperlink 222" xfId="15429" xr:uid="{00000000-0005-0000-0000-0000433C0000}"/>
    <cellStyle name="Followed Hyperlink 223" xfId="15430" xr:uid="{00000000-0005-0000-0000-0000443C0000}"/>
    <cellStyle name="Followed Hyperlink 224" xfId="15431" xr:uid="{00000000-0005-0000-0000-0000453C0000}"/>
    <cellStyle name="Followed Hyperlink 225" xfId="15432" xr:uid="{00000000-0005-0000-0000-0000463C0000}"/>
    <cellStyle name="Followed Hyperlink 226" xfId="15433" xr:uid="{00000000-0005-0000-0000-0000473C0000}"/>
    <cellStyle name="Followed Hyperlink 227" xfId="15434" xr:uid="{00000000-0005-0000-0000-0000483C0000}"/>
    <cellStyle name="Followed Hyperlink 228" xfId="15435" xr:uid="{00000000-0005-0000-0000-0000493C0000}"/>
    <cellStyle name="Followed Hyperlink 229" xfId="15436" xr:uid="{00000000-0005-0000-0000-00004A3C0000}"/>
    <cellStyle name="Followed Hyperlink 23" xfId="15437" xr:uid="{00000000-0005-0000-0000-00004B3C0000}"/>
    <cellStyle name="Followed Hyperlink 230" xfId="15438" xr:uid="{00000000-0005-0000-0000-00004C3C0000}"/>
    <cellStyle name="Followed Hyperlink 231" xfId="15439" xr:uid="{00000000-0005-0000-0000-00004D3C0000}"/>
    <cellStyle name="Followed Hyperlink 232" xfId="15440" xr:uid="{00000000-0005-0000-0000-00004E3C0000}"/>
    <cellStyle name="Followed Hyperlink 233" xfId="15441" xr:uid="{00000000-0005-0000-0000-00004F3C0000}"/>
    <cellStyle name="Followed Hyperlink 234" xfId="15442" xr:uid="{00000000-0005-0000-0000-0000503C0000}"/>
    <cellStyle name="Followed Hyperlink 235" xfId="15443" xr:uid="{00000000-0005-0000-0000-0000513C0000}"/>
    <cellStyle name="Followed Hyperlink 236" xfId="15444" xr:uid="{00000000-0005-0000-0000-0000523C0000}"/>
    <cellStyle name="Followed Hyperlink 237" xfId="15445" xr:uid="{00000000-0005-0000-0000-0000533C0000}"/>
    <cellStyle name="Followed Hyperlink 238" xfId="15446" xr:uid="{00000000-0005-0000-0000-0000543C0000}"/>
    <cellStyle name="Followed Hyperlink 239" xfId="15447" xr:uid="{00000000-0005-0000-0000-0000553C0000}"/>
    <cellStyle name="Followed Hyperlink 24" xfId="15448" xr:uid="{00000000-0005-0000-0000-0000563C0000}"/>
    <cellStyle name="Followed Hyperlink 240" xfId="15449" xr:uid="{00000000-0005-0000-0000-0000573C0000}"/>
    <cellStyle name="Followed Hyperlink 241" xfId="15450" xr:uid="{00000000-0005-0000-0000-0000583C0000}"/>
    <cellStyle name="Followed Hyperlink 242" xfId="15451" xr:uid="{00000000-0005-0000-0000-0000593C0000}"/>
    <cellStyle name="Followed Hyperlink 243" xfId="15452" xr:uid="{00000000-0005-0000-0000-00005A3C0000}"/>
    <cellStyle name="Followed Hyperlink 244" xfId="15453" xr:uid="{00000000-0005-0000-0000-00005B3C0000}"/>
    <cellStyle name="Followed Hyperlink 245" xfId="15454" xr:uid="{00000000-0005-0000-0000-00005C3C0000}"/>
    <cellStyle name="Followed Hyperlink 246" xfId="15455" xr:uid="{00000000-0005-0000-0000-00005D3C0000}"/>
    <cellStyle name="Followed Hyperlink 247" xfId="15456" xr:uid="{00000000-0005-0000-0000-00005E3C0000}"/>
    <cellStyle name="Followed Hyperlink 248" xfId="15457" xr:uid="{00000000-0005-0000-0000-00005F3C0000}"/>
    <cellStyle name="Followed Hyperlink 249" xfId="15458" xr:uid="{00000000-0005-0000-0000-0000603C0000}"/>
    <cellStyle name="Followed Hyperlink 25" xfId="15459" xr:uid="{00000000-0005-0000-0000-0000613C0000}"/>
    <cellStyle name="Followed Hyperlink 250" xfId="15460" xr:uid="{00000000-0005-0000-0000-0000623C0000}"/>
    <cellStyle name="Followed Hyperlink 251" xfId="15461" xr:uid="{00000000-0005-0000-0000-0000633C0000}"/>
    <cellStyle name="Followed Hyperlink 252" xfId="15462" xr:uid="{00000000-0005-0000-0000-0000643C0000}"/>
    <cellStyle name="Followed Hyperlink 253" xfId="15463" xr:uid="{00000000-0005-0000-0000-0000653C0000}"/>
    <cellStyle name="Followed Hyperlink 254" xfId="15464" xr:uid="{00000000-0005-0000-0000-0000663C0000}"/>
    <cellStyle name="Followed Hyperlink 255" xfId="15465" xr:uid="{00000000-0005-0000-0000-0000673C0000}"/>
    <cellStyle name="Followed Hyperlink 256" xfId="15466" xr:uid="{00000000-0005-0000-0000-0000683C0000}"/>
    <cellStyle name="Followed Hyperlink 257" xfId="15467" xr:uid="{00000000-0005-0000-0000-0000693C0000}"/>
    <cellStyle name="Followed Hyperlink 258" xfId="15468" xr:uid="{00000000-0005-0000-0000-00006A3C0000}"/>
    <cellStyle name="Followed Hyperlink 259" xfId="15469" xr:uid="{00000000-0005-0000-0000-00006B3C0000}"/>
    <cellStyle name="Followed Hyperlink 26" xfId="15470" xr:uid="{00000000-0005-0000-0000-00006C3C0000}"/>
    <cellStyle name="Followed Hyperlink 260" xfId="15471" xr:uid="{00000000-0005-0000-0000-00006D3C0000}"/>
    <cellStyle name="Followed Hyperlink 261" xfId="15472" xr:uid="{00000000-0005-0000-0000-00006E3C0000}"/>
    <cellStyle name="Followed Hyperlink 262" xfId="15473" xr:uid="{00000000-0005-0000-0000-00006F3C0000}"/>
    <cellStyle name="Followed Hyperlink 263" xfId="15474" xr:uid="{00000000-0005-0000-0000-0000703C0000}"/>
    <cellStyle name="Followed Hyperlink 264" xfId="15475" xr:uid="{00000000-0005-0000-0000-0000713C0000}"/>
    <cellStyle name="Followed Hyperlink 265" xfId="15476" xr:uid="{00000000-0005-0000-0000-0000723C0000}"/>
    <cellStyle name="Followed Hyperlink 266" xfId="15477" xr:uid="{00000000-0005-0000-0000-0000733C0000}"/>
    <cellStyle name="Followed Hyperlink 267" xfId="15478" xr:uid="{00000000-0005-0000-0000-0000743C0000}"/>
    <cellStyle name="Followed Hyperlink 268" xfId="15479" xr:uid="{00000000-0005-0000-0000-0000753C0000}"/>
    <cellStyle name="Followed Hyperlink 269" xfId="15480" xr:uid="{00000000-0005-0000-0000-0000763C0000}"/>
    <cellStyle name="Followed Hyperlink 27" xfId="15481" xr:uid="{00000000-0005-0000-0000-0000773C0000}"/>
    <cellStyle name="Followed Hyperlink 270" xfId="15482" xr:uid="{00000000-0005-0000-0000-0000783C0000}"/>
    <cellStyle name="Followed Hyperlink 271" xfId="15483" xr:uid="{00000000-0005-0000-0000-0000793C0000}"/>
    <cellStyle name="Followed Hyperlink 272" xfId="15484" xr:uid="{00000000-0005-0000-0000-00007A3C0000}"/>
    <cellStyle name="Followed Hyperlink 273" xfId="15485" xr:uid="{00000000-0005-0000-0000-00007B3C0000}"/>
    <cellStyle name="Followed Hyperlink 274" xfId="15486" xr:uid="{00000000-0005-0000-0000-00007C3C0000}"/>
    <cellStyle name="Followed Hyperlink 275" xfId="15487" xr:uid="{00000000-0005-0000-0000-00007D3C0000}"/>
    <cellStyle name="Followed Hyperlink 276" xfId="15488" xr:uid="{00000000-0005-0000-0000-00007E3C0000}"/>
    <cellStyle name="Followed Hyperlink 277" xfId="15489" xr:uid="{00000000-0005-0000-0000-00007F3C0000}"/>
    <cellStyle name="Followed Hyperlink 278" xfId="15490" xr:uid="{00000000-0005-0000-0000-0000803C0000}"/>
    <cellStyle name="Followed Hyperlink 279" xfId="15491" xr:uid="{00000000-0005-0000-0000-0000813C0000}"/>
    <cellStyle name="Followed Hyperlink 28" xfId="15492" xr:uid="{00000000-0005-0000-0000-0000823C0000}"/>
    <cellStyle name="Followed Hyperlink 280" xfId="15493" xr:uid="{00000000-0005-0000-0000-0000833C0000}"/>
    <cellStyle name="Followed Hyperlink 281" xfId="15494" xr:uid="{00000000-0005-0000-0000-0000843C0000}"/>
    <cellStyle name="Followed Hyperlink 282" xfId="15495" xr:uid="{00000000-0005-0000-0000-0000853C0000}"/>
    <cellStyle name="Followed Hyperlink 283" xfId="15496" xr:uid="{00000000-0005-0000-0000-0000863C0000}"/>
    <cellStyle name="Followed Hyperlink 284" xfId="15497" xr:uid="{00000000-0005-0000-0000-0000873C0000}"/>
    <cellStyle name="Followed Hyperlink 285" xfId="15498" xr:uid="{00000000-0005-0000-0000-0000883C0000}"/>
    <cellStyle name="Followed Hyperlink 286" xfId="15499" xr:uid="{00000000-0005-0000-0000-0000893C0000}"/>
    <cellStyle name="Followed Hyperlink 287" xfId="15500" xr:uid="{00000000-0005-0000-0000-00008A3C0000}"/>
    <cellStyle name="Followed Hyperlink 288" xfId="15501" xr:uid="{00000000-0005-0000-0000-00008B3C0000}"/>
    <cellStyle name="Followed Hyperlink 289" xfId="15502" xr:uid="{00000000-0005-0000-0000-00008C3C0000}"/>
    <cellStyle name="Followed Hyperlink 29" xfId="15503" xr:uid="{00000000-0005-0000-0000-00008D3C0000}"/>
    <cellStyle name="Followed Hyperlink 290" xfId="15504" xr:uid="{00000000-0005-0000-0000-00008E3C0000}"/>
    <cellStyle name="Followed Hyperlink 291" xfId="15505" xr:uid="{00000000-0005-0000-0000-00008F3C0000}"/>
    <cellStyle name="Followed Hyperlink 292" xfId="15506" xr:uid="{00000000-0005-0000-0000-0000903C0000}"/>
    <cellStyle name="Followed Hyperlink 293" xfId="15507" xr:uid="{00000000-0005-0000-0000-0000913C0000}"/>
    <cellStyle name="Followed Hyperlink 294" xfId="15508" xr:uid="{00000000-0005-0000-0000-0000923C0000}"/>
    <cellStyle name="Followed Hyperlink 295" xfId="15509" xr:uid="{00000000-0005-0000-0000-0000933C0000}"/>
    <cellStyle name="Followed Hyperlink 296" xfId="15510" xr:uid="{00000000-0005-0000-0000-0000943C0000}"/>
    <cellStyle name="Followed Hyperlink 297" xfId="15511" xr:uid="{00000000-0005-0000-0000-0000953C0000}"/>
    <cellStyle name="Followed Hyperlink 298" xfId="15512" xr:uid="{00000000-0005-0000-0000-0000963C0000}"/>
    <cellStyle name="Followed Hyperlink 299" xfId="15513" xr:uid="{00000000-0005-0000-0000-0000973C0000}"/>
    <cellStyle name="Followed Hyperlink 3" xfId="15514" xr:uid="{00000000-0005-0000-0000-0000983C0000}"/>
    <cellStyle name="Followed Hyperlink 30" xfId="15515" xr:uid="{00000000-0005-0000-0000-0000993C0000}"/>
    <cellStyle name="Followed Hyperlink 300" xfId="15516" xr:uid="{00000000-0005-0000-0000-00009A3C0000}"/>
    <cellStyle name="Followed Hyperlink 301" xfId="15517" xr:uid="{00000000-0005-0000-0000-00009B3C0000}"/>
    <cellStyle name="Followed Hyperlink 302" xfId="15518" xr:uid="{00000000-0005-0000-0000-00009C3C0000}"/>
    <cellStyle name="Followed Hyperlink 303" xfId="15519" xr:uid="{00000000-0005-0000-0000-00009D3C0000}"/>
    <cellStyle name="Followed Hyperlink 304" xfId="15520" xr:uid="{00000000-0005-0000-0000-00009E3C0000}"/>
    <cellStyle name="Followed Hyperlink 305" xfId="15521" xr:uid="{00000000-0005-0000-0000-00009F3C0000}"/>
    <cellStyle name="Followed Hyperlink 306" xfId="15522" xr:uid="{00000000-0005-0000-0000-0000A03C0000}"/>
    <cellStyle name="Followed Hyperlink 307" xfId="15523" xr:uid="{00000000-0005-0000-0000-0000A13C0000}"/>
    <cellStyle name="Followed Hyperlink 308" xfId="15524" xr:uid="{00000000-0005-0000-0000-0000A23C0000}"/>
    <cellStyle name="Followed Hyperlink 309" xfId="15525" xr:uid="{00000000-0005-0000-0000-0000A33C0000}"/>
    <cellStyle name="Followed Hyperlink 31" xfId="15526" xr:uid="{00000000-0005-0000-0000-0000A43C0000}"/>
    <cellStyle name="Followed Hyperlink 310" xfId="15527" xr:uid="{00000000-0005-0000-0000-0000A53C0000}"/>
    <cellStyle name="Followed Hyperlink 311" xfId="15528" xr:uid="{00000000-0005-0000-0000-0000A63C0000}"/>
    <cellStyle name="Followed Hyperlink 312" xfId="15529" xr:uid="{00000000-0005-0000-0000-0000A73C0000}"/>
    <cellStyle name="Followed Hyperlink 313" xfId="15530" xr:uid="{00000000-0005-0000-0000-0000A83C0000}"/>
    <cellStyle name="Followed Hyperlink 314" xfId="15531" xr:uid="{00000000-0005-0000-0000-0000A93C0000}"/>
    <cellStyle name="Followed Hyperlink 315" xfId="15532" xr:uid="{00000000-0005-0000-0000-0000AA3C0000}"/>
    <cellStyle name="Followed Hyperlink 316" xfId="15533" xr:uid="{00000000-0005-0000-0000-0000AB3C0000}"/>
    <cellStyle name="Followed Hyperlink 317" xfId="15534" xr:uid="{00000000-0005-0000-0000-0000AC3C0000}"/>
    <cellStyle name="Followed Hyperlink 318" xfId="15535" xr:uid="{00000000-0005-0000-0000-0000AD3C0000}"/>
    <cellStyle name="Followed Hyperlink 319" xfId="15536" xr:uid="{00000000-0005-0000-0000-0000AE3C0000}"/>
    <cellStyle name="Followed Hyperlink 32" xfId="15537" xr:uid="{00000000-0005-0000-0000-0000AF3C0000}"/>
    <cellStyle name="Followed Hyperlink 320" xfId="15538" xr:uid="{00000000-0005-0000-0000-0000B03C0000}"/>
    <cellStyle name="Followed Hyperlink 321" xfId="15539" xr:uid="{00000000-0005-0000-0000-0000B13C0000}"/>
    <cellStyle name="Followed Hyperlink 322" xfId="15540" xr:uid="{00000000-0005-0000-0000-0000B23C0000}"/>
    <cellStyle name="Followed Hyperlink 323" xfId="15541" xr:uid="{00000000-0005-0000-0000-0000B33C0000}"/>
    <cellStyle name="Followed Hyperlink 324" xfId="15542" xr:uid="{00000000-0005-0000-0000-0000B43C0000}"/>
    <cellStyle name="Followed Hyperlink 325" xfId="15543" xr:uid="{00000000-0005-0000-0000-0000B53C0000}"/>
    <cellStyle name="Followed Hyperlink 326" xfId="15544" xr:uid="{00000000-0005-0000-0000-0000B63C0000}"/>
    <cellStyle name="Followed Hyperlink 327" xfId="15545" xr:uid="{00000000-0005-0000-0000-0000B73C0000}"/>
    <cellStyle name="Followed Hyperlink 328" xfId="15546" xr:uid="{00000000-0005-0000-0000-0000B83C0000}"/>
    <cellStyle name="Followed Hyperlink 329" xfId="15547" xr:uid="{00000000-0005-0000-0000-0000B93C0000}"/>
    <cellStyle name="Followed Hyperlink 33" xfId="15548" xr:uid="{00000000-0005-0000-0000-0000BA3C0000}"/>
    <cellStyle name="Followed Hyperlink 330" xfId="15549" xr:uid="{00000000-0005-0000-0000-0000BB3C0000}"/>
    <cellStyle name="Followed Hyperlink 331" xfId="15550" xr:uid="{00000000-0005-0000-0000-0000BC3C0000}"/>
    <cellStyle name="Followed Hyperlink 332" xfId="15551" xr:uid="{00000000-0005-0000-0000-0000BD3C0000}"/>
    <cellStyle name="Followed Hyperlink 333" xfId="15552" xr:uid="{00000000-0005-0000-0000-0000BE3C0000}"/>
    <cellStyle name="Followed Hyperlink 334" xfId="15553" xr:uid="{00000000-0005-0000-0000-0000BF3C0000}"/>
    <cellStyle name="Followed Hyperlink 335" xfId="15554" xr:uid="{00000000-0005-0000-0000-0000C03C0000}"/>
    <cellStyle name="Followed Hyperlink 336" xfId="15555" xr:uid="{00000000-0005-0000-0000-0000C13C0000}"/>
    <cellStyle name="Followed Hyperlink 337" xfId="15556" xr:uid="{00000000-0005-0000-0000-0000C23C0000}"/>
    <cellStyle name="Followed Hyperlink 338" xfId="15557" xr:uid="{00000000-0005-0000-0000-0000C33C0000}"/>
    <cellStyle name="Followed Hyperlink 339" xfId="15558" xr:uid="{00000000-0005-0000-0000-0000C43C0000}"/>
    <cellStyle name="Followed Hyperlink 34" xfId="15559" xr:uid="{00000000-0005-0000-0000-0000C53C0000}"/>
    <cellStyle name="Followed Hyperlink 340" xfId="15560" xr:uid="{00000000-0005-0000-0000-0000C63C0000}"/>
    <cellStyle name="Followed Hyperlink 341" xfId="15561" xr:uid="{00000000-0005-0000-0000-0000C73C0000}"/>
    <cellStyle name="Followed Hyperlink 342" xfId="15562" xr:uid="{00000000-0005-0000-0000-0000C83C0000}"/>
    <cellStyle name="Followed Hyperlink 343" xfId="15563" xr:uid="{00000000-0005-0000-0000-0000C93C0000}"/>
    <cellStyle name="Followed Hyperlink 344" xfId="15564" xr:uid="{00000000-0005-0000-0000-0000CA3C0000}"/>
    <cellStyle name="Followed Hyperlink 345" xfId="15565" xr:uid="{00000000-0005-0000-0000-0000CB3C0000}"/>
    <cellStyle name="Followed Hyperlink 346" xfId="15566" xr:uid="{00000000-0005-0000-0000-0000CC3C0000}"/>
    <cellStyle name="Followed Hyperlink 347" xfId="15567" xr:uid="{00000000-0005-0000-0000-0000CD3C0000}"/>
    <cellStyle name="Followed Hyperlink 348" xfId="15568" xr:uid="{00000000-0005-0000-0000-0000CE3C0000}"/>
    <cellStyle name="Followed Hyperlink 349" xfId="15569" xr:uid="{00000000-0005-0000-0000-0000CF3C0000}"/>
    <cellStyle name="Followed Hyperlink 35" xfId="15570" xr:uid="{00000000-0005-0000-0000-0000D03C0000}"/>
    <cellStyle name="Followed Hyperlink 350" xfId="15571" xr:uid="{00000000-0005-0000-0000-0000D13C0000}"/>
    <cellStyle name="Followed Hyperlink 351" xfId="15572" xr:uid="{00000000-0005-0000-0000-0000D23C0000}"/>
    <cellStyle name="Followed Hyperlink 352" xfId="15573" xr:uid="{00000000-0005-0000-0000-0000D33C0000}"/>
    <cellStyle name="Followed Hyperlink 353" xfId="15574" xr:uid="{00000000-0005-0000-0000-0000D43C0000}"/>
    <cellStyle name="Followed Hyperlink 354" xfId="15575" xr:uid="{00000000-0005-0000-0000-0000D53C0000}"/>
    <cellStyle name="Followed Hyperlink 355" xfId="15576" xr:uid="{00000000-0005-0000-0000-0000D63C0000}"/>
    <cellStyle name="Followed Hyperlink 356" xfId="15577" xr:uid="{00000000-0005-0000-0000-0000D73C0000}"/>
    <cellStyle name="Followed Hyperlink 357" xfId="15578" xr:uid="{00000000-0005-0000-0000-0000D83C0000}"/>
    <cellStyle name="Followed Hyperlink 358" xfId="15579" xr:uid="{00000000-0005-0000-0000-0000D93C0000}"/>
    <cellStyle name="Followed Hyperlink 359" xfId="15580" xr:uid="{00000000-0005-0000-0000-0000DA3C0000}"/>
    <cellStyle name="Followed Hyperlink 36" xfId="15581" xr:uid="{00000000-0005-0000-0000-0000DB3C0000}"/>
    <cellStyle name="Followed Hyperlink 360" xfId="15582" xr:uid="{00000000-0005-0000-0000-0000DC3C0000}"/>
    <cellStyle name="Followed Hyperlink 361" xfId="15583" xr:uid="{00000000-0005-0000-0000-0000DD3C0000}"/>
    <cellStyle name="Followed Hyperlink 362" xfId="15584" xr:uid="{00000000-0005-0000-0000-0000DE3C0000}"/>
    <cellStyle name="Followed Hyperlink 363" xfId="15585" xr:uid="{00000000-0005-0000-0000-0000DF3C0000}"/>
    <cellStyle name="Followed Hyperlink 364" xfId="15586" xr:uid="{00000000-0005-0000-0000-0000E03C0000}"/>
    <cellStyle name="Followed Hyperlink 365" xfId="15587" xr:uid="{00000000-0005-0000-0000-0000E13C0000}"/>
    <cellStyle name="Followed Hyperlink 366" xfId="15588" xr:uid="{00000000-0005-0000-0000-0000E23C0000}"/>
    <cellStyle name="Followed Hyperlink 367" xfId="15589" xr:uid="{00000000-0005-0000-0000-0000E33C0000}"/>
    <cellStyle name="Followed Hyperlink 368" xfId="15590" xr:uid="{00000000-0005-0000-0000-0000E43C0000}"/>
    <cellStyle name="Followed Hyperlink 369" xfId="15591" xr:uid="{00000000-0005-0000-0000-0000E53C0000}"/>
    <cellStyle name="Followed Hyperlink 37" xfId="15592" xr:uid="{00000000-0005-0000-0000-0000E63C0000}"/>
    <cellStyle name="Followed Hyperlink 370" xfId="15593" xr:uid="{00000000-0005-0000-0000-0000E73C0000}"/>
    <cellStyle name="Followed Hyperlink 371" xfId="15594" xr:uid="{00000000-0005-0000-0000-0000E83C0000}"/>
    <cellStyle name="Followed Hyperlink 372" xfId="15595" xr:uid="{00000000-0005-0000-0000-0000E93C0000}"/>
    <cellStyle name="Followed Hyperlink 373" xfId="15596" xr:uid="{00000000-0005-0000-0000-0000EA3C0000}"/>
    <cellStyle name="Followed Hyperlink 374" xfId="15597" xr:uid="{00000000-0005-0000-0000-0000EB3C0000}"/>
    <cellStyle name="Followed Hyperlink 375" xfId="15598" xr:uid="{00000000-0005-0000-0000-0000EC3C0000}"/>
    <cellStyle name="Followed Hyperlink 376" xfId="15599" xr:uid="{00000000-0005-0000-0000-0000ED3C0000}"/>
    <cellStyle name="Followed Hyperlink 377" xfId="15600" xr:uid="{00000000-0005-0000-0000-0000EE3C0000}"/>
    <cellStyle name="Followed Hyperlink 378" xfId="15601" xr:uid="{00000000-0005-0000-0000-0000EF3C0000}"/>
    <cellStyle name="Followed Hyperlink 379" xfId="15602" xr:uid="{00000000-0005-0000-0000-0000F03C0000}"/>
    <cellStyle name="Followed Hyperlink 38" xfId="15603" xr:uid="{00000000-0005-0000-0000-0000F13C0000}"/>
    <cellStyle name="Followed Hyperlink 380" xfId="15604" xr:uid="{00000000-0005-0000-0000-0000F23C0000}"/>
    <cellStyle name="Followed Hyperlink 381" xfId="15605" xr:uid="{00000000-0005-0000-0000-0000F33C0000}"/>
    <cellStyle name="Followed Hyperlink 382" xfId="15606" xr:uid="{00000000-0005-0000-0000-0000F43C0000}"/>
    <cellStyle name="Followed Hyperlink 383" xfId="15607" xr:uid="{00000000-0005-0000-0000-0000F53C0000}"/>
    <cellStyle name="Followed Hyperlink 384" xfId="15608" xr:uid="{00000000-0005-0000-0000-0000F63C0000}"/>
    <cellStyle name="Followed Hyperlink 385" xfId="15609" xr:uid="{00000000-0005-0000-0000-0000F73C0000}"/>
    <cellStyle name="Followed Hyperlink 386" xfId="15610" xr:uid="{00000000-0005-0000-0000-0000F83C0000}"/>
    <cellStyle name="Followed Hyperlink 387" xfId="15611" xr:uid="{00000000-0005-0000-0000-0000F93C0000}"/>
    <cellStyle name="Followed Hyperlink 388" xfId="15612" xr:uid="{00000000-0005-0000-0000-0000FA3C0000}"/>
    <cellStyle name="Followed Hyperlink 389" xfId="15613" xr:uid="{00000000-0005-0000-0000-0000FB3C0000}"/>
    <cellStyle name="Followed Hyperlink 39" xfId="15614" xr:uid="{00000000-0005-0000-0000-0000FC3C0000}"/>
    <cellStyle name="Followed Hyperlink 390" xfId="15615" xr:uid="{00000000-0005-0000-0000-0000FD3C0000}"/>
    <cellStyle name="Followed Hyperlink 391" xfId="15616" xr:uid="{00000000-0005-0000-0000-0000FE3C0000}"/>
    <cellStyle name="Followed Hyperlink 392" xfId="15617" xr:uid="{00000000-0005-0000-0000-0000FF3C0000}"/>
    <cellStyle name="Followed Hyperlink 393" xfId="15618" xr:uid="{00000000-0005-0000-0000-0000003D0000}"/>
    <cellStyle name="Followed Hyperlink 394" xfId="15619" xr:uid="{00000000-0005-0000-0000-0000013D0000}"/>
    <cellStyle name="Followed Hyperlink 395" xfId="15620" xr:uid="{00000000-0005-0000-0000-0000023D0000}"/>
    <cellStyle name="Followed Hyperlink 396" xfId="15621" xr:uid="{00000000-0005-0000-0000-0000033D0000}"/>
    <cellStyle name="Followed Hyperlink 397" xfId="15622" xr:uid="{00000000-0005-0000-0000-0000043D0000}"/>
    <cellStyle name="Followed Hyperlink 398" xfId="15623" xr:uid="{00000000-0005-0000-0000-0000053D0000}"/>
    <cellStyle name="Followed Hyperlink 399" xfId="15624" xr:uid="{00000000-0005-0000-0000-0000063D0000}"/>
    <cellStyle name="Followed Hyperlink 4" xfId="15625" xr:uid="{00000000-0005-0000-0000-0000073D0000}"/>
    <cellStyle name="Followed Hyperlink 40" xfId="15626" xr:uid="{00000000-0005-0000-0000-0000083D0000}"/>
    <cellStyle name="Followed Hyperlink 400" xfId="15627" xr:uid="{00000000-0005-0000-0000-0000093D0000}"/>
    <cellStyle name="Followed Hyperlink 401" xfId="15628" xr:uid="{00000000-0005-0000-0000-00000A3D0000}"/>
    <cellStyle name="Followed Hyperlink 402" xfId="15629" xr:uid="{00000000-0005-0000-0000-00000B3D0000}"/>
    <cellStyle name="Followed Hyperlink 403" xfId="15630" xr:uid="{00000000-0005-0000-0000-00000C3D0000}"/>
    <cellStyle name="Followed Hyperlink 404" xfId="15631" xr:uid="{00000000-0005-0000-0000-00000D3D0000}"/>
    <cellStyle name="Followed Hyperlink 405" xfId="15632" xr:uid="{00000000-0005-0000-0000-00000E3D0000}"/>
    <cellStyle name="Followed Hyperlink 406" xfId="15633" xr:uid="{00000000-0005-0000-0000-00000F3D0000}"/>
    <cellStyle name="Followed Hyperlink 407" xfId="15634" xr:uid="{00000000-0005-0000-0000-0000103D0000}"/>
    <cellStyle name="Followed Hyperlink 408" xfId="15635" xr:uid="{00000000-0005-0000-0000-0000113D0000}"/>
    <cellStyle name="Followed Hyperlink 409" xfId="15636" xr:uid="{00000000-0005-0000-0000-0000123D0000}"/>
    <cellStyle name="Followed Hyperlink 41" xfId="15637" xr:uid="{00000000-0005-0000-0000-0000133D0000}"/>
    <cellStyle name="Followed Hyperlink 410" xfId="15638" xr:uid="{00000000-0005-0000-0000-0000143D0000}"/>
    <cellStyle name="Followed Hyperlink 411" xfId="15639" xr:uid="{00000000-0005-0000-0000-0000153D0000}"/>
    <cellStyle name="Followed Hyperlink 412" xfId="15640" xr:uid="{00000000-0005-0000-0000-0000163D0000}"/>
    <cellStyle name="Followed Hyperlink 42" xfId="15641" xr:uid="{00000000-0005-0000-0000-0000173D0000}"/>
    <cellStyle name="Followed Hyperlink 43" xfId="15642" xr:uid="{00000000-0005-0000-0000-0000183D0000}"/>
    <cellStyle name="Followed Hyperlink 44" xfId="15643" xr:uid="{00000000-0005-0000-0000-0000193D0000}"/>
    <cellStyle name="Followed Hyperlink 45" xfId="15644" xr:uid="{00000000-0005-0000-0000-00001A3D0000}"/>
    <cellStyle name="Followed Hyperlink 46" xfId="15645" xr:uid="{00000000-0005-0000-0000-00001B3D0000}"/>
    <cellStyle name="Followed Hyperlink 47" xfId="15646" xr:uid="{00000000-0005-0000-0000-00001C3D0000}"/>
    <cellStyle name="Followed Hyperlink 48" xfId="15647" xr:uid="{00000000-0005-0000-0000-00001D3D0000}"/>
    <cellStyle name="Followed Hyperlink 49" xfId="15648" xr:uid="{00000000-0005-0000-0000-00001E3D0000}"/>
    <cellStyle name="Followed Hyperlink 5" xfId="15649" xr:uid="{00000000-0005-0000-0000-00001F3D0000}"/>
    <cellStyle name="Followed Hyperlink 50" xfId="15650" xr:uid="{00000000-0005-0000-0000-0000203D0000}"/>
    <cellStyle name="Followed Hyperlink 51" xfId="15651" xr:uid="{00000000-0005-0000-0000-0000213D0000}"/>
    <cellStyle name="Followed Hyperlink 52" xfId="15652" xr:uid="{00000000-0005-0000-0000-0000223D0000}"/>
    <cellStyle name="Followed Hyperlink 53" xfId="15653" xr:uid="{00000000-0005-0000-0000-0000233D0000}"/>
    <cellStyle name="Followed Hyperlink 54" xfId="15654" xr:uid="{00000000-0005-0000-0000-0000243D0000}"/>
    <cellStyle name="Followed Hyperlink 55" xfId="15655" xr:uid="{00000000-0005-0000-0000-0000253D0000}"/>
    <cellStyle name="Followed Hyperlink 56" xfId="15656" xr:uid="{00000000-0005-0000-0000-0000263D0000}"/>
    <cellStyle name="Followed Hyperlink 57" xfId="15657" xr:uid="{00000000-0005-0000-0000-0000273D0000}"/>
    <cellStyle name="Followed Hyperlink 58" xfId="15658" xr:uid="{00000000-0005-0000-0000-0000283D0000}"/>
    <cellStyle name="Followed Hyperlink 59" xfId="15659" xr:uid="{00000000-0005-0000-0000-0000293D0000}"/>
    <cellStyle name="Followed Hyperlink 6" xfId="15660" xr:uid="{00000000-0005-0000-0000-00002A3D0000}"/>
    <cellStyle name="Followed Hyperlink 60" xfId="15661" xr:uid="{00000000-0005-0000-0000-00002B3D0000}"/>
    <cellStyle name="Followed Hyperlink 61" xfId="15662" xr:uid="{00000000-0005-0000-0000-00002C3D0000}"/>
    <cellStyle name="Followed Hyperlink 62" xfId="15663" xr:uid="{00000000-0005-0000-0000-00002D3D0000}"/>
    <cellStyle name="Followed Hyperlink 63" xfId="15664" xr:uid="{00000000-0005-0000-0000-00002E3D0000}"/>
    <cellStyle name="Followed Hyperlink 64" xfId="15665" xr:uid="{00000000-0005-0000-0000-00002F3D0000}"/>
    <cellStyle name="Followed Hyperlink 65" xfId="15666" xr:uid="{00000000-0005-0000-0000-0000303D0000}"/>
    <cellStyle name="Followed Hyperlink 66" xfId="15667" xr:uid="{00000000-0005-0000-0000-0000313D0000}"/>
    <cellStyle name="Followed Hyperlink 67" xfId="15668" xr:uid="{00000000-0005-0000-0000-0000323D0000}"/>
    <cellStyle name="Followed Hyperlink 68" xfId="15669" xr:uid="{00000000-0005-0000-0000-0000333D0000}"/>
    <cellStyle name="Followed Hyperlink 69" xfId="15670" xr:uid="{00000000-0005-0000-0000-0000343D0000}"/>
    <cellStyle name="Followed Hyperlink 7" xfId="15671" xr:uid="{00000000-0005-0000-0000-0000353D0000}"/>
    <cellStyle name="Followed Hyperlink 70" xfId="15672" xr:uid="{00000000-0005-0000-0000-0000363D0000}"/>
    <cellStyle name="Followed Hyperlink 71" xfId="15673" xr:uid="{00000000-0005-0000-0000-0000373D0000}"/>
    <cellStyle name="Followed Hyperlink 72" xfId="15674" xr:uid="{00000000-0005-0000-0000-0000383D0000}"/>
    <cellStyle name="Followed Hyperlink 73" xfId="15675" xr:uid="{00000000-0005-0000-0000-0000393D0000}"/>
    <cellStyle name="Followed Hyperlink 74" xfId="15676" xr:uid="{00000000-0005-0000-0000-00003A3D0000}"/>
    <cellStyle name="Followed Hyperlink 75" xfId="15677" xr:uid="{00000000-0005-0000-0000-00003B3D0000}"/>
    <cellStyle name="Followed Hyperlink 76" xfId="15678" xr:uid="{00000000-0005-0000-0000-00003C3D0000}"/>
    <cellStyle name="Followed Hyperlink 77" xfId="15679" xr:uid="{00000000-0005-0000-0000-00003D3D0000}"/>
    <cellStyle name="Followed Hyperlink 78" xfId="15680" xr:uid="{00000000-0005-0000-0000-00003E3D0000}"/>
    <cellStyle name="Followed Hyperlink 79" xfId="15681" xr:uid="{00000000-0005-0000-0000-00003F3D0000}"/>
    <cellStyle name="Followed Hyperlink 8" xfId="15682" xr:uid="{00000000-0005-0000-0000-0000403D0000}"/>
    <cellStyle name="Followed Hyperlink 80" xfId="15683" xr:uid="{00000000-0005-0000-0000-0000413D0000}"/>
    <cellStyle name="Followed Hyperlink 81" xfId="15684" xr:uid="{00000000-0005-0000-0000-0000423D0000}"/>
    <cellStyle name="Followed Hyperlink 82" xfId="15685" xr:uid="{00000000-0005-0000-0000-0000433D0000}"/>
    <cellStyle name="Followed Hyperlink 83" xfId="15686" xr:uid="{00000000-0005-0000-0000-0000443D0000}"/>
    <cellStyle name="Followed Hyperlink 84" xfId="15687" xr:uid="{00000000-0005-0000-0000-0000453D0000}"/>
    <cellStyle name="Followed Hyperlink 85" xfId="15688" xr:uid="{00000000-0005-0000-0000-0000463D0000}"/>
    <cellStyle name="Followed Hyperlink 86" xfId="15689" xr:uid="{00000000-0005-0000-0000-0000473D0000}"/>
    <cellStyle name="Followed Hyperlink 87" xfId="15690" xr:uid="{00000000-0005-0000-0000-0000483D0000}"/>
    <cellStyle name="Followed Hyperlink 88" xfId="15691" xr:uid="{00000000-0005-0000-0000-0000493D0000}"/>
    <cellStyle name="Followed Hyperlink 89" xfId="15692" xr:uid="{00000000-0005-0000-0000-00004A3D0000}"/>
    <cellStyle name="Followed Hyperlink 9" xfId="15693" xr:uid="{00000000-0005-0000-0000-00004B3D0000}"/>
    <cellStyle name="Followed Hyperlink 90" xfId="15694" xr:uid="{00000000-0005-0000-0000-00004C3D0000}"/>
    <cellStyle name="Followed Hyperlink 91" xfId="15695" xr:uid="{00000000-0005-0000-0000-00004D3D0000}"/>
    <cellStyle name="Followed Hyperlink 92" xfId="15696" xr:uid="{00000000-0005-0000-0000-00004E3D0000}"/>
    <cellStyle name="Followed Hyperlink 93" xfId="15697" xr:uid="{00000000-0005-0000-0000-00004F3D0000}"/>
    <cellStyle name="Followed Hyperlink 94" xfId="15698" xr:uid="{00000000-0005-0000-0000-0000503D0000}"/>
    <cellStyle name="Followed Hyperlink 95" xfId="15699" xr:uid="{00000000-0005-0000-0000-0000513D0000}"/>
    <cellStyle name="Followed Hyperlink 96" xfId="15700" xr:uid="{00000000-0005-0000-0000-0000523D0000}"/>
    <cellStyle name="Followed Hyperlink 97" xfId="15701" xr:uid="{00000000-0005-0000-0000-0000533D0000}"/>
    <cellStyle name="Followed Hyperlink 98" xfId="15702" xr:uid="{00000000-0005-0000-0000-0000543D0000}"/>
    <cellStyle name="Followed Hyperlink 99" xfId="15703" xr:uid="{00000000-0005-0000-0000-0000553D0000}"/>
    <cellStyle name="GEN_Assumption" xfId="15704" xr:uid="{00000000-0005-0000-0000-0000563D0000}"/>
    <cellStyle name="General" xfId="15705" xr:uid="{00000000-0005-0000-0000-0000573D0000}"/>
    <cellStyle name="Good 2" xfId="15706" xr:uid="{00000000-0005-0000-0000-0000583D0000}"/>
    <cellStyle name="Good 2 2" xfId="15707" xr:uid="{00000000-0005-0000-0000-0000593D0000}"/>
    <cellStyle name="Good 2 2 2" xfId="15708" xr:uid="{00000000-0005-0000-0000-00005A3D0000}"/>
    <cellStyle name="Good 2 2 3" xfId="15709" xr:uid="{00000000-0005-0000-0000-00005B3D0000}"/>
    <cellStyle name="Good 2 2 4" xfId="15710" xr:uid="{00000000-0005-0000-0000-00005C3D0000}"/>
    <cellStyle name="Good 2 3" xfId="15711" xr:uid="{00000000-0005-0000-0000-00005D3D0000}"/>
    <cellStyle name="Good 2 4" xfId="15712" xr:uid="{00000000-0005-0000-0000-00005E3D0000}"/>
    <cellStyle name="Good 2 5" xfId="15713" xr:uid="{00000000-0005-0000-0000-00005F3D0000}"/>
    <cellStyle name="Good 2 6" xfId="15714" xr:uid="{00000000-0005-0000-0000-0000603D0000}"/>
    <cellStyle name="Good 2 7" xfId="15715" xr:uid="{00000000-0005-0000-0000-0000613D0000}"/>
    <cellStyle name="Good 2_Specific Changes NWAU15" xfId="15716" xr:uid="{00000000-0005-0000-0000-0000623D0000}"/>
    <cellStyle name="Good 3" xfId="15717" xr:uid="{00000000-0005-0000-0000-0000633D0000}"/>
    <cellStyle name="Good 3 2" xfId="15718" xr:uid="{00000000-0005-0000-0000-0000643D0000}"/>
    <cellStyle name="Good 3 3" xfId="15719" xr:uid="{00000000-0005-0000-0000-0000653D0000}"/>
    <cellStyle name="Good 3 4" xfId="15720" xr:uid="{00000000-0005-0000-0000-0000663D0000}"/>
    <cellStyle name="Good 3 5" xfId="15721" xr:uid="{00000000-0005-0000-0000-0000673D0000}"/>
    <cellStyle name="Good 4" xfId="15722" xr:uid="{00000000-0005-0000-0000-0000683D0000}"/>
    <cellStyle name="Good 4 2" xfId="15723" xr:uid="{00000000-0005-0000-0000-0000693D0000}"/>
    <cellStyle name="Good 4 3" xfId="15724" xr:uid="{00000000-0005-0000-0000-00006A3D0000}"/>
    <cellStyle name="Good 4 4" xfId="15725" xr:uid="{00000000-0005-0000-0000-00006B3D0000}"/>
    <cellStyle name="Good 5" xfId="15726" xr:uid="{00000000-0005-0000-0000-00006C3D0000}"/>
    <cellStyle name="Good 5 2" xfId="15727" xr:uid="{00000000-0005-0000-0000-00006D3D0000}"/>
    <cellStyle name="Good 6" xfId="15728" xr:uid="{00000000-0005-0000-0000-00006E3D0000}"/>
    <cellStyle name="Good 6 2" xfId="15729" xr:uid="{00000000-0005-0000-0000-00006F3D0000}"/>
    <cellStyle name="Good 7 2" xfId="15730" xr:uid="{00000000-0005-0000-0000-0000703D0000}"/>
    <cellStyle name="Good 8 2" xfId="15731" xr:uid="{00000000-0005-0000-0000-0000713D0000}"/>
    <cellStyle name="Green Stripe" xfId="15732" xr:uid="{00000000-0005-0000-0000-0000723D0000}"/>
    <cellStyle name="Green Stripe 2" xfId="15733" xr:uid="{00000000-0005-0000-0000-0000733D0000}"/>
    <cellStyle name="Grey" xfId="15734" xr:uid="{00000000-0005-0000-0000-0000743D0000}"/>
    <cellStyle name="Grey 2" xfId="15735" xr:uid="{00000000-0005-0000-0000-0000753D0000}"/>
    <cellStyle name="Hardcoded" xfId="15736" xr:uid="{00000000-0005-0000-0000-0000763D0000}"/>
    <cellStyle name="head1" xfId="15737" xr:uid="{00000000-0005-0000-0000-0000773D0000}"/>
    <cellStyle name="Header1" xfId="15738" xr:uid="{00000000-0005-0000-0000-0000783D0000}"/>
    <cellStyle name="Header2" xfId="15739" xr:uid="{00000000-0005-0000-0000-0000793D0000}"/>
    <cellStyle name="Header3" xfId="15740" xr:uid="{00000000-0005-0000-0000-00007A3D0000}"/>
    <cellStyle name="Header4" xfId="15741" xr:uid="{00000000-0005-0000-0000-00007B3D0000}"/>
    <cellStyle name="Heading" xfId="15742" xr:uid="{00000000-0005-0000-0000-00007C3D0000}"/>
    <cellStyle name="Heading 1 2" xfId="15743" xr:uid="{00000000-0005-0000-0000-00007D3D0000}"/>
    <cellStyle name="Heading 1 2 10" xfId="15744" xr:uid="{00000000-0005-0000-0000-00007E3D0000}"/>
    <cellStyle name="Heading 1 2 11" xfId="15745" xr:uid="{00000000-0005-0000-0000-00007F3D0000}"/>
    <cellStyle name="Heading 1 2 12" xfId="15746" xr:uid="{00000000-0005-0000-0000-0000803D0000}"/>
    <cellStyle name="Heading 1 2 13" xfId="15747" xr:uid="{00000000-0005-0000-0000-0000813D0000}"/>
    <cellStyle name="Heading 1 2 14" xfId="15748" xr:uid="{00000000-0005-0000-0000-0000823D0000}"/>
    <cellStyle name="Heading 1 2 15" xfId="15749" xr:uid="{00000000-0005-0000-0000-0000833D0000}"/>
    <cellStyle name="Heading 1 2 16" xfId="15750" xr:uid="{00000000-0005-0000-0000-0000843D0000}"/>
    <cellStyle name="Heading 1 2 17" xfId="15751" xr:uid="{00000000-0005-0000-0000-0000853D0000}"/>
    <cellStyle name="Heading 1 2 18" xfId="15752" xr:uid="{00000000-0005-0000-0000-0000863D0000}"/>
    <cellStyle name="Heading 1 2 19" xfId="15753" xr:uid="{00000000-0005-0000-0000-0000873D0000}"/>
    <cellStyle name="Heading 1 2 2" xfId="15754" xr:uid="{00000000-0005-0000-0000-0000883D0000}"/>
    <cellStyle name="Heading 1 2 2 2" xfId="15755" xr:uid="{00000000-0005-0000-0000-0000893D0000}"/>
    <cellStyle name="Heading 1 2 2 3" xfId="15756" xr:uid="{00000000-0005-0000-0000-00008A3D0000}"/>
    <cellStyle name="Heading 1 2 2 4" xfId="15757" xr:uid="{00000000-0005-0000-0000-00008B3D0000}"/>
    <cellStyle name="Heading 1 2 20" xfId="15758" xr:uid="{00000000-0005-0000-0000-00008C3D0000}"/>
    <cellStyle name="Heading 1 2 21" xfId="15759" xr:uid="{00000000-0005-0000-0000-00008D3D0000}"/>
    <cellStyle name="Heading 1 2 22" xfId="15760" xr:uid="{00000000-0005-0000-0000-00008E3D0000}"/>
    <cellStyle name="Heading 1 2 23" xfId="15761" xr:uid="{00000000-0005-0000-0000-00008F3D0000}"/>
    <cellStyle name="Heading 1 2 24" xfId="15762" xr:uid="{00000000-0005-0000-0000-0000903D0000}"/>
    <cellStyle name="Heading 1 2 25" xfId="15763" xr:uid="{00000000-0005-0000-0000-0000913D0000}"/>
    <cellStyle name="Heading 1 2 26" xfId="15764" xr:uid="{00000000-0005-0000-0000-0000923D0000}"/>
    <cellStyle name="Heading 1 2 27" xfId="15765" xr:uid="{00000000-0005-0000-0000-0000933D0000}"/>
    <cellStyle name="Heading 1 2 28" xfId="15766" xr:uid="{00000000-0005-0000-0000-0000943D0000}"/>
    <cellStyle name="Heading 1 2 29" xfId="15767" xr:uid="{00000000-0005-0000-0000-0000953D0000}"/>
    <cellStyle name="Heading 1 2 3" xfId="15768" xr:uid="{00000000-0005-0000-0000-0000963D0000}"/>
    <cellStyle name="Heading 1 2 30" xfId="15769" xr:uid="{00000000-0005-0000-0000-0000973D0000}"/>
    <cellStyle name="Heading 1 2 31" xfId="15770" xr:uid="{00000000-0005-0000-0000-0000983D0000}"/>
    <cellStyle name="Heading 1 2 4" xfId="15771" xr:uid="{00000000-0005-0000-0000-0000993D0000}"/>
    <cellStyle name="Heading 1 2 5" xfId="15772" xr:uid="{00000000-0005-0000-0000-00009A3D0000}"/>
    <cellStyle name="Heading 1 2 6" xfId="15773" xr:uid="{00000000-0005-0000-0000-00009B3D0000}"/>
    <cellStyle name="Heading 1 2 7" xfId="15774" xr:uid="{00000000-0005-0000-0000-00009C3D0000}"/>
    <cellStyle name="Heading 1 2 8" xfId="15775" xr:uid="{00000000-0005-0000-0000-00009D3D0000}"/>
    <cellStyle name="Heading 1 2 9" xfId="15776" xr:uid="{00000000-0005-0000-0000-00009E3D0000}"/>
    <cellStyle name="Heading 1 2_702510" xfId="15777" xr:uid="{00000000-0005-0000-0000-00009F3D0000}"/>
    <cellStyle name="Heading 1 3" xfId="15778" xr:uid="{00000000-0005-0000-0000-0000A03D0000}"/>
    <cellStyle name="Heading 1 3 2" xfId="15779" xr:uid="{00000000-0005-0000-0000-0000A13D0000}"/>
    <cellStyle name="Heading 1 3 3" xfId="15780" xr:uid="{00000000-0005-0000-0000-0000A23D0000}"/>
    <cellStyle name="Heading 1 3 4" xfId="15781" xr:uid="{00000000-0005-0000-0000-0000A33D0000}"/>
    <cellStyle name="Heading 1 4" xfId="15782" xr:uid="{00000000-0005-0000-0000-0000A43D0000}"/>
    <cellStyle name="Heading 1 4 2" xfId="15783" xr:uid="{00000000-0005-0000-0000-0000A53D0000}"/>
    <cellStyle name="Heading 1 4 3" xfId="15784" xr:uid="{00000000-0005-0000-0000-0000A63D0000}"/>
    <cellStyle name="Heading 1 4 4" xfId="15785" xr:uid="{00000000-0005-0000-0000-0000A73D0000}"/>
    <cellStyle name="Heading 1 5" xfId="15786" xr:uid="{00000000-0005-0000-0000-0000A83D0000}"/>
    <cellStyle name="Heading 1 5 2" xfId="15787" xr:uid="{00000000-0005-0000-0000-0000A93D0000}"/>
    <cellStyle name="Heading 1 5 2 2" xfId="15788" xr:uid="{00000000-0005-0000-0000-0000AA3D0000}"/>
    <cellStyle name="Heading 1 5 3" xfId="15789" xr:uid="{00000000-0005-0000-0000-0000AB3D0000}"/>
    <cellStyle name="Heading 1 6" xfId="15790" xr:uid="{00000000-0005-0000-0000-0000AC3D0000}"/>
    <cellStyle name="Heading 1 6 2" xfId="15791" xr:uid="{00000000-0005-0000-0000-0000AD3D0000}"/>
    <cellStyle name="Heading 1 6 2 2" xfId="15792" xr:uid="{00000000-0005-0000-0000-0000AE3D0000}"/>
    <cellStyle name="Heading 1 6 3" xfId="15793" xr:uid="{00000000-0005-0000-0000-0000AF3D0000}"/>
    <cellStyle name="Heading 1 7" xfId="15794" xr:uid="{00000000-0005-0000-0000-0000B03D0000}"/>
    <cellStyle name="Heading 1 7 2" xfId="15795" xr:uid="{00000000-0005-0000-0000-0000B13D0000}"/>
    <cellStyle name="Heading 1 8" xfId="15796" xr:uid="{00000000-0005-0000-0000-0000B23D0000}"/>
    <cellStyle name="Heading 1 8 2" xfId="15797" xr:uid="{00000000-0005-0000-0000-0000B33D0000}"/>
    <cellStyle name="Heading 1.1" xfId="15798" xr:uid="{00000000-0005-0000-0000-0000B43D0000}"/>
    <cellStyle name="Heading 1.1 2" xfId="15799" xr:uid="{00000000-0005-0000-0000-0000B53D0000}"/>
    <cellStyle name="Heading 1.1 3" xfId="15800" xr:uid="{00000000-0005-0000-0000-0000B63D0000}"/>
    <cellStyle name="Heading 1.1 4" xfId="15801" xr:uid="{00000000-0005-0000-0000-0000B73D0000}"/>
    <cellStyle name="Heading 2 2" xfId="15802" xr:uid="{00000000-0005-0000-0000-0000B83D0000}"/>
    <cellStyle name="Heading 2 2 10" xfId="15803" xr:uid="{00000000-0005-0000-0000-0000B93D0000}"/>
    <cellStyle name="Heading 2 2 11" xfId="15804" xr:uid="{00000000-0005-0000-0000-0000BA3D0000}"/>
    <cellStyle name="Heading 2 2 12" xfId="15805" xr:uid="{00000000-0005-0000-0000-0000BB3D0000}"/>
    <cellStyle name="Heading 2 2 13" xfId="15806" xr:uid="{00000000-0005-0000-0000-0000BC3D0000}"/>
    <cellStyle name="Heading 2 2 14" xfId="15807" xr:uid="{00000000-0005-0000-0000-0000BD3D0000}"/>
    <cellStyle name="Heading 2 2 15" xfId="15808" xr:uid="{00000000-0005-0000-0000-0000BE3D0000}"/>
    <cellStyle name="Heading 2 2 16" xfId="15809" xr:uid="{00000000-0005-0000-0000-0000BF3D0000}"/>
    <cellStyle name="Heading 2 2 17" xfId="15810" xr:uid="{00000000-0005-0000-0000-0000C03D0000}"/>
    <cellStyle name="Heading 2 2 18" xfId="15811" xr:uid="{00000000-0005-0000-0000-0000C13D0000}"/>
    <cellStyle name="Heading 2 2 19" xfId="15812" xr:uid="{00000000-0005-0000-0000-0000C23D0000}"/>
    <cellStyle name="Heading 2 2 2" xfId="15813" xr:uid="{00000000-0005-0000-0000-0000C33D0000}"/>
    <cellStyle name="Heading 2 2 2 2" xfId="15814" xr:uid="{00000000-0005-0000-0000-0000C43D0000}"/>
    <cellStyle name="Heading 2 2 2 3" xfId="15815" xr:uid="{00000000-0005-0000-0000-0000C53D0000}"/>
    <cellStyle name="Heading 2 2 2 4" xfId="15816" xr:uid="{00000000-0005-0000-0000-0000C63D0000}"/>
    <cellStyle name="Heading 2 2 20" xfId="15817" xr:uid="{00000000-0005-0000-0000-0000C73D0000}"/>
    <cellStyle name="Heading 2 2 21" xfId="15818" xr:uid="{00000000-0005-0000-0000-0000C83D0000}"/>
    <cellStyle name="Heading 2 2 22" xfId="15819" xr:uid="{00000000-0005-0000-0000-0000C93D0000}"/>
    <cellStyle name="Heading 2 2 23" xfId="15820" xr:uid="{00000000-0005-0000-0000-0000CA3D0000}"/>
    <cellStyle name="Heading 2 2 24" xfId="15821" xr:uid="{00000000-0005-0000-0000-0000CB3D0000}"/>
    <cellStyle name="Heading 2 2 25" xfId="15822" xr:uid="{00000000-0005-0000-0000-0000CC3D0000}"/>
    <cellStyle name="Heading 2 2 26" xfId="15823" xr:uid="{00000000-0005-0000-0000-0000CD3D0000}"/>
    <cellStyle name="Heading 2 2 27" xfId="15824" xr:uid="{00000000-0005-0000-0000-0000CE3D0000}"/>
    <cellStyle name="Heading 2 2 28" xfId="15825" xr:uid="{00000000-0005-0000-0000-0000CF3D0000}"/>
    <cellStyle name="Heading 2 2 29" xfId="15826" xr:uid="{00000000-0005-0000-0000-0000D03D0000}"/>
    <cellStyle name="Heading 2 2 3" xfId="15827" xr:uid="{00000000-0005-0000-0000-0000D13D0000}"/>
    <cellStyle name="Heading 2 2 30" xfId="15828" xr:uid="{00000000-0005-0000-0000-0000D23D0000}"/>
    <cellStyle name="Heading 2 2 31" xfId="15829" xr:uid="{00000000-0005-0000-0000-0000D33D0000}"/>
    <cellStyle name="Heading 2 2 32" xfId="15830" xr:uid="{00000000-0005-0000-0000-0000D43D0000}"/>
    <cellStyle name="Heading 2 2 4" xfId="15831" xr:uid="{00000000-0005-0000-0000-0000D53D0000}"/>
    <cellStyle name="Heading 2 2 5" xfId="15832" xr:uid="{00000000-0005-0000-0000-0000D63D0000}"/>
    <cellStyle name="Heading 2 2 6" xfId="15833" xr:uid="{00000000-0005-0000-0000-0000D73D0000}"/>
    <cellStyle name="Heading 2 2 7" xfId="15834" xr:uid="{00000000-0005-0000-0000-0000D83D0000}"/>
    <cellStyle name="Heading 2 2 8" xfId="15835" xr:uid="{00000000-0005-0000-0000-0000D93D0000}"/>
    <cellStyle name="Heading 2 2 9" xfId="15836" xr:uid="{00000000-0005-0000-0000-0000DA3D0000}"/>
    <cellStyle name="Heading 2 2_702510" xfId="15837" xr:uid="{00000000-0005-0000-0000-0000DB3D0000}"/>
    <cellStyle name="Heading 2 3" xfId="15838" xr:uid="{00000000-0005-0000-0000-0000DC3D0000}"/>
    <cellStyle name="Heading 2 3 2" xfId="15839" xr:uid="{00000000-0005-0000-0000-0000DD3D0000}"/>
    <cellStyle name="Heading 2 3 3" xfId="15840" xr:uid="{00000000-0005-0000-0000-0000DE3D0000}"/>
    <cellStyle name="Heading 2 3 4" xfId="15841" xr:uid="{00000000-0005-0000-0000-0000DF3D0000}"/>
    <cellStyle name="Heading 2 4" xfId="15842" xr:uid="{00000000-0005-0000-0000-0000E03D0000}"/>
    <cellStyle name="Heading 2 4 2" xfId="15843" xr:uid="{00000000-0005-0000-0000-0000E13D0000}"/>
    <cellStyle name="Heading 2 4 3" xfId="15844" xr:uid="{00000000-0005-0000-0000-0000E23D0000}"/>
    <cellStyle name="Heading 2 4 4" xfId="15845" xr:uid="{00000000-0005-0000-0000-0000E33D0000}"/>
    <cellStyle name="Heading 2 5" xfId="15846" xr:uid="{00000000-0005-0000-0000-0000E43D0000}"/>
    <cellStyle name="Heading 2 5 2" xfId="15847" xr:uid="{00000000-0005-0000-0000-0000E53D0000}"/>
    <cellStyle name="Heading 2 5 2 2" xfId="15848" xr:uid="{00000000-0005-0000-0000-0000E63D0000}"/>
    <cellStyle name="Heading 2 5 3" xfId="15849" xr:uid="{00000000-0005-0000-0000-0000E73D0000}"/>
    <cellStyle name="Heading 2 6" xfId="15850" xr:uid="{00000000-0005-0000-0000-0000E83D0000}"/>
    <cellStyle name="Heading 2 6 2" xfId="15851" xr:uid="{00000000-0005-0000-0000-0000E93D0000}"/>
    <cellStyle name="Heading 2 6 2 2" xfId="15852" xr:uid="{00000000-0005-0000-0000-0000EA3D0000}"/>
    <cellStyle name="Heading 2 6 3" xfId="15853" xr:uid="{00000000-0005-0000-0000-0000EB3D0000}"/>
    <cellStyle name="Heading 2 7" xfId="15854" xr:uid="{00000000-0005-0000-0000-0000EC3D0000}"/>
    <cellStyle name="Heading 2 7 2" xfId="15855" xr:uid="{00000000-0005-0000-0000-0000ED3D0000}"/>
    <cellStyle name="Heading 2 8" xfId="15856" xr:uid="{00000000-0005-0000-0000-0000EE3D0000}"/>
    <cellStyle name="Heading 2 8 2" xfId="15857" xr:uid="{00000000-0005-0000-0000-0000EF3D0000}"/>
    <cellStyle name="Heading 3 2" xfId="15858" xr:uid="{00000000-0005-0000-0000-0000F03D0000}"/>
    <cellStyle name="Heading 3 2 2" xfId="15859" xr:uid="{00000000-0005-0000-0000-0000F13D0000}"/>
    <cellStyle name="Heading 3 2 2 2" xfId="15860" xr:uid="{00000000-0005-0000-0000-0000F23D0000}"/>
    <cellStyle name="Heading 3 2 2 3" xfId="15861" xr:uid="{00000000-0005-0000-0000-0000F33D0000}"/>
    <cellStyle name="Heading 3 2 2 4" xfId="15862" xr:uid="{00000000-0005-0000-0000-0000F43D0000}"/>
    <cellStyle name="Heading 3 2 3" xfId="15863" xr:uid="{00000000-0005-0000-0000-0000F53D0000}"/>
    <cellStyle name="Heading 3 2 4" xfId="15864" xr:uid="{00000000-0005-0000-0000-0000F63D0000}"/>
    <cellStyle name="Heading 3 2 5" xfId="15865" xr:uid="{00000000-0005-0000-0000-0000F73D0000}"/>
    <cellStyle name="Heading 3 2 6" xfId="15866" xr:uid="{00000000-0005-0000-0000-0000F83D0000}"/>
    <cellStyle name="Heading 3 2 7" xfId="15867" xr:uid="{00000000-0005-0000-0000-0000F93D0000}"/>
    <cellStyle name="Heading 3 2_Specific Changes NWAU15" xfId="15868" xr:uid="{00000000-0005-0000-0000-0000FA3D0000}"/>
    <cellStyle name="Heading 3 3" xfId="15869" xr:uid="{00000000-0005-0000-0000-0000FB3D0000}"/>
    <cellStyle name="Heading 3 3 2" xfId="15870" xr:uid="{00000000-0005-0000-0000-0000FC3D0000}"/>
    <cellStyle name="Heading 3 3 2 2" xfId="15871" xr:uid="{00000000-0005-0000-0000-0000FD3D0000}"/>
    <cellStyle name="Heading 3 3 2 2 2" xfId="15872" xr:uid="{00000000-0005-0000-0000-0000FE3D0000}"/>
    <cellStyle name="Heading 3 3 2 2 2 2" xfId="15873" xr:uid="{00000000-0005-0000-0000-0000FF3D0000}"/>
    <cellStyle name="Heading 3 3 2 2 3" xfId="15874" xr:uid="{00000000-0005-0000-0000-0000003E0000}"/>
    <cellStyle name="Heading 3 3 2 3" xfId="15875" xr:uid="{00000000-0005-0000-0000-0000013E0000}"/>
    <cellStyle name="Heading 3 3 2 3 2" xfId="15876" xr:uid="{00000000-0005-0000-0000-0000023E0000}"/>
    <cellStyle name="Heading 3 3 2 4" xfId="15877" xr:uid="{00000000-0005-0000-0000-0000033E0000}"/>
    <cellStyle name="Heading 3 3 3" xfId="15878" xr:uid="{00000000-0005-0000-0000-0000043E0000}"/>
    <cellStyle name="Heading 3 3 3 2" xfId="15879" xr:uid="{00000000-0005-0000-0000-0000053E0000}"/>
    <cellStyle name="Heading 3 3 3 2 2" xfId="15880" xr:uid="{00000000-0005-0000-0000-0000063E0000}"/>
    <cellStyle name="Heading 3 3 3 2 2 2" xfId="15881" xr:uid="{00000000-0005-0000-0000-0000073E0000}"/>
    <cellStyle name="Heading 3 3 3 2 3" xfId="15882" xr:uid="{00000000-0005-0000-0000-0000083E0000}"/>
    <cellStyle name="Heading 3 3 3 3" xfId="15883" xr:uid="{00000000-0005-0000-0000-0000093E0000}"/>
    <cellStyle name="Heading 3 3 3 3 2" xfId="15884" xr:uid="{00000000-0005-0000-0000-00000A3E0000}"/>
    <cellStyle name="Heading 3 3 3 4" xfId="15885" xr:uid="{00000000-0005-0000-0000-00000B3E0000}"/>
    <cellStyle name="Heading 3 3 4" xfId="15886" xr:uid="{00000000-0005-0000-0000-00000C3E0000}"/>
    <cellStyle name="Heading 3 3 4 2" xfId="15887" xr:uid="{00000000-0005-0000-0000-00000D3E0000}"/>
    <cellStyle name="Heading 3 3 4 2 2" xfId="15888" xr:uid="{00000000-0005-0000-0000-00000E3E0000}"/>
    <cellStyle name="Heading 3 3 4 2 2 2" xfId="15889" xr:uid="{00000000-0005-0000-0000-00000F3E0000}"/>
    <cellStyle name="Heading 3 3 4 2 3" xfId="15890" xr:uid="{00000000-0005-0000-0000-0000103E0000}"/>
    <cellStyle name="Heading 3 3 4 3" xfId="15891" xr:uid="{00000000-0005-0000-0000-0000113E0000}"/>
    <cellStyle name="Heading 3 3 4 3 2" xfId="15892" xr:uid="{00000000-0005-0000-0000-0000123E0000}"/>
    <cellStyle name="Heading 3 3 4 4" xfId="15893" xr:uid="{00000000-0005-0000-0000-0000133E0000}"/>
    <cellStyle name="Heading 3 3 5" xfId="15894" xr:uid="{00000000-0005-0000-0000-0000143E0000}"/>
    <cellStyle name="Heading 3 3 5 2" xfId="15895" xr:uid="{00000000-0005-0000-0000-0000153E0000}"/>
    <cellStyle name="Heading 3 3 5 2 2" xfId="15896" xr:uid="{00000000-0005-0000-0000-0000163E0000}"/>
    <cellStyle name="Heading 3 3 5 3" xfId="15897" xr:uid="{00000000-0005-0000-0000-0000173E0000}"/>
    <cellStyle name="Heading 3 3 6" xfId="15898" xr:uid="{00000000-0005-0000-0000-0000183E0000}"/>
    <cellStyle name="Heading 3 3 6 2" xfId="15899" xr:uid="{00000000-0005-0000-0000-0000193E0000}"/>
    <cellStyle name="Heading 3 3 7" xfId="15900" xr:uid="{00000000-0005-0000-0000-00001A3E0000}"/>
    <cellStyle name="Heading 3 4" xfId="15901" xr:uid="{00000000-0005-0000-0000-00001B3E0000}"/>
    <cellStyle name="Heading 3 4 2" xfId="15902" xr:uid="{00000000-0005-0000-0000-00001C3E0000}"/>
    <cellStyle name="Heading 3 4 2 2" xfId="15903" xr:uid="{00000000-0005-0000-0000-00001D3E0000}"/>
    <cellStyle name="Heading 3 4 2 2 2" xfId="15904" xr:uid="{00000000-0005-0000-0000-00001E3E0000}"/>
    <cellStyle name="Heading 3 4 2 2 2 2" xfId="15905" xr:uid="{00000000-0005-0000-0000-00001F3E0000}"/>
    <cellStyle name="Heading 3 4 2 2 3" xfId="15906" xr:uid="{00000000-0005-0000-0000-0000203E0000}"/>
    <cellStyle name="Heading 3 4 2 3" xfId="15907" xr:uid="{00000000-0005-0000-0000-0000213E0000}"/>
    <cellStyle name="Heading 3 4 2 3 2" xfId="15908" xr:uid="{00000000-0005-0000-0000-0000223E0000}"/>
    <cellStyle name="Heading 3 4 2 4" xfId="15909" xr:uid="{00000000-0005-0000-0000-0000233E0000}"/>
    <cellStyle name="Heading 3 4 3" xfId="15910" xr:uid="{00000000-0005-0000-0000-0000243E0000}"/>
    <cellStyle name="Heading 3 4 3 2" xfId="15911" xr:uid="{00000000-0005-0000-0000-0000253E0000}"/>
    <cellStyle name="Heading 3 4 3 2 2" xfId="15912" xr:uid="{00000000-0005-0000-0000-0000263E0000}"/>
    <cellStyle name="Heading 3 4 3 2 2 2" xfId="15913" xr:uid="{00000000-0005-0000-0000-0000273E0000}"/>
    <cellStyle name="Heading 3 4 3 2 3" xfId="15914" xr:uid="{00000000-0005-0000-0000-0000283E0000}"/>
    <cellStyle name="Heading 3 4 3 3" xfId="15915" xr:uid="{00000000-0005-0000-0000-0000293E0000}"/>
    <cellStyle name="Heading 3 4 3 3 2" xfId="15916" xr:uid="{00000000-0005-0000-0000-00002A3E0000}"/>
    <cellStyle name="Heading 3 4 3 4" xfId="15917" xr:uid="{00000000-0005-0000-0000-00002B3E0000}"/>
    <cellStyle name="Heading 3 4 4" xfId="15918" xr:uid="{00000000-0005-0000-0000-00002C3E0000}"/>
    <cellStyle name="Heading 3 4 4 2" xfId="15919" xr:uid="{00000000-0005-0000-0000-00002D3E0000}"/>
    <cellStyle name="Heading 3 4 4 2 2" xfId="15920" xr:uid="{00000000-0005-0000-0000-00002E3E0000}"/>
    <cellStyle name="Heading 3 4 4 2 2 2" xfId="15921" xr:uid="{00000000-0005-0000-0000-00002F3E0000}"/>
    <cellStyle name="Heading 3 4 4 2 3" xfId="15922" xr:uid="{00000000-0005-0000-0000-0000303E0000}"/>
    <cellStyle name="Heading 3 4 4 3" xfId="15923" xr:uid="{00000000-0005-0000-0000-0000313E0000}"/>
    <cellStyle name="Heading 3 4 4 3 2" xfId="15924" xr:uid="{00000000-0005-0000-0000-0000323E0000}"/>
    <cellStyle name="Heading 3 4 4 4" xfId="15925" xr:uid="{00000000-0005-0000-0000-0000333E0000}"/>
    <cellStyle name="Heading 3 4 5" xfId="15926" xr:uid="{00000000-0005-0000-0000-0000343E0000}"/>
    <cellStyle name="Heading 3 4 5 2" xfId="15927" xr:uid="{00000000-0005-0000-0000-0000353E0000}"/>
    <cellStyle name="Heading 3 4 5 2 2" xfId="15928" xr:uid="{00000000-0005-0000-0000-0000363E0000}"/>
    <cellStyle name="Heading 3 4 5 3" xfId="15929" xr:uid="{00000000-0005-0000-0000-0000373E0000}"/>
    <cellStyle name="Heading 3 4 6" xfId="15930" xr:uid="{00000000-0005-0000-0000-0000383E0000}"/>
    <cellStyle name="Heading 3 4 6 2" xfId="15931" xr:uid="{00000000-0005-0000-0000-0000393E0000}"/>
    <cellStyle name="Heading 3 4 7" xfId="15932" xr:uid="{00000000-0005-0000-0000-00003A3E0000}"/>
    <cellStyle name="Heading 3 5" xfId="15933" xr:uid="{00000000-0005-0000-0000-00003B3E0000}"/>
    <cellStyle name="Heading 3 5 2" xfId="15934" xr:uid="{00000000-0005-0000-0000-00003C3E0000}"/>
    <cellStyle name="Heading 3 6 2" xfId="15935" xr:uid="{00000000-0005-0000-0000-00003D3E0000}"/>
    <cellStyle name="Heading 3 7 2" xfId="15936" xr:uid="{00000000-0005-0000-0000-00003E3E0000}"/>
    <cellStyle name="Heading 3 8 2" xfId="15937" xr:uid="{00000000-0005-0000-0000-00003F3E0000}"/>
    <cellStyle name="Heading 4 2" xfId="15938" xr:uid="{00000000-0005-0000-0000-0000403E0000}"/>
    <cellStyle name="Heading 4 2 2" xfId="15939" xr:uid="{00000000-0005-0000-0000-0000413E0000}"/>
    <cellStyle name="Heading 4 2 2 2" xfId="15940" xr:uid="{00000000-0005-0000-0000-0000423E0000}"/>
    <cellStyle name="Heading 4 2 2 3" xfId="15941" xr:uid="{00000000-0005-0000-0000-0000433E0000}"/>
    <cellStyle name="Heading 4 2 2 4" xfId="15942" xr:uid="{00000000-0005-0000-0000-0000443E0000}"/>
    <cellStyle name="Heading 4 2 3" xfId="15943" xr:uid="{00000000-0005-0000-0000-0000453E0000}"/>
    <cellStyle name="Heading 4 2 4" xfId="15944" xr:uid="{00000000-0005-0000-0000-0000463E0000}"/>
    <cellStyle name="Heading 4 2 5" xfId="15945" xr:uid="{00000000-0005-0000-0000-0000473E0000}"/>
    <cellStyle name="Heading 4 2 6" xfId="15946" xr:uid="{00000000-0005-0000-0000-0000483E0000}"/>
    <cellStyle name="Heading 4 2 7" xfId="15947" xr:uid="{00000000-0005-0000-0000-0000493E0000}"/>
    <cellStyle name="Heading 4 2_Specific Changes NWAU15" xfId="15948" xr:uid="{00000000-0005-0000-0000-00004A3E0000}"/>
    <cellStyle name="Heading 4 3" xfId="15949" xr:uid="{00000000-0005-0000-0000-00004B3E0000}"/>
    <cellStyle name="Heading 4 3 2" xfId="15950" xr:uid="{00000000-0005-0000-0000-00004C3E0000}"/>
    <cellStyle name="Heading 4 3 2 2" xfId="15951" xr:uid="{00000000-0005-0000-0000-00004D3E0000}"/>
    <cellStyle name="Heading 4 3 3" xfId="15952" xr:uid="{00000000-0005-0000-0000-00004E3E0000}"/>
    <cellStyle name="Heading 4 3 4" xfId="15953" xr:uid="{00000000-0005-0000-0000-00004F3E0000}"/>
    <cellStyle name="Heading 4 3 5" xfId="15954" xr:uid="{00000000-0005-0000-0000-0000503E0000}"/>
    <cellStyle name="Heading 4 4" xfId="15955" xr:uid="{00000000-0005-0000-0000-0000513E0000}"/>
    <cellStyle name="Heading 4 4 2" xfId="15956" xr:uid="{00000000-0005-0000-0000-0000523E0000}"/>
    <cellStyle name="Heading 4 4 3" xfId="15957" xr:uid="{00000000-0005-0000-0000-0000533E0000}"/>
    <cellStyle name="Heading 4 4 4" xfId="15958" xr:uid="{00000000-0005-0000-0000-0000543E0000}"/>
    <cellStyle name="Heading 4 5" xfId="15959" xr:uid="{00000000-0005-0000-0000-0000553E0000}"/>
    <cellStyle name="Heading 4 5 2" xfId="15960" xr:uid="{00000000-0005-0000-0000-0000563E0000}"/>
    <cellStyle name="Heading 4 6 2" xfId="15961" xr:uid="{00000000-0005-0000-0000-0000573E0000}"/>
    <cellStyle name="Heading 4 7 2" xfId="15962" xr:uid="{00000000-0005-0000-0000-0000583E0000}"/>
    <cellStyle name="Heading 4 8 2" xfId="15963" xr:uid="{00000000-0005-0000-0000-0000593E0000}"/>
    <cellStyle name="Headings" xfId="15964" xr:uid="{00000000-0005-0000-0000-00005A3E0000}"/>
    <cellStyle name="Hidden" xfId="15965" xr:uid="{00000000-0005-0000-0000-00005B3E0000}"/>
    <cellStyle name="Hide" xfId="15966" xr:uid="{00000000-0005-0000-0000-00005C3E0000}"/>
    <cellStyle name="Hyperlink" xfId="2" builtinId="8"/>
    <cellStyle name="Hyperlink 10" xfId="15967" xr:uid="{00000000-0005-0000-0000-00005E3E0000}"/>
    <cellStyle name="Hyperlink 100" xfId="15968" xr:uid="{00000000-0005-0000-0000-00005F3E0000}"/>
    <cellStyle name="Hyperlink 101" xfId="15969" xr:uid="{00000000-0005-0000-0000-0000603E0000}"/>
    <cellStyle name="Hyperlink 102" xfId="15970" xr:uid="{00000000-0005-0000-0000-0000613E0000}"/>
    <cellStyle name="Hyperlink 103" xfId="15971" xr:uid="{00000000-0005-0000-0000-0000623E0000}"/>
    <cellStyle name="Hyperlink 104" xfId="15972" xr:uid="{00000000-0005-0000-0000-0000633E0000}"/>
    <cellStyle name="Hyperlink 105" xfId="15973" xr:uid="{00000000-0005-0000-0000-0000643E0000}"/>
    <cellStyle name="Hyperlink 106" xfId="15974" xr:uid="{00000000-0005-0000-0000-0000653E0000}"/>
    <cellStyle name="Hyperlink 107" xfId="15975" xr:uid="{00000000-0005-0000-0000-0000663E0000}"/>
    <cellStyle name="Hyperlink 108" xfId="15976" xr:uid="{00000000-0005-0000-0000-0000673E0000}"/>
    <cellStyle name="Hyperlink 109" xfId="15977" xr:uid="{00000000-0005-0000-0000-0000683E0000}"/>
    <cellStyle name="Hyperlink 11" xfId="15978" xr:uid="{00000000-0005-0000-0000-0000693E0000}"/>
    <cellStyle name="Hyperlink 110" xfId="15979" xr:uid="{00000000-0005-0000-0000-00006A3E0000}"/>
    <cellStyle name="Hyperlink 111" xfId="15980" xr:uid="{00000000-0005-0000-0000-00006B3E0000}"/>
    <cellStyle name="Hyperlink 112" xfId="15981" xr:uid="{00000000-0005-0000-0000-00006C3E0000}"/>
    <cellStyle name="Hyperlink 113" xfId="15982" xr:uid="{00000000-0005-0000-0000-00006D3E0000}"/>
    <cellStyle name="Hyperlink 114" xfId="15983" xr:uid="{00000000-0005-0000-0000-00006E3E0000}"/>
    <cellStyle name="Hyperlink 115" xfId="15984" xr:uid="{00000000-0005-0000-0000-00006F3E0000}"/>
    <cellStyle name="Hyperlink 116" xfId="15985" xr:uid="{00000000-0005-0000-0000-0000703E0000}"/>
    <cellStyle name="Hyperlink 117" xfId="15986" xr:uid="{00000000-0005-0000-0000-0000713E0000}"/>
    <cellStyle name="Hyperlink 118" xfId="15987" xr:uid="{00000000-0005-0000-0000-0000723E0000}"/>
    <cellStyle name="Hyperlink 119" xfId="15988" xr:uid="{00000000-0005-0000-0000-0000733E0000}"/>
    <cellStyle name="Hyperlink 12" xfId="15989" xr:uid="{00000000-0005-0000-0000-0000743E0000}"/>
    <cellStyle name="Hyperlink 120" xfId="15990" xr:uid="{00000000-0005-0000-0000-0000753E0000}"/>
    <cellStyle name="Hyperlink 121" xfId="15991" xr:uid="{00000000-0005-0000-0000-0000763E0000}"/>
    <cellStyle name="Hyperlink 122" xfId="15992" xr:uid="{00000000-0005-0000-0000-0000773E0000}"/>
    <cellStyle name="Hyperlink 123" xfId="15993" xr:uid="{00000000-0005-0000-0000-0000783E0000}"/>
    <cellStyle name="Hyperlink 124" xfId="15994" xr:uid="{00000000-0005-0000-0000-0000793E0000}"/>
    <cellStyle name="Hyperlink 125" xfId="15995" xr:uid="{00000000-0005-0000-0000-00007A3E0000}"/>
    <cellStyle name="Hyperlink 126" xfId="15996" xr:uid="{00000000-0005-0000-0000-00007B3E0000}"/>
    <cellStyle name="Hyperlink 127" xfId="15997" xr:uid="{00000000-0005-0000-0000-00007C3E0000}"/>
    <cellStyle name="Hyperlink 128" xfId="15998" xr:uid="{00000000-0005-0000-0000-00007D3E0000}"/>
    <cellStyle name="Hyperlink 129" xfId="15999" xr:uid="{00000000-0005-0000-0000-00007E3E0000}"/>
    <cellStyle name="Hyperlink 13" xfId="16000" xr:uid="{00000000-0005-0000-0000-00007F3E0000}"/>
    <cellStyle name="Hyperlink 130" xfId="16001" xr:uid="{00000000-0005-0000-0000-0000803E0000}"/>
    <cellStyle name="Hyperlink 131" xfId="16002" xr:uid="{00000000-0005-0000-0000-0000813E0000}"/>
    <cellStyle name="Hyperlink 132" xfId="16003" xr:uid="{00000000-0005-0000-0000-0000823E0000}"/>
    <cellStyle name="Hyperlink 133" xfId="16004" xr:uid="{00000000-0005-0000-0000-0000833E0000}"/>
    <cellStyle name="Hyperlink 134" xfId="16005" xr:uid="{00000000-0005-0000-0000-0000843E0000}"/>
    <cellStyle name="Hyperlink 135" xfId="16006" xr:uid="{00000000-0005-0000-0000-0000853E0000}"/>
    <cellStyle name="Hyperlink 136" xfId="16007" xr:uid="{00000000-0005-0000-0000-0000863E0000}"/>
    <cellStyle name="Hyperlink 137" xfId="16008" xr:uid="{00000000-0005-0000-0000-0000873E0000}"/>
    <cellStyle name="Hyperlink 138" xfId="16009" xr:uid="{00000000-0005-0000-0000-0000883E0000}"/>
    <cellStyle name="Hyperlink 139" xfId="16010" xr:uid="{00000000-0005-0000-0000-0000893E0000}"/>
    <cellStyle name="Hyperlink 14" xfId="16011" xr:uid="{00000000-0005-0000-0000-00008A3E0000}"/>
    <cellStyle name="Hyperlink 140" xfId="16012" xr:uid="{00000000-0005-0000-0000-00008B3E0000}"/>
    <cellStyle name="Hyperlink 141" xfId="16013" xr:uid="{00000000-0005-0000-0000-00008C3E0000}"/>
    <cellStyle name="Hyperlink 142" xfId="16014" xr:uid="{00000000-0005-0000-0000-00008D3E0000}"/>
    <cellStyle name="Hyperlink 143" xfId="16015" xr:uid="{00000000-0005-0000-0000-00008E3E0000}"/>
    <cellStyle name="Hyperlink 144" xfId="16016" xr:uid="{00000000-0005-0000-0000-00008F3E0000}"/>
    <cellStyle name="Hyperlink 145" xfId="16017" xr:uid="{00000000-0005-0000-0000-0000903E0000}"/>
    <cellStyle name="Hyperlink 146" xfId="16018" xr:uid="{00000000-0005-0000-0000-0000913E0000}"/>
    <cellStyle name="Hyperlink 147" xfId="16019" xr:uid="{00000000-0005-0000-0000-0000923E0000}"/>
    <cellStyle name="Hyperlink 148" xfId="16020" xr:uid="{00000000-0005-0000-0000-0000933E0000}"/>
    <cellStyle name="Hyperlink 149" xfId="16021" xr:uid="{00000000-0005-0000-0000-0000943E0000}"/>
    <cellStyle name="Hyperlink 15" xfId="16022" xr:uid="{00000000-0005-0000-0000-0000953E0000}"/>
    <cellStyle name="Hyperlink 150" xfId="16023" xr:uid="{00000000-0005-0000-0000-0000963E0000}"/>
    <cellStyle name="Hyperlink 151" xfId="16024" xr:uid="{00000000-0005-0000-0000-0000973E0000}"/>
    <cellStyle name="Hyperlink 152" xfId="16025" xr:uid="{00000000-0005-0000-0000-0000983E0000}"/>
    <cellStyle name="Hyperlink 153" xfId="16026" xr:uid="{00000000-0005-0000-0000-0000993E0000}"/>
    <cellStyle name="Hyperlink 154" xfId="16027" xr:uid="{00000000-0005-0000-0000-00009A3E0000}"/>
    <cellStyle name="Hyperlink 155" xfId="16028" xr:uid="{00000000-0005-0000-0000-00009B3E0000}"/>
    <cellStyle name="Hyperlink 156" xfId="16029" xr:uid="{00000000-0005-0000-0000-00009C3E0000}"/>
    <cellStyle name="Hyperlink 157" xfId="16030" xr:uid="{00000000-0005-0000-0000-00009D3E0000}"/>
    <cellStyle name="Hyperlink 158" xfId="16031" xr:uid="{00000000-0005-0000-0000-00009E3E0000}"/>
    <cellStyle name="Hyperlink 159" xfId="16032" xr:uid="{00000000-0005-0000-0000-00009F3E0000}"/>
    <cellStyle name="Hyperlink 16" xfId="16033" xr:uid="{00000000-0005-0000-0000-0000A03E0000}"/>
    <cellStyle name="Hyperlink 160" xfId="16034" xr:uid="{00000000-0005-0000-0000-0000A13E0000}"/>
    <cellStyle name="Hyperlink 161" xfId="16035" xr:uid="{00000000-0005-0000-0000-0000A23E0000}"/>
    <cellStyle name="Hyperlink 162" xfId="16036" xr:uid="{00000000-0005-0000-0000-0000A33E0000}"/>
    <cellStyle name="Hyperlink 163" xfId="16037" xr:uid="{00000000-0005-0000-0000-0000A43E0000}"/>
    <cellStyle name="Hyperlink 164" xfId="16038" xr:uid="{00000000-0005-0000-0000-0000A53E0000}"/>
    <cellStyle name="Hyperlink 165" xfId="16039" xr:uid="{00000000-0005-0000-0000-0000A63E0000}"/>
    <cellStyle name="Hyperlink 166" xfId="16040" xr:uid="{00000000-0005-0000-0000-0000A73E0000}"/>
    <cellStyle name="Hyperlink 167" xfId="16041" xr:uid="{00000000-0005-0000-0000-0000A83E0000}"/>
    <cellStyle name="Hyperlink 168" xfId="16042" xr:uid="{00000000-0005-0000-0000-0000A93E0000}"/>
    <cellStyle name="Hyperlink 169" xfId="16043" xr:uid="{00000000-0005-0000-0000-0000AA3E0000}"/>
    <cellStyle name="Hyperlink 17" xfId="16044" xr:uid="{00000000-0005-0000-0000-0000AB3E0000}"/>
    <cellStyle name="Hyperlink 170" xfId="16045" xr:uid="{00000000-0005-0000-0000-0000AC3E0000}"/>
    <cellStyle name="Hyperlink 171" xfId="16046" xr:uid="{00000000-0005-0000-0000-0000AD3E0000}"/>
    <cellStyle name="Hyperlink 172" xfId="16047" xr:uid="{00000000-0005-0000-0000-0000AE3E0000}"/>
    <cellStyle name="Hyperlink 173" xfId="16048" xr:uid="{00000000-0005-0000-0000-0000AF3E0000}"/>
    <cellStyle name="Hyperlink 174" xfId="16049" xr:uid="{00000000-0005-0000-0000-0000B03E0000}"/>
    <cellStyle name="Hyperlink 175" xfId="16050" xr:uid="{00000000-0005-0000-0000-0000B13E0000}"/>
    <cellStyle name="Hyperlink 176" xfId="16051" xr:uid="{00000000-0005-0000-0000-0000B23E0000}"/>
    <cellStyle name="Hyperlink 177" xfId="16052" xr:uid="{00000000-0005-0000-0000-0000B33E0000}"/>
    <cellStyle name="Hyperlink 178" xfId="16053" xr:uid="{00000000-0005-0000-0000-0000B43E0000}"/>
    <cellStyle name="Hyperlink 179" xfId="16054" xr:uid="{00000000-0005-0000-0000-0000B53E0000}"/>
    <cellStyle name="Hyperlink 18" xfId="16055" xr:uid="{00000000-0005-0000-0000-0000B63E0000}"/>
    <cellStyle name="Hyperlink 180" xfId="16056" xr:uid="{00000000-0005-0000-0000-0000B73E0000}"/>
    <cellStyle name="Hyperlink 181" xfId="16057" xr:uid="{00000000-0005-0000-0000-0000B83E0000}"/>
    <cellStyle name="Hyperlink 182" xfId="16058" xr:uid="{00000000-0005-0000-0000-0000B93E0000}"/>
    <cellStyle name="Hyperlink 183" xfId="16059" xr:uid="{00000000-0005-0000-0000-0000BA3E0000}"/>
    <cellStyle name="Hyperlink 184" xfId="16060" xr:uid="{00000000-0005-0000-0000-0000BB3E0000}"/>
    <cellStyle name="Hyperlink 185" xfId="16061" xr:uid="{00000000-0005-0000-0000-0000BC3E0000}"/>
    <cellStyle name="Hyperlink 186" xfId="16062" xr:uid="{00000000-0005-0000-0000-0000BD3E0000}"/>
    <cellStyle name="Hyperlink 187" xfId="16063" xr:uid="{00000000-0005-0000-0000-0000BE3E0000}"/>
    <cellStyle name="Hyperlink 188" xfId="16064" xr:uid="{00000000-0005-0000-0000-0000BF3E0000}"/>
    <cellStyle name="Hyperlink 189" xfId="16065" xr:uid="{00000000-0005-0000-0000-0000C03E0000}"/>
    <cellStyle name="Hyperlink 19" xfId="16066" xr:uid="{00000000-0005-0000-0000-0000C13E0000}"/>
    <cellStyle name="Hyperlink 190" xfId="16067" xr:uid="{00000000-0005-0000-0000-0000C23E0000}"/>
    <cellStyle name="Hyperlink 191" xfId="16068" xr:uid="{00000000-0005-0000-0000-0000C33E0000}"/>
    <cellStyle name="Hyperlink 192" xfId="16069" xr:uid="{00000000-0005-0000-0000-0000C43E0000}"/>
    <cellStyle name="Hyperlink 193" xfId="16070" xr:uid="{00000000-0005-0000-0000-0000C53E0000}"/>
    <cellStyle name="Hyperlink 194" xfId="16071" xr:uid="{00000000-0005-0000-0000-0000C63E0000}"/>
    <cellStyle name="Hyperlink 195" xfId="16072" xr:uid="{00000000-0005-0000-0000-0000C73E0000}"/>
    <cellStyle name="Hyperlink 196" xfId="16073" xr:uid="{00000000-0005-0000-0000-0000C83E0000}"/>
    <cellStyle name="Hyperlink 197" xfId="16074" xr:uid="{00000000-0005-0000-0000-0000C93E0000}"/>
    <cellStyle name="Hyperlink 198" xfId="16075" xr:uid="{00000000-0005-0000-0000-0000CA3E0000}"/>
    <cellStyle name="Hyperlink 199" xfId="16076" xr:uid="{00000000-0005-0000-0000-0000CB3E0000}"/>
    <cellStyle name="Hyperlink 2" xfId="16077" xr:uid="{00000000-0005-0000-0000-0000CC3E0000}"/>
    <cellStyle name="Hyperlink 2 10" xfId="16078" xr:uid="{00000000-0005-0000-0000-0000CD3E0000}"/>
    <cellStyle name="Hyperlink 2 11" xfId="16079" xr:uid="{00000000-0005-0000-0000-0000CE3E0000}"/>
    <cellStyle name="Hyperlink 2 12" xfId="16080" xr:uid="{00000000-0005-0000-0000-0000CF3E0000}"/>
    <cellStyle name="Hyperlink 2 13" xfId="16081" xr:uid="{00000000-0005-0000-0000-0000D03E0000}"/>
    <cellStyle name="Hyperlink 2 14" xfId="16082" xr:uid="{00000000-0005-0000-0000-0000D13E0000}"/>
    <cellStyle name="Hyperlink 2 15" xfId="16083" xr:uid="{00000000-0005-0000-0000-0000D23E0000}"/>
    <cellStyle name="Hyperlink 2 16" xfId="16084" xr:uid="{00000000-0005-0000-0000-0000D33E0000}"/>
    <cellStyle name="Hyperlink 2 17" xfId="16085" xr:uid="{00000000-0005-0000-0000-0000D43E0000}"/>
    <cellStyle name="Hyperlink 2 18" xfId="16086" xr:uid="{00000000-0005-0000-0000-0000D53E0000}"/>
    <cellStyle name="Hyperlink 2 19" xfId="16087" xr:uid="{00000000-0005-0000-0000-0000D63E0000}"/>
    <cellStyle name="Hyperlink 2 2" xfId="16088" xr:uid="{00000000-0005-0000-0000-0000D73E0000}"/>
    <cellStyle name="Hyperlink 2 20" xfId="16089" xr:uid="{00000000-0005-0000-0000-0000D83E0000}"/>
    <cellStyle name="Hyperlink 2 21" xfId="16090" xr:uid="{00000000-0005-0000-0000-0000D93E0000}"/>
    <cellStyle name="Hyperlink 2 22" xfId="16091" xr:uid="{00000000-0005-0000-0000-0000DA3E0000}"/>
    <cellStyle name="Hyperlink 2 23" xfId="16092" xr:uid="{00000000-0005-0000-0000-0000DB3E0000}"/>
    <cellStyle name="Hyperlink 2 24" xfId="16093" xr:uid="{00000000-0005-0000-0000-0000DC3E0000}"/>
    <cellStyle name="Hyperlink 2 25" xfId="16094" xr:uid="{00000000-0005-0000-0000-0000DD3E0000}"/>
    <cellStyle name="Hyperlink 2 26" xfId="16095" xr:uid="{00000000-0005-0000-0000-0000DE3E0000}"/>
    <cellStyle name="Hyperlink 2 27" xfId="16096" xr:uid="{00000000-0005-0000-0000-0000DF3E0000}"/>
    <cellStyle name="Hyperlink 2 28" xfId="16097" xr:uid="{00000000-0005-0000-0000-0000E03E0000}"/>
    <cellStyle name="Hyperlink 2 29" xfId="16098" xr:uid="{00000000-0005-0000-0000-0000E13E0000}"/>
    <cellStyle name="Hyperlink 2 3" xfId="16099" xr:uid="{00000000-0005-0000-0000-0000E23E0000}"/>
    <cellStyle name="Hyperlink 2 4" xfId="16100" xr:uid="{00000000-0005-0000-0000-0000E33E0000}"/>
    <cellStyle name="Hyperlink 2 5" xfId="16101" xr:uid="{00000000-0005-0000-0000-0000E43E0000}"/>
    <cellStyle name="Hyperlink 2 6" xfId="16102" xr:uid="{00000000-0005-0000-0000-0000E53E0000}"/>
    <cellStyle name="Hyperlink 2 7" xfId="16103" xr:uid="{00000000-0005-0000-0000-0000E63E0000}"/>
    <cellStyle name="Hyperlink 2 8" xfId="16104" xr:uid="{00000000-0005-0000-0000-0000E73E0000}"/>
    <cellStyle name="Hyperlink 2 9" xfId="16105" xr:uid="{00000000-0005-0000-0000-0000E83E0000}"/>
    <cellStyle name="Hyperlink 20" xfId="16106" xr:uid="{00000000-0005-0000-0000-0000E93E0000}"/>
    <cellStyle name="Hyperlink 200" xfId="16107" xr:uid="{00000000-0005-0000-0000-0000EA3E0000}"/>
    <cellStyle name="Hyperlink 201" xfId="16108" xr:uid="{00000000-0005-0000-0000-0000EB3E0000}"/>
    <cellStyle name="Hyperlink 202" xfId="16109" xr:uid="{00000000-0005-0000-0000-0000EC3E0000}"/>
    <cellStyle name="Hyperlink 203" xfId="16110" xr:uid="{00000000-0005-0000-0000-0000ED3E0000}"/>
    <cellStyle name="Hyperlink 204" xfId="16111" xr:uid="{00000000-0005-0000-0000-0000EE3E0000}"/>
    <cellStyle name="Hyperlink 205" xfId="16112" xr:uid="{00000000-0005-0000-0000-0000EF3E0000}"/>
    <cellStyle name="Hyperlink 206" xfId="16113" xr:uid="{00000000-0005-0000-0000-0000F03E0000}"/>
    <cellStyle name="Hyperlink 207" xfId="16114" xr:uid="{00000000-0005-0000-0000-0000F13E0000}"/>
    <cellStyle name="Hyperlink 208" xfId="16115" xr:uid="{00000000-0005-0000-0000-0000F23E0000}"/>
    <cellStyle name="Hyperlink 209" xfId="16116" xr:uid="{00000000-0005-0000-0000-0000F33E0000}"/>
    <cellStyle name="Hyperlink 21" xfId="16117" xr:uid="{00000000-0005-0000-0000-0000F43E0000}"/>
    <cellStyle name="Hyperlink 210" xfId="16118" xr:uid="{00000000-0005-0000-0000-0000F53E0000}"/>
    <cellStyle name="Hyperlink 211" xfId="16119" xr:uid="{00000000-0005-0000-0000-0000F63E0000}"/>
    <cellStyle name="Hyperlink 212" xfId="16120" xr:uid="{00000000-0005-0000-0000-0000F73E0000}"/>
    <cellStyle name="Hyperlink 213" xfId="16121" xr:uid="{00000000-0005-0000-0000-0000F83E0000}"/>
    <cellStyle name="Hyperlink 214" xfId="16122" xr:uid="{00000000-0005-0000-0000-0000F93E0000}"/>
    <cellStyle name="Hyperlink 215" xfId="16123" xr:uid="{00000000-0005-0000-0000-0000FA3E0000}"/>
    <cellStyle name="Hyperlink 216" xfId="16124" xr:uid="{00000000-0005-0000-0000-0000FB3E0000}"/>
    <cellStyle name="Hyperlink 217" xfId="16125" xr:uid="{00000000-0005-0000-0000-0000FC3E0000}"/>
    <cellStyle name="Hyperlink 218" xfId="16126" xr:uid="{00000000-0005-0000-0000-0000FD3E0000}"/>
    <cellStyle name="Hyperlink 219" xfId="16127" xr:uid="{00000000-0005-0000-0000-0000FE3E0000}"/>
    <cellStyle name="Hyperlink 22" xfId="16128" xr:uid="{00000000-0005-0000-0000-0000FF3E0000}"/>
    <cellStyle name="Hyperlink 220" xfId="16129" xr:uid="{00000000-0005-0000-0000-0000003F0000}"/>
    <cellStyle name="Hyperlink 221" xfId="16130" xr:uid="{00000000-0005-0000-0000-0000013F0000}"/>
    <cellStyle name="Hyperlink 222" xfId="16131" xr:uid="{00000000-0005-0000-0000-0000023F0000}"/>
    <cellStyle name="Hyperlink 223" xfId="16132" xr:uid="{00000000-0005-0000-0000-0000033F0000}"/>
    <cellStyle name="Hyperlink 224" xfId="16133" xr:uid="{00000000-0005-0000-0000-0000043F0000}"/>
    <cellStyle name="Hyperlink 225" xfId="16134" xr:uid="{00000000-0005-0000-0000-0000053F0000}"/>
    <cellStyle name="Hyperlink 226" xfId="16135" xr:uid="{00000000-0005-0000-0000-0000063F0000}"/>
    <cellStyle name="Hyperlink 227" xfId="16136" xr:uid="{00000000-0005-0000-0000-0000073F0000}"/>
    <cellStyle name="Hyperlink 228" xfId="16137" xr:uid="{00000000-0005-0000-0000-0000083F0000}"/>
    <cellStyle name="Hyperlink 229" xfId="16138" xr:uid="{00000000-0005-0000-0000-0000093F0000}"/>
    <cellStyle name="Hyperlink 23" xfId="16139" xr:uid="{00000000-0005-0000-0000-00000A3F0000}"/>
    <cellStyle name="Hyperlink 230" xfId="16140" xr:uid="{00000000-0005-0000-0000-00000B3F0000}"/>
    <cellStyle name="Hyperlink 231" xfId="16141" xr:uid="{00000000-0005-0000-0000-00000C3F0000}"/>
    <cellStyle name="Hyperlink 232" xfId="16142" xr:uid="{00000000-0005-0000-0000-00000D3F0000}"/>
    <cellStyle name="Hyperlink 233" xfId="16143" xr:uid="{00000000-0005-0000-0000-00000E3F0000}"/>
    <cellStyle name="Hyperlink 234" xfId="16144" xr:uid="{00000000-0005-0000-0000-00000F3F0000}"/>
    <cellStyle name="Hyperlink 235" xfId="16145" xr:uid="{00000000-0005-0000-0000-0000103F0000}"/>
    <cellStyle name="Hyperlink 236" xfId="16146" xr:uid="{00000000-0005-0000-0000-0000113F0000}"/>
    <cellStyle name="Hyperlink 237" xfId="16147" xr:uid="{00000000-0005-0000-0000-0000123F0000}"/>
    <cellStyle name="Hyperlink 238" xfId="16148" xr:uid="{00000000-0005-0000-0000-0000133F0000}"/>
    <cellStyle name="Hyperlink 239" xfId="16149" xr:uid="{00000000-0005-0000-0000-0000143F0000}"/>
    <cellStyle name="Hyperlink 24" xfId="16150" xr:uid="{00000000-0005-0000-0000-0000153F0000}"/>
    <cellStyle name="Hyperlink 240" xfId="16151" xr:uid="{00000000-0005-0000-0000-0000163F0000}"/>
    <cellStyle name="Hyperlink 241" xfId="16152" xr:uid="{00000000-0005-0000-0000-0000173F0000}"/>
    <cellStyle name="Hyperlink 242" xfId="16153" xr:uid="{00000000-0005-0000-0000-0000183F0000}"/>
    <cellStyle name="Hyperlink 243" xfId="16154" xr:uid="{00000000-0005-0000-0000-0000193F0000}"/>
    <cellStyle name="Hyperlink 244" xfId="16155" xr:uid="{00000000-0005-0000-0000-00001A3F0000}"/>
    <cellStyle name="Hyperlink 245" xfId="16156" xr:uid="{00000000-0005-0000-0000-00001B3F0000}"/>
    <cellStyle name="Hyperlink 246" xfId="16157" xr:uid="{00000000-0005-0000-0000-00001C3F0000}"/>
    <cellStyle name="Hyperlink 247" xfId="16158" xr:uid="{00000000-0005-0000-0000-00001D3F0000}"/>
    <cellStyle name="Hyperlink 248" xfId="16159" xr:uid="{00000000-0005-0000-0000-00001E3F0000}"/>
    <cellStyle name="Hyperlink 249" xfId="16160" xr:uid="{00000000-0005-0000-0000-00001F3F0000}"/>
    <cellStyle name="Hyperlink 25" xfId="16161" xr:uid="{00000000-0005-0000-0000-0000203F0000}"/>
    <cellStyle name="Hyperlink 250" xfId="16162" xr:uid="{00000000-0005-0000-0000-0000213F0000}"/>
    <cellStyle name="Hyperlink 251" xfId="16163" xr:uid="{00000000-0005-0000-0000-0000223F0000}"/>
    <cellStyle name="Hyperlink 252" xfId="16164" xr:uid="{00000000-0005-0000-0000-0000233F0000}"/>
    <cellStyle name="Hyperlink 253" xfId="16165" xr:uid="{00000000-0005-0000-0000-0000243F0000}"/>
    <cellStyle name="Hyperlink 254" xfId="16166" xr:uid="{00000000-0005-0000-0000-0000253F0000}"/>
    <cellStyle name="Hyperlink 255" xfId="16167" xr:uid="{00000000-0005-0000-0000-0000263F0000}"/>
    <cellStyle name="Hyperlink 256" xfId="16168" xr:uid="{00000000-0005-0000-0000-0000273F0000}"/>
    <cellStyle name="Hyperlink 257" xfId="16169" xr:uid="{00000000-0005-0000-0000-0000283F0000}"/>
    <cellStyle name="Hyperlink 258" xfId="16170" xr:uid="{00000000-0005-0000-0000-0000293F0000}"/>
    <cellStyle name="Hyperlink 259" xfId="16171" xr:uid="{00000000-0005-0000-0000-00002A3F0000}"/>
    <cellStyle name="Hyperlink 26" xfId="16172" xr:uid="{00000000-0005-0000-0000-00002B3F0000}"/>
    <cellStyle name="Hyperlink 260" xfId="16173" xr:uid="{00000000-0005-0000-0000-00002C3F0000}"/>
    <cellStyle name="Hyperlink 261" xfId="16174" xr:uid="{00000000-0005-0000-0000-00002D3F0000}"/>
    <cellStyle name="Hyperlink 262" xfId="16175" xr:uid="{00000000-0005-0000-0000-00002E3F0000}"/>
    <cellStyle name="Hyperlink 263" xfId="16176" xr:uid="{00000000-0005-0000-0000-00002F3F0000}"/>
    <cellStyle name="Hyperlink 264" xfId="16177" xr:uid="{00000000-0005-0000-0000-0000303F0000}"/>
    <cellStyle name="Hyperlink 265" xfId="16178" xr:uid="{00000000-0005-0000-0000-0000313F0000}"/>
    <cellStyle name="Hyperlink 266" xfId="16179" xr:uid="{00000000-0005-0000-0000-0000323F0000}"/>
    <cellStyle name="Hyperlink 267" xfId="16180" xr:uid="{00000000-0005-0000-0000-0000333F0000}"/>
    <cellStyle name="Hyperlink 268" xfId="16181" xr:uid="{00000000-0005-0000-0000-0000343F0000}"/>
    <cellStyle name="Hyperlink 269" xfId="16182" xr:uid="{00000000-0005-0000-0000-0000353F0000}"/>
    <cellStyle name="Hyperlink 27" xfId="16183" xr:uid="{00000000-0005-0000-0000-0000363F0000}"/>
    <cellStyle name="Hyperlink 270" xfId="16184" xr:uid="{00000000-0005-0000-0000-0000373F0000}"/>
    <cellStyle name="Hyperlink 271" xfId="16185" xr:uid="{00000000-0005-0000-0000-0000383F0000}"/>
    <cellStyle name="Hyperlink 272" xfId="16186" xr:uid="{00000000-0005-0000-0000-0000393F0000}"/>
    <cellStyle name="Hyperlink 273" xfId="16187" xr:uid="{00000000-0005-0000-0000-00003A3F0000}"/>
    <cellStyle name="Hyperlink 274" xfId="16188" xr:uid="{00000000-0005-0000-0000-00003B3F0000}"/>
    <cellStyle name="Hyperlink 275" xfId="16189" xr:uid="{00000000-0005-0000-0000-00003C3F0000}"/>
    <cellStyle name="Hyperlink 276" xfId="16190" xr:uid="{00000000-0005-0000-0000-00003D3F0000}"/>
    <cellStyle name="Hyperlink 277" xfId="16191" xr:uid="{00000000-0005-0000-0000-00003E3F0000}"/>
    <cellStyle name="Hyperlink 278" xfId="16192" xr:uid="{00000000-0005-0000-0000-00003F3F0000}"/>
    <cellStyle name="Hyperlink 279" xfId="16193" xr:uid="{00000000-0005-0000-0000-0000403F0000}"/>
    <cellStyle name="Hyperlink 28" xfId="16194" xr:uid="{00000000-0005-0000-0000-0000413F0000}"/>
    <cellStyle name="Hyperlink 280" xfId="16195" xr:uid="{00000000-0005-0000-0000-0000423F0000}"/>
    <cellStyle name="Hyperlink 281" xfId="16196" xr:uid="{00000000-0005-0000-0000-0000433F0000}"/>
    <cellStyle name="Hyperlink 282" xfId="16197" xr:uid="{00000000-0005-0000-0000-0000443F0000}"/>
    <cellStyle name="Hyperlink 283" xfId="16198" xr:uid="{00000000-0005-0000-0000-0000453F0000}"/>
    <cellStyle name="Hyperlink 284" xfId="16199" xr:uid="{00000000-0005-0000-0000-0000463F0000}"/>
    <cellStyle name="Hyperlink 285" xfId="16200" xr:uid="{00000000-0005-0000-0000-0000473F0000}"/>
    <cellStyle name="Hyperlink 286" xfId="16201" xr:uid="{00000000-0005-0000-0000-0000483F0000}"/>
    <cellStyle name="Hyperlink 287" xfId="16202" xr:uid="{00000000-0005-0000-0000-0000493F0000}"/>
    <cellStyle name="Hyperlink 288" xfId="16203" xr:uid="{00000000-0005-0000-0000-00004A3F0000}"/>
    <cellStyle name="Hyperlink 289" xfId="16204" xr:uid="{00000000-0005-0000-0000-00004B3F0000}"/>
    <cellStyle name="Hyperlink 29" xfId="16205" xr:uid="{00000000-0005-0000-0000-00004C3F0000}"/>
    <cellStyle name="Hyperlink 290" xfId="16206" xr:uid="{00000000-0005-0000-0000-00004D3F0000}"/>
    <cellStyle name="Hyperlink 291" xfId="16207" xr:uid="{00000000-0005-0000-0000-00004E3F0000}"/>
    <cellStyle name="Hyperlink 292" xfId="16208" xr:uid="{00000000-0005-0000-0000-00004F3F0000}"/>
    <cellStyle name="Hyperlink 293" xfId="16209" xr:uid="{00000000-0005-0000-0000-0000503F0000}"/>
    <cellStyle name="Hyperlink 294" xfId="16210" xr:uid="{00000000-0005-0000-0000-0000513F0000}"/>
    <cellStyle name="Hyperlink 295" xfId="16211" xr:uid="{00000000-0005-0000-0000-0000523F0000}"/>
    <cellStyle name="Hyperlink 296" xfId="16212" xr:uid="{00000000-0005-0000-0000-0000533F0000}"/>
    <cellStyle name="Hyperlink 297" xfId="16213" xr:uid="{00000000-0005-0000-0000-0000543F0000}"/>
    <cellStyle name="Hyperlink 298" xfId="16214" xr:uid="{00000000-0005-0000-0000-0000553F0000}"/>
    <cellStyle name="Hyperlink 299" xfId="16215" xr:uid="{00000000-0005-0000-0000-0000563F0000}"/>
    <cellStyle name="Hyperlink 3" xfId="16216" xr:uid="{00000000-0005-0000-0000-0000573F0000}"/>
    <cellStyle name="Hyperlink 30" xfId="16217" xr:uid="{00000000-0005-0000-0000-0000583F0000}"/>
    <cellStyle name="Hyperlink 300" xfId="16218" xr:uid="{00000000-0005-0000-0000-0000593F0000}"/>
    <cellStyle name="Hyperlink 301" xfId="16219" xr:uid="{00000000-0005-0000-0000-00005A3F0000}"/>
    <cellStyle name="Hyperlink 302" xfId="16220" xr:uid="{00000000-0005-0000-0000-00005B3F0000}"/>
    <cellStyle name="Hyperlink 303" xfId="16221" xr:uid="{00000000-0005-0000-0000-00005C3F0000}"/>
    <cellStyle name="Hyperlink 304" xfId="16222" xr:uid="{00000000-0005-0000-0000-00005D3F0000}"/>
    <cellStyle name="Hyperlink 305" xfId="16223" xr:uid="{00000000-0005-0000-0000-00005E3F0000}"/>
    <cellStyle name="Hyperlink 306" xfId="16224" xr:uid="{00000000-0005-0000-0000-00005F3F0000}"/>
    <cellStyle name="Hyperlink 307" xfId="16225" xr:uid="{00000000-0005-0000-0000-0000603F0000}"/>
    <cellStyle name="Hyperlink 308" xfId="16226" xr:uid="{00000000-0005-0000-0000-0000613F0000}"/>
    <cellStyle name="Hyperlink 309" xfId="16227" xr:uid="{00000000-0005-0000-0000-0000623F0000}"/>
    <cellStyle name="Hyperlink 31" xfId="16228" xr:uid="{00000000-0005-0000-0000-0000633F0000}"/>
    <cellStyle name="Hyperlink 310" xfId="16229" xr:uid="{00000000-0005-0000-0000-0000643F0000}"/>
    <cellStyle name="Hyperlink 311" xfId="16230" xr:uid="{00000000-0005-0000-0000-0000653F0000}"/>
    <cellStyle name="Hyperlink 312" xfId="16231" xr:uid="{00000000-0005-0000-0000-0000663F0000}"/>
    <cellStyle name="Hyperlink 313" xfId="16232" xr:uid="{00000000-0005-0000-0000-0000673F0000}"/>
    <cellStyle name="Hyperlink 314" xfId="16233" xr:uid="{00000000-0005-0000-0000-0000683F0000}"/>
    <cellStyle name="Hyperlink 315" xfId="16234" xr:uid="{00000000-0005-0000-0000-0000693F0000}"/>
    <cellStyle name="Hyperlink 316" xfId="16235" xr:uid="{00000000-0005-0000-0000-00006A3F0000}"/>
    <cellStyle name="Hyperlink 317" xfId="16236" xr:uid="{00000000-0005-0000-0000-00006B3F0000}"/>
    <cellStyle name="Hyperlink 318" xfId="16237" xr:uid="{00000000-0005-0000-0000-00006C3F0000}"/>
    <cellStyle name="Hyperlink 319" xfId="16238" xr:uid="{00000000-0005-0000-0000-00006D3F0000}"/>
    <cellStyle name="Hyperlink 32" xfId="16239" xr:uid="{00000000-0005-0000-0000-00006E3F0000}"/>
    <cellStyle name="Hyperlink 320" xfId="16240" xr:uid="{00000000-0005-0000-0000-00006F3F0000}"/>
    <cellStyle name="Hyperlink 321" xfId="16241" xr:uid="{00000000-0005-0000-0000-0000703F0000}"/>
    <cellStyle name="Hyperlink 322" xfId="16242" xr:uid="{00000000-0005-0000-0000-0000713F0000}"/>
    <cellStyle name="Hyperlink 323" xfId="16243" xr:uid="{00000000-0005-0000-0000-0000723F0000}"/>
    <cellStyle name="Hyperlink 324" xfId="16244" xr:uid="{00000000-0005-0000-0000-0000733F0000}"/>
    <cellStyle name="Hyperlink 325" xfId="16245" xr:uid="{00000000-0005-0000-0000-0000743F0000}"/>
    <cellStyle name="Hyperlink 326" xfId="16246" xr:uid="{00000000-0005-0000-0000-0000753F0000}"/>
    <cellStyle name="Hyperlink 327" xfId="16247" xr:uid="{00000000-0005-0000-0000-0000763F0000}"/>
    <cellStyle name="Hyperlink 328" xfId="16248" xr:uid="{00000000-0005-0000-0000-0000773F0000}"/>
    <cellStyle name="Hyperlink 329" xfId="16249" xr:uid="{00000000-0005-0000-0000-0000783F0000}"/>
    <cellStyle name="Hyperlink 33" xfId="16250" xr:uid="{00000000-0005-0000-0000-0000793F0000}"/>
    <cellStyle name="Hyperlink 330" xfId="16251" xr:uid="{00000000-0005-0000-0000-00007A3F0000}"/>
    <cellStyle name="Hyperlink 331" xfId="16252" xr:uid="{00000000-0005-0000-0000-00007B3F0000}"/>
    <cellStyle name="Hyperlink 332" xfId="16253" xr:uid="{00000000-0005-0000-0000-00007C3F0000}"/>
    <cellStyle name="Hyperlink 333" xfId="16254" xr:uid="{00000000-0005-0000-0000-00007D3F0000}"/>
    <cellStyle name="Hyperlink 334" xfId="16255" xr:uid="{00000000-0005-0000-0000-00007E3F0000}"/>
    <cellStyle name="Hyperlink 335" xfId="16256" xr:uid="{00000000-0005-0000-0000-00007F3F0000}"/>
    <cellStyle name="Hyperlink 336" xfId="16257" xr:uid="{00000000-0005-0000-0000-0000803F0000}"/>
    <cellStyle name="Hyperlink 337" xfId="16258" xr:uid="{00000000-0005-0000-0000-0000813F0000}"/>
    <cellStyle name="Hyperlink 338" xfId="16259" xr:uid="{00000000-0005-0000-0000-0000823F0000}"/>
    <cellStyle name="Hyperlink 339" xfId="16260" xr:uid="{00000000-0005-0000-0000-0000833F0000}"/>
    <cellStyle name="Hyperlink 34" xfId="16261" xr:uid="{00000000-0005-0000-0000-0000843F0000}"/>
    <cellStyle name="Hyperlink 340" xfId="16262" xr:uid="{00000000-0005-0000-0000-0000853F0000}"/>
    <cellStyle name="Hyperlink 341" xfId="16263" xr:uid="{00000000-0005-0000-0000-0000863F0000}"/>
    <cellStyle name="Hyperlink 342" xfId="16264" xr:uid="{00000000-0005-0000-0000-0000873F0000}"/>
    <cellStyle name="Hyperlink 343" xfId="16265" xr:uid="{00000000-0005-0000-0000-0000883F0000}"/>
    <cellStyle name="Hyperlink 344" xfId="16266" xr:uid="{00000000-0005-0000-0000-0000893F0000}"/>
    <cellStyle name="Hyperlink 345" xfId="16267" xr:uid="{00000000-0005-0000-0000-00008A3F0000}"/>
    <cellStyle name="Hyperlink 346" xfId="16268" xr:uid="{00000000-0005-0000-0000-00008B3F0000}"/>
    <cellStyle name="Hyperlink 347" xfId="16269" xr:uid="{00000000-0005-0000-0000-00008C3F0000}"/>
    <cellStyle name="Hyperlink 348" xfId="16270" xr:uid="{00000000-0005-0000-0000-00008D3F0000}"/>
    <cellStyle name="Hyperlink 349" xfId="16271" xr:uid="{00000000-0005-0000-0000-00008E3F0000}"/>
    <cellStyle name="Hyperlink 35" xfId="16272" xr:uid="{00000000-0005-0000-0000-00008F3F0000}"/>
    <cellStyle name="Hyperlink 350" xfId="16273" xr:uid="{00000000-0005-0000-0000-0000903F0000}"/>
    <cellStyle name="Hyperlink 351" xfId="16274" xr:uid="{00000000-0005-0000-0000-0000913F0000}"/>
    <cellStyle name="Hyperlink 352" xfId="16275" xr:uid="{00000000-0005-0000-0000-0000923F0000}"/>
    <cellStyle name="Hyperlink 353" xfId="16276" xr:uid="{00000000-0005-0000-0000-0000933F0000}"/>
    <cellStyle name="Hyperlink 354" xfId="16277" xr:uid="{00000000-0005-0000-0000-0000943F0000}"/>
    <cellStyle name="Hyperlink 355" xfId="16278" xr:uid="{00000000-0005-0000-0000-0000953F0000}"/>
    <cellStyle name="Hyperlink 356" xfId="16279" xr:uid="{00000000-0005-0000-0000-0000963F0000}"/>
    <cellStyle name="Hyperlink 357" xfId="16280" xr:uid="{00000000-0005-0000-0000-0000973F0000}"/>
    <cellStyle name="Hyperlink 358" xfId="16281" xr:uid="{00000000-0005-0000-0000-0000983F0000}"/>
    <cellStyle name="Hyperlink 359" xfId="16282" xr:uid="{00000000-0005-0000-0000-0000993F0000}"/>
    <cellStyle name="Hyperlink 36" xfId="16283" xr:uid="{00000000-0005-0000-0000-00009A3F0000}"/>
    <cellStyle name="Hyperlink 360" xfId="16284" xr:uid="{00000000-0005-0000-0000-00009B3F0000}"/>
    <cellStyle name="Hyperlink 361" xfId="16285" xr:uid="{00000000-0005-0000-0000-00009C3F0000}"/>
    <cellStyle name="Hyperlink 362" xfId="16286" xr:uid="{00000000-0005-0000-0000-00009D3F0000}"/>
    <cellStyle name="Hyperlink 363" xfId="16287" xr:uid="{00000000-0005-0000-0000-00009E3F0000}"/>
    <cellStyle name="Hyperlink 364" xfId="16288" xr:uid="{00000000-0005-0000-0000-00009F3F0000}"/>
    <cellStyle name="Hyperlink 365" xfId="16289" xr:uid="{00000000-0005-0000-0000-0000A03F0000}"/>
    <cellStyle name="Hyperlink 366" xfId="16290" xr:uid="{00000000-0005-0000-0000-0000A13F0000}"/>
    <cellStyle name="Hyperlink 367" xfId="16291" xr:uid="{00000000-0005-0000-0000-0000A23F0000}"/>
    <cellStyle name="Hyperlink 368" xfId="16292" xr:uid="{00000000-0005-0000-0000-0000A33F0000}"/>
    <cellStyle name="Hyperlink 369" xfId="16293" xr:uid="{00000000-0005-0000-0000-0000A43F0000}"/>
    <cellStyle name="Hyperlink 37" xfId="16294" xr:uid="{00000000-0005-0000-0000-0000A53F0000}"/>
    <cellStyle name="Hyperlink 370" xfId="16295" xr:uid="{00000000-0005-0000-0000-0000A63F0000}"/>
    <cellStyle name="Hyperlink 371" xfId="16296" xr:uid="{00000000-0005-0000-0000-0000A73F0000}"/>
    <cellStyle name="Hyperlink 372" xfId="16297" xr:uid="{00000000-0005-0000-0000-0000A83F0000}"/>
    <cellStyle name="Hyperlink 373" xfId="16298" xr:uid="{00000000-0005-0000-0000-0000A93F0000}"/>
    <cellStyle name="Hyperlink 374" xfId="16299" xr:uid="{00000000-0005-0000-0000-0000AA3F0000}"/>
    <cellStyle name="Hyperlink 375" xfId="16300" xr:uid="{00000000-0005-0000-0000-0000AB3F0000}"/>
    <cellStyle name="Hyperlink 376" xfId="16301" xr:uid="{00000000-0005-0000-0000-0000AC3F0000}"/>
    <cellStyle name="Hyperlink 377" xfId="16302" xr:uid="{00000000-0005-0000-0000-0000AD3F0000}"/>
    <cellStyle name="Hyperlink 378" xfId="16303" xr:uid="{00000000-0005-0000-0000-0000AE3F0000}"/>
    <cellStyle name="Hyperlink 379" xfId="16304" xr:uid="{00000000-0005-0000-0000-0000AF3F0000}"/>
    <cellStyle name="Hyperlink 38" xfId="16305" xr:uid="{00000000-0005-0000-0000-0000B03F0000}"/>
    <cellStyle name="Hyperlink 380" xfId="16306" xr:uid="{00000000-0005-0000-0000-0000B13F0000}"/>
    <cellStyle name="Hyperlink 381" xfId="16307" xr:uid="{00000000-0005-0000-0000-0000B23F0000}"/>
    <cellStyle name="Hyperlink 382" xfId="16308" xr:uid="{00000000-0005-0000-0000-0000B33F0000}"/>
    <cellStyle name="Hyperlink 383" xfId="16309" xr:uid="{00000000-0005-0000-0000-0000B43F0000}"/>
    <cellStyle name="Hyperlink 384" xfId="16310" xr:uid="{00000000-0005-0000-0000-0000B53F0000}"/>
    <cellStyle name="Hyperlink 385" xfId="16311" xr:uid="{00000000-0005-0000-0000-0000B63F0000}"/>
    <cellStyle name="Hyperlink 386" xfId="16312" xr:uid="{00000000-0005-0000-0000-0000B73F0000}"/>
    <cellStyle name="Hyperlink 387" xfId="16313" xr:uid="{00000000-0005-0000-0000-0000B83F0000}"/>
    <cellStyle name="Hyperlink 388" xfId="16314" xr:uid="{00000000-0005-0000-0000-0000B93F0000}"/>
    <cellStyle name="Hyperlink 389" xfId="16315" xr:uid="{00000000-0005-0000-0000-0000BA3F0000}"/>
    <cellStyle name="Hyperlink 39" xfId="16316" xr:uid="{00000000-0005-0000-0000-0000BB3F0000}"/>
    <cellStyle name="Hyperlink 390" xfId="16317" xr:uid="{00000000-0005-0000-0000-0000BC3F0000}"/>
    <cellStyle name="Hyperlink 391" xfId="16318" xr:uid="{00000000-0005-0000-0000-0000BD3F0000}"/>
    <cellStyle name="Hyperlink 392" xfId="16319" xr:uid="{00000000-0005-0000-0000-0000BE3F0000}"/>
    <cellStyle name="Hyperlink 393" xfId="16320" xr:uid="{00000000-0005-0000-0000-0000BF3F0000}"/>
    <cellStyle name="Hyperlink 394" xfId="16321" xr:uid="{00000000-0005-0000-0000-0000C03F0000}"/>
    <cellStyle name="Hyperlink 395" xfId="16322" xr:uid="{00000000-0005-0000-0000-0000C13F0000}"/>
    <cellStyle name="Hyperlink 396" xfId="16323" xr:uid="{00000000-0005-0000-0000-0000C23F0000}"/>
    <cellStyle name="Hyperlink 397" xfId="16324" xr:uid="{00000000-0005-0000-0000-0000C33F0000}"/>
    <cellStyle name="Hyperlink 398" xfId="16325" xr:uid="{00000000-0005-0000-0000-0000C43F0000}"/>
    <cellStyle name="Hyperlink 399" xfId="16326" xr:uid="{00000000-0005-0000-0000-0000C53F0000}"/>
    <cellStyle name="Hyperlink 4" xfId="16327" xr:uid="{00000000-0005-0000-0000-0000C63F0000}"/>
    <cellStyle name="Hyperlink 40" xfId="16328" xr:uid="{00000000-0005-0000-0000-0000C73F0000}"/>
    <cellStyle name="Hyperlink 400" xfId="16329" xr:uid="{00000000-0005-0000-0000-0000C83F0000}"/>
    <cellStyle name="Hyperlink 401" xfId="16330" xr:uid="{00000000-0005-0000-0000-0000C93F0000}"/>
    <cellStyle name="Hyperlink 402" xfId="16331" xr:uid="{00000000-0005-0000-0000-0000CA3F0000}"/>
    <cellStyle name="Hyperlink 403" xfId="16332" xr:uid="{00000000-0005-0000-0000-0000CB3F0000}"/>
    <cellStyle name="Hyperlink 404" xfId="16333" xr:uid="{00000000-0005-0000-0000-0000CC3F0000}"/>
    <cellStyle name="Hyperlink 405" xfId="16334" xr:uid="{00000000-0005-0000-0000-0000CD3F0000}"/>
    <cellStyle name="Hyperlink 406" xfId="16335" xr:uid="{00000000-0005-0000-0000-0000CE3F0000}"/>
    <cellStyle name="Hyperlink 407" xfId="16336" xr:uid="{00000000-0005-0000-0000-0000CF3F0000}"/>
    <cellStyle name="Hyperlink 408" xfId="16337" xr:uid="{00000000-0005-0000-0000-0000D03F0000}"/>
    <cellStyle name="Hyperlink 409" xfId="16338" xr:uid="{00000000-0005-0000-0000-0000D13F0000}"/>
    <cellStyle name="Hyperlink 41" xfId="16339" xr:uid="{00000000-0005-0000-0000-0000D23F0000}"/>
    <cellStyle name="Hyperlink 410" xfId="16340" xr:uid="{00000000-0005-0000-0000-0000D33F0000}"/>
    <cellStyle name="Hyperlink 411" xfId="16341" xr:uid="{00000000-0005-0000-0000-0000D43F0000}"/>
    <cellStyle name="Hyperlink 412" xfId="16342" xr:uid="{00000000-0005-0000-0000-0000D53F0000}"/>
    <cellStyle name="Hyperlink 42" xfId="16343" xr:uid="{00000000-0005-0000-0000-0000D63F0000}"/>
    <cellStyle name="Hyperlink 43" xfId="16344" xr:uid="{00000000-0005-0000-0000-0000D73F0000}"/>
    <cellStyle name="Hyperlink 44" xfId="16345" xr:uid="{00000000-0005-0000-0000-0000D83F0000}"/>
    <cellStyle name="Hyperlink 45" xfId="16346" xr:uid="{00000000-0005-0000-0000-0000D93F0000}"/>
    <cellStyle name="Hyperlink 46" xfId="16347" xr:uid="{00000000-0005-0000-0000-0000DA3F0000}"/>
    <cellStyle name="Hyperlink 47" xfId="16348" xr:uid="{00000000-0005-0000-0000-0000DB3F0000}"/>
    <cellStyle name="Hyperlink 48" xfId="16349" xr:uid="{00000000-0005-0000-0000-0000DC3F0000}"/>
    <cellStyle name="Hyperlink 49" xfId="16350" xr:uid="{00000000-0005-0000-0000-0000DD3F0000}"/>
    <cellStyle name="Hyperlink 5" xfId="16351" xr:uid="{00000000-0005-0000-0000-0000DE3F0000}"/>
    <cellStyle name="Hyperlink 50" xfId="16352" xr:uid="{00000000-0005-0000-0000-0000DF3F0000}"/>
    <cellStyle name="Hyperlink 51" xfId="16353" xr:uid="{00000000-0005-0000-0000-0000E03F0000}"/>
    <cellStyle name="Hyperlink 52" xfId="16354" xr:uid="{00000000-0005-0000-0000-0000E13F0000}"/>
    <cellStyle name="Hyperlink 53" xfId="16355" xr:uid="{00000000-0005-0000-0000-0000E23F0000}"/>
    <cellStyle name="Hyperlink 54" xfId="16356" xr:uid="{00000000-0005-0000-0000-0000E33F0000}"/>
    <cellStyle name="Hyperlink 55" xfId="16357" xr:uid="{00000000-0005-0000-0000-0000E43F0000}"/>
    <cellStyle name="Hyperlink 56" xfId="16358" xr:uid="{00000000-0005-0000-0000-0000E53F0000}"/>
    <cellStyle name="Hyperlink 57" xfId="16359" xr:uid="{00000000-0005-0000-0000-0000E63F0000}"/>
    <cellStyle name="Hyperlink 58" xfId="16360" xr:uid="{00000000-0005-0000-0000-0000E73F0000}"/>
    <cellStyle name="Hyperlink 59" xfId="16361" xr:uid="{00000000-0005-0000-0000-0000E83F0000}"/>
    <cellStyle name="Hyperlink 6" xfId="16362" xr:uid="{00000000-0005-0000-0000-0000E93F0000}"/>
    <cellStyle name="Hyperlink 60" xfId="16363" xr:uid="{00000000-0005-0000-0000-0000EA3F0000}"/>
    <cellStyle name="Hyperlink 61" xfId="16364" xr:uid="{00000000-0005-0000-0000-0000EB3F0000}"/>
    <cellStyle name="Hyperlink 62" xfId="16365" xr:uid="{00000000-0005-0000-0000-0000EC3F0000}"/>
    <cellStyle name="Hyperlink 63" xfId="16366" xr:uid="{00000000-0005-0000-0000-0000ED3F0000}"/>
    <cellStyle name="Hyperlink 64" xfId="16367" xr:uid="{00000000-0005-0000-0000-0000EE3F0000}"/>
    <cellStyle name="Hyperlink 65" xfId="16368" xr:uid="{00000000-0005-0000-0000-0000EF3F0000}"/>
    <cellStyle name="Hyperlink 66" xfId="16369" xr:uid="{00000000-0005-0000-0000-0000F03F0000}"/>
    <cellStyle name="Hyperlink 67" xfId="16370" xr:uid="{00000000-0005-0000-0000-0000F13F0000}"/>
    <cellStyle name="Hyperlink 68" xfId="16371" xr:uid="{00000000-0005-0000-0000-0000F23F0000}"/>
    <cellStyle name="Hyperlink 69" xfId="16372" xr:uid="{00000000-0005-0000-0000-0000F33F0000}"/>
    <cellStyle name="Hyperlink 7" xfId="16373" xr:uid="{00000000-0005-0000-0000-0000F43F0000}"/>
    <cellStyle name="Hyperlink 70" xfId="16374" xr:uid="{00000000-0005-0000-0000-0000F53F0000}"/>
    <cellStyle name="Hyperlink 71" xfId="16375" xr:uid="{00000000-0005-0000-0000-0000F63F0000}"/>
    <cellStyle name="Hyperlink 72" xfId="16376" xr:uid="{00000000-0005-0000-0000-0000F73F0000}"/>
    <cellStyle name="Hyperlink 73" xfId="16377" xr:uid="{00000000-0005-0000-0000-0000F83F0000}"/>
    <cellStyle name="Hyperlink 74" xfId="16378" xr:uid="{00000000-0005-0000-0000-0000F93F0000}"/>
    <cellStyle name="Hyperlink 75" xfId="16379" xr:uid="{00000000-0005-0000-0000-0000FA3F0000}"/>
    <cellStyle name="Hyperlink 76" xfId="16380" xr:uid="{00000000-0005-0000-0000-0000FB3F0000}"/>
    <cellStyle name="Hyperlink 77" xfId="16381" xr:uid="{00000000-0005-0000-0000-0000FC3F0000}"/>
    <cellStyle name="Hyperlink 78" xfId="16382" xr:uid="{00000000-0005-0000-0000-0000FD3F0000}"/>
    <cellStyle name="Hyperlink 79" xfId="16383" xr:uid="{00000000-0005-0000-0000-0000FE3F0000}"/>
    <cellStyle name="Hyperlink 8" xfId="16384" xr:uid="{00000000-0005-0000-0000-0000FF3F0000}"/>
    <cellStyle name="Hyperlink 80" xfId="16385" xr:uid="{00000000-0005-0000-0000-000000400000}"/>
    <cellStyle name="Hyperlink 81" xfId="16386" xr:uid="{00000000-0005-0000-0000-000001400000}"/>
    <cellStyle name="Hyperlink 82" xfId="16387" xr:uid="{00000000-0005-0000-0000-000002400000}"/>
    <cellStyle name="Hyperlink 83" xfId="16388" xr:uid="{00000000-0005-0000-0000-000003400000}"/>
    <cellStyle name="Hyperlink 84" xfId="16389" xr:uid="{00000000-0005-0000-0000-000004400000}"/>
    <cellStyle name="Hyperlink 85" xfId="16390" xr:uid="{00000000-0005-0000-0000-000005400000}"/>
    <cellStyle name="Hyperlink 86" xfId="16391" xr:uid="{00000000-0005-0000-0000-000006400000}"/>
    <cellStyle name="Hyperlink 87" xfId="16392" xr:uid="{00000000-0005-0000-0000-000007400000}"/>
    <cellStyle name="Hyperlink 88" xfId="16393" xr:uid="{00000000-0005-0000-0000-000008400000}"/>
    <cellStyle name="Hyperlink 89" xfId="16394" xr:uid="{00000000-0005-0000-0000-000009400000}"/>
    <cellStyle name="Hyperlink 9" xfId="16395" xr:uid="{00000000-0005-0000-0000-00000A400000}"/>
    <cellStyle name="Hyperlink 90" xfId="16396" xr:uid="{00000000-0005-0000-0000-00000B400000}"/>
    <cellStyle name="Hyperlink 91" xfId="16397" xr:uid="{00000000-0005-0000-0000-00000C400000}"/>
    <cellStyle name="Hyperlink 92" xfId="16398" xr:uid="{00000000-0005-0000-0000-00000D400000}"/>
    <cellStyle name="Hyperlink 93" xfId="16399" xr:uid="{00000000-0005-0000-0000-00000E400000}"/>
    <cellStyle name="Hyperlink 94" xfId="16400" xr:uid="{00000000-0005-0000-0000-00000F400000}"/>
    <cellStyle name="Hyperlink 95" xfId="16401" xr:uid="{00000000-0005-0000-0000-000010400000}"/>
    <cellStyle name="Hyperlink 96" xfId="16402" xr:uid="{00000000-0005-0000-0000-000011400000}"/>
    <cellStyle name="Hyperlink 97" xfId="16403" xr:uid="{00000000-0005-0000-0000-000012400000}"/>
    <cellStyle name="Hyperlink 98" xfId="16404" xr:uid="{00000000-0005-0000-0000-000013400000}"/>
    <cellStyle name="Hyperlink 99" xfId="16405" xr:uid="{00000000-0005-0000-0000-000014400000}"/>
    <cellStyle name="I_#_4dp" xfId="16406" xr:uid="{00000000-0005-0000-0000-000015400000}"/>
    <cellStyle name="I_#_4dp 2" xfId="16407" xr:uid="{00000000-0005-0000-0000-000016400000}"/>
    <cellStyle name="I_#_4dp 2 10" xfId="16408" xr:uid="{00000000-0005-0000-0000-000017400000}"/>
    <cellStyle name="I_#_4dp 2 10 2" xfId="16409" xr:uid="{00000000-0005-0000-0000-000018400000}"/>
    <cellStyle name="I_#_4dp 2 10 3" xfId="16410" xr:uid="{00000000-0005-0000-0000-000019400000}"/>
    <cellStyle name="I_#_4dp 2 11" xfId="16411" xr:uid="{00000000-0005-0000-0000-00001A400000}"/>
    <cellStyle name="I_#_4dp 2 11 2" xfId="16412" xr:uid="{00000000-0005-0000-0000-00001B400000}"/>
    <cellStyle name="I_#_4dp 2 11 3" xfId="16413" xr:uid="{00000000-0005-0000-0000-00001C400000}"/>
    <cellStyle name="I_#_4dp 2 12" xfId="16414" xr:uid="{00000000-0005-0000-0000-00001D400000}"/>
    <cellStyle name="I_#_4dp 2 12 2" xfId="16415" xr:uid="{00000000-0005-0000-0000-00001E400000}"/>
    <cellStyle name="I_#_4dp 2 12 3" xfId="16416" xr:uid="{00000000-0005-0000-0000-00001F400000}"/>
    <cellStyle name="I_#_4dp 2 13" xfId="16417" xr:uid="{00000000-0005-0000-0000-000020400000}"/>
    <cellStyle name="I_#_4dp 2 13 2" xfId="16418" xr:uid="{00000000-0005-0000-0000-000021400000}"/>
    <cellStyle name="I_#_4dp 2 13 3" xfId="16419" xr:uid="{00000000-0005-0000-0000-000022400000}"/>
    <cellStyle name="I_#_4dp 2 14" xfId="16420" xr:uid="{00000000-0005-0000-0000-000023400000}"/>
    <cellStyle name="I_#_4dp 2 14 2" xfId="16421" xr:uid="{00000000-0005-0000-0000-000024400000}"/>
    <cellStyle name="I_#_4dp 2 14 3" xfId="16422" xr:uid="{00000000-0005-0000-0000-000025400000}"/>
    <cellStyle name="I_#_4dp 2 15" xfId="16423" xr:uid="{00000000-0005-0000-0000-000026400000}"/>
    <cellStyle name="I_#_4dp 2 15 2" xfId="16424" xr:uid="{00000000-0005-0000-0000-000027400000}"/>
    <cellStyle name="I_#_4dp 2 15 3" xfId="16425" xr:uid="{00000000-0005-0000-0000-000028400000}"/>
    <cellStyle name="I_#_4dp 2 16" xfId="16426" xr:uid="{00000000-0005-0000-0000-000029400000}"/>
    <cellStyle name="I_#_4dp 2 16 2" xfId="16427" xr:uid="{00000000-0005-0000-0000-00002A400000}"/>
    <cellStyle name="I_#_4dp 2 16 3" xfId="16428" xr:uid="{00000000-0005-0000-0000-00002B400000}"/>
    <cellStyle name="I_#_4dp 2 17" xfId="16429" xr:uid="{00000000-0005-0000-0000-00002C400000}"/>
    <cellStyle name="I_#_4dp 2 17 2" xfId="16430" xr:uid="{00000000-0005-0000-0000-00002D400000}"/>
    <cellStyle name="I_#_4dp 2 17 3" xfId="16431" xr:uid="{00000000-0005-0000-0000-00002E400000}"/>
    <cellStyle name="I_#_4dp 2 18" xfId="16432" xr:uid="{00000000-0005-0000-0000-00002F400000}"/>
    <cellStyle name="I_#_4dp 2 18 2" xfId="16433" xr:uid="{00000000-0005-0000-0000-000030400000}"/>
    <cellStyle name="I_#_4dp 2 18 3" xfId="16434" xr:uid="{00000000-0005-0000-0000-000031400000}"/>
    <cellStyle name="I_#_4dp 2 19" xfId="16435" xr:uid="{00000000-0005-0000-0000-000032400000}"/>
    <cellStyle name="I_#_4dp 2 19 2" xfId="16436" xr:uid="{00000000-0005-0000-0000-000033400000}"/>
    <cellStyle name="I_#_4dp 2 19 3" xfId="16437" xr:uid="{00000000-0005-0000-0000-000034400000}"/>
    <cellStyle name="I_#_4dp 2 2" xfId="16438" xr:uid="{00000000-0005-0000-0000-000035400000}"/>
    <cellStyle name="I_#_4dp 2 2 10" xfId="16439" xr:uid="{00000000-0005-0000-0000-000036400000}"/>
    <cellStyle name="I_#_4dp 2 2 10 2" xfId="16440" xr:uid="{00000000-0005-0000-0000-000037400000}"/>
    <cellStyle name="I_#_4dp 2 2 10 3" xfId="16441" xr:uid="{00000000-0005-0000-0000-000038400000}"/>
    <cellStyle name="I_#_4dp 2 2 11" xfId="16442" xr:uid="{00000000-0005-0000-0000-000039400000}"/>
    <cellStyle name="I_#_4dp 2 2 11 2" xfId="16443" xr:uid="{00000000-0005-0000-0000-00003A400000}"/>
    <cellStyle name="I_#_4dp 2 2 11 3" xfId="16444" xr:uid="{00000000-0005-0000-0000-00003B400000}"/>
    <cellStyle name="I_#_4dp 2 2 12" xfId="16445" xr:uid="{00000000-0005-0000-0000-00003C400000}"/>
    <cellStyle name="I_#_4dp 2 2 12 2" xfId="16446" xr:uid="{00000000-0005-0000-0000-00003D400000}"/>
    <cellStyle name="I_#_4dp 2 2 12 3" xfId="16447" xr:uid="{00000000-0005-0000-0000-00003E400000}"/>
    <cellStyle name="I_#_4dp 2 2 13" xfId="16448" xr:uid="{00000000-0005-0000-0000-00003F400000}"/>
    <cellStyle name="I_#_4dp 2 2 13 2" xfId="16449" xr:uid="{00000000-0005-0000-0000-000040400000}"/>
    <cellStyle name="I_#_4dp 2 2 13 3" xfId="16450" xr:uid="{00000000-0005-0000-0000-000041400000}"/>
    <cellStyle name="I_#_4dp 2 2 14" xfId="16451" xr:uid="{00000000-0005-0000-0000-000042400000}"/>
    <cellStyle name="I_#_4dp 2 2 14 2" xfId="16452" xr:uid="{00000000-0005-0000-0000-000043400000}"/>
    <cellStyle name="I_#_4dp 2 2 14 3" xfId="16453" xr:uid="{00000000-0005-0000-0000-000044400000}"/>
    <cellStyle name="I_#_4dp 2 2 15" xfId="16454" xr:uid="{00000000-0005-0000-0000-000045400000}"/>
    <cellStyle name="I_#_4dp 2 2 15 2" xfId="16455" xr:uid="{00000000-0005-0000-0000-000046400000}"/>
    <cellStyle name="I_#_4dp 2 2 15 3" xfId="16456" xr:uid="{00000000-0005-0000-0000-000047400000}"/>
    <cellStyle name="I_#_4dp 2 2 16" xfId="16457" xr:uid="{00000000-0005-0000-0000-000048400000}"/>
    <cellStyle name="I_#_4dp 2 2 16 2" xfId="16458" xr:uid="{00000000-0005-0000-0000-000049400000}"/>
    <cellStyle name="I_#_4dp 2 2 16 3" xfId="16459" xr:uid="{00000000-0005-0000-0000-00004A400000}"/>
    <cellStyle name="I_#_4dp 2 2 17" xfId="16460" xr:uid="{00000000-0005-0000-0000-00004B400000}"/>
    <cellStyle name="I_#_4dp 2 2 17 2" xfId="16461" xr:uid="{00000000-0005-0000-0000-00004C400000}"/>
    <cellStyle name="I_#_4dp 2 2 17 3" xfId="16462" xr:uid="{00000000-0005-0000-0000-00004D400000}"/>
    <cellStyle name="I_#_4dp 2 2 18" xfId="16463" xr:uid="{00000000-0005-0000-0000-00004E400000}"/>
    <cellStyle name="I_#_4dp 2 2 18 2" xfId="16464" xr:uid="{00000000-0005-0000-0000-00004F400000}"/>
    <cellStyle name="I_#_4dp 2 2 18 3" xfId="16465" xr:uid="{00000000-0005-0000-0000-000050400000}"/>
    <cellStyle name="I_#_4dp 2 2 19" xfId="16466" xr:uid="{00000000-0005-0000-0000-000051400000}"/>
    <cellStyle name="I_#_4dp 2 2 19 2" xfId="16467" xr:uid="{00000000-0005-0000-0000-000052400000}"/>
    <cellStyle name="I_#_4dp 2 2 19 3" xfId="16468" xr:uid="{00000000-0005-0000-0000-000053400000}"/>
    <cellStyle name="I_#_4dp 2 2 2" xfId="16469" xr:uid="{00000000-0005-0000-0000-000054400000}"/>
    <cellStyle name="I_#_4dp 2 2 2 2" xfId="16470" xr:uid="{00000000-0005-0000-0000-000055400000}"/>
    <cellStyle name="I_#_4dp 2 2 2 3" xfId="16471" xr:uid="{00000000-0005-0000-0000-000056400000}"/>
    <cellStyle name="I_#_4dp 2 2 20" xfId="16472" xr:uid="{00000000-0005-0000-0000-000057400000}"/>
    <cellStyle name="I_#_4dp 2 2 20 2" xfId="16473" xr:uid="{00000000-0005-0000-0000-000058400000}"/>
    <cellStyle name="I_#_4dp 2 2 20 3" xfId="16474" xr:uid="{00000000-0005-0000-0000-000059400000}"/>
    <cellStyle name="I_#_4dp 2 2 21" xfId="16475" xr:uid="{00000000-0005-0000-0000-00005A400000}"/>
    <cellStyle name="I_#_4dp 2 2 21 2" xfId="16476" xr:uid="{00000000-0005-0000-0000-00005B400000}"/>
    <cellStyle name="I_#_4dp 2 2 21 3" xfId="16477" xr:uid="{00000000-0005-0000-0000-00005C400000}"/>
    <cellStyle name="I_#_4dp 2 2 22" xfId="16478" xr:uid="{00000000-0005-0000-0000-00005D400000}"/>
    <cellStyle name="I_#_4dp 2 2 22 2" xfId="16479" xr:uid="{00000000-0005-0000-0000-00005E400000}"/>
    <cellStyle name="I_#_4dp 2 2 22 3" xfId="16480" xr:uid="{00000000-0005-0000-0000-00005F400000}"/>
    <cellStyle name="I_#_4dp 2 2 23" xfId="16481" xr:uid="{00000000-0005-0000-0000-000060400000}"/>
    <cellStyle name="I_#_4dp 2 2 23 2" xfId="16482" xr:uid="{00000000-0005-0000-0000-000061400000}"/>
    <cellStyle name="I_#_4dp 2 2 23 3" xfId="16483" xr:uid="{00000000-0005-0000-0000-000062400000}"/>
    <cellStyle name="I_#_4dp 2 2 24" xfId="16484" xr:uid="{00000000-0005-0000-0000-000063400000}"/>
    <cellStyle name="I_#_4dp 2 2 24 2" xfId="16485" xr:uid="{00000000-0005-0000-0000-000064400000}"/>
    <cellStyle name="I_#_4dp 2 2 24 3" xfId="16486" xr:uid="{00000000-0005-0000-0000-000065400000}"/>
    <cellStyle name="I_#_4dp 2 2 25" xfId="16487" xr:uid="{00000000-0005-0000-0000-000066400000}"/>
    <cellStyle name="I_#_4dp 2 2 26" xfId="16488" xr:uid="{00000000-0005-0000-0000-000067400000}"/>
    <cellStyle name="I_#_4dp 2 2 3" xfId="16489" xr:uid="{00000000-0005-0000-0000-000068400000}"/>
    <cellStyle name="I_#_4dp 2 2 3 2" xfId="16490" xr:uid="{00000000-0005-0000-0000-000069400000}"/>
    <cellStyle name="I_#_4dp 2 2 3 3" xfId="16491" xr:uid="{00000000-0005-0000-0000-00006A400000}"/>
    <cellStyle name="I_#_4dp 2 2 4" xfId="16492" xr:uid="{00000000-0005-0000-0000-00006B400000}"/>
    <cellStyle name="I_#_4dp 2 2 4 2" xfId="16493" xr:uid="{00000000-0005-0000-0000-00006C400000}"/>
    <cellStyle name="I_#_4dp 2 2 4 3" xfId="16494" xr:uid="{00000000-0005-0000-0000-00006D400000}"/>
    <cellStyle name="I_#_4dp 2 2 5" xfId="16495" xr:uid="{00000000-0005-0000-0000-00006E400000}"/>
    <cellStyle name="I_#_4dp 2 2 5 2" xfId="16496" xr:uid="{00000000-0005-0000-0000-00006F400000}"/>
    <cellStyle name="I_#_4dp 2 2 5 3" xfId="16497" xr:uid="{00000000-0005-0000-0000-000070400000}"/>
    <cellStyle name="I_#_4dp 2 2 6" xfId="16498" xr:uid="{00000000-0005-0000-0000-000071400000}"/>
    <cellStyle name="I_#_4dp 2 2 6 2" xfId="16499" xr:uid="{00000000-0005-0000-0000-000072400000}"/>
    <cellStyle name="I_#_4dp 2 2 6 3" xfId="16500" xr:uid="{00000000-0005-0000-0000-000073400000}"/>
    <cellStyle name="I_#_4dp 2 2 7" xfId="16501" xr:uid="{00000000-0005-0000-0000-000074400000}"/>
    <cellStyle name="I_#_4dp 2 2 7 2" xfId="16502" xr:uid="{00000000-0005-0000-0000-000075400000}"/>
    <cellStyle name="I_#_4dp 2 2 7 3" xfId="16503" xr:uid="{00000000-0005-0000-0000-000076400000}"/>
    <cellStyle name="I_#_4dp 2 2 8" xfId="16504" xr:uid="{00000000-0005-0000-0000-000077400000}"/>
    <cellStyle name="I_#_4dp 2 2 8 2" xfId="16505" xr:uid="{00000000-0005-0000-0000-000078400000}"/>
    <cellStyle name="I_#_4dp 2 2 8 3" xfId="16506" xr:uid="{00000000-0005-0000-0000-000079400000}"/>
    <cellStyle name="I_#_4dp 2 2 9" xfId="16507" xr:uid="{00000000-0005-0000-0000-00007A400000}"/>
    <cellStyle name="I_#_4dp 2 2 9 2" xfId="16508" xr:uid="{00000000-0005-0000-0000-00007B400000}"/>
    <cellStyle name="I_#_4dp 2 2 9 3" xfId="16509" xr:uid="{00000000-0005-0000-0000-00007C400000}"/>
    <cellStyle name="I_#_4dp 2 20" xfId="16510" xr:uid="{00000000-0005-0000-0000-00007D400000}"/>
    <cellStyle name="I_#_4dp 2 20 2" xfId="16511" xr:uid="{00000000-0005-0000-0000-00007E400000}"/>
    <cellStyle name="I_#_4dp 2 20 3" xfId="16512" xr:uid="{00000000-0005-0000-0000-00007F400000}"/>
    <cellStyle name="I_#_4dp 2 21" xfId="16513" xr:uid="{00000000-0005-0000-0000-000080400000}"/>
    <cellStyle name="I_#_4dp 2 21 2" xfId="16514" xr:uid="{00000000-0005-0000-0000-000081400000}"/>
    <cellStyle name="I_#_4dp 2 21 3" xfId="16515" xr:uid="{00000000-0005-0000-0000-000082400000}"/>
    <cellStyle name="I_#_4dp 2 22" xfId="16516" xr:uid="{00000000-0005-0000-0000-000083400000}"/>
    <cellStyle name="I_#_4dp 2 22 2" xfId="16517" xr:uid="{00000000-0005-0000-0000-000084400000}"/>
    <cellStyle name="I_#_4dp 2 22 3" xfId="16518" xr:uid="{00000000-0005-0000-0000-000085400000}"/>
    <cellStyle name="I_#_4dp 2 23" xfId="16519" xr:uid="{00000000-0005-0000-0000-000086400000}"/>
    <cellStyle name="I_#_4dp 2 23 2" xfId="16520" xr:uid="{00000000-0005-0000-0000-000087400000}"/>
    <cellStyle name="I_#_4dp 2 23 3" xfId="16521" xr:uid="{00000000-0005-0000-0000-000088400000}"/>
    <cellStyle name="I_#_4dp 2 24" xfId="16522" xr:uid="{00000000-0005-0000-0000-000089400000}"/>
    <cellStyle name="I_#_4dp 2 24 2" xfId="16523" xr:uid="{00000000-0005-0000-0000-00008A400000}"/>
    <cellStyle name="I_#_4dp 2 24 3" xfId="16524" xr:uid="{00000000-0005-0000-0000-00008B400000}"/>
    <cellStyle name="I_#_4dp 2 25" xfId="16525" xr:uid="{00000000-0005-0000-0000-00008C400000}"/>
    <cellStyle name="I_#_4dp 2 25 2" xfId="16526" xr:uid="{00000000-0005-0000-0000-00008D400000}"/>
    <cellStyle name="I_#_4dp 2 25 3" xfId="16527" xr:uid="{00000000-0005-0000-0000-00008E400000}"/>
    <cellStyle name="I_#_4dp 2 26" xfId="16528" xr:uid="{00000000-0005-0000-0000-00008F400000}"/>
    <cellStyle name="I_#_4dp 2 26 2" xfId="16529" xr:uid="{00000000-0005-0000-0000-000090400000}"/>
    <cellStyle name="I_#_4dp 2 26 3" xfId="16530" xr:uid="{00000000-0005-0000-0000-000091400000}"/>
    <cellStyle name="I_#_4dp 2 27" xfId="16531" xr:uid="{00000000-0005-0000-0000-000092400000}"/>
    <cellStyle name="I_#_4dp 2 27 2" xfId="16532" xr:uid="{00000000-0005-0000-0000-000093400000}"/>
    <cellStyle name="I_#_4dp 2 27 3" xfId="16533" xr:uid="{00000000-0005-0000-0000-000094400000}"/>
    <cellStyle name="I_#_4dp 2 28" xfId="16534" xr:uid="{00000000-0005-0000-0000-000095400000}"/>
    <cellStyle name="I_#_4dp 2 28 2" xfId="16535" xr:uid="{00000000-0005-0000-0000-000096400000}"/>
    <cellStyle name="I_#_4dp 2 28 3" xfId="16536" xr:uid="{00000000-0005-0000-0000-000097400000}"/>
    <cellStyle name="I_#_4dp 2 29" xfId="16537" xr:uid="{00000000-0005-0000-0000-000098400000}"/>
    <cellStyle name="I_#_4dp 2 29 2" xfId="16538" xr:uid="{00000000-0005-0000-0000-000099400000}"/>
    <cellStyle name="I_#_4dp 2 29 3" xfId="16539" xr:uid="{00000000-0005-0000-0000-00009A400000}"/>
    <cellStyle name="I_#_4dp 2 3" xfId="16540" xr:uid="{00000000-0005-0000-0000-00009B400000}"/>
    <cellStyle name="I_#_4dp 2 3 10" xfId="16541" xr:uid="{00000000-0005-0000-0000-00009C400000}"/>
    <cellStyle name="I_#_4dp 2 3 10 2" xfId="16542" xr:uid="{00000000-0005-0000-0000-00009D400000}"/>
    <cellStyle name="I_#_4dp 2 3 10 3" xfId="16543" xr:uid="{00000000-0005-0000-0000-00009E400000}"/>
    <cellStyle name="I_#_4dp 2 3 11" xfId="16544" xr:uid="{00000000-0005-0000-0000-00009F400000}"/>
    <cellStyle name="I_#_4dp 2 3 11 2" xfId="16545" xr:uid="{00000000-0005-0000-0000-0000A0400000}"/>
    <cellStyle name="I_#_4dp 2 3 11 3" xfId="16546" xr:uid="{00000000-0005-0000-0000-0000A1400000}"/>
    <cellStyle name="I_#_4dp 2 3 12" xfId="16547" xr:uid="{00000000-0005-0000-0000-0000A2400000}"/>
    <cellStyle name="I_#_4dp 2 3 12 2" xfId="16548" xr:uid="{00000000-0005-0000-0000-0000A3400000}"/>
    <cellStyle name="I_#_4dp 2 3 12 3" xfId="16549" xr:uid="{00000000-0005-0000-0000-0000A4400000}"/>
    <cellStyle name="I_#_4dp 2 3 13" xfId="16550" xr:uid="{00000000-0005-0000-0000-0000A5400000}"/>
    <cellStyle name="I_#_4dp 2 3 13 2" xfId="16551" xr:uid="{00000000-0005-0000-0000-0000A6400000}"/>
    <cellStyle name="I_#_4dp 2 3 13 3" xfId="16552" xr:uid="{00000000-0005-0000-0000-0000A7400000}"/>
    <cellStyle name="I_#_4dp 2 3 14" xfId="16553" xr:uid="{00000000-0005-0000-0000-0000A8400000}"/>
    <cellStyle name="I_#_4dp 2 3 14 2" xfId="16554" xr:uid="{00000000-0005-0000-0000-0000A9400000}"/>
    <cellStyle name="I_#_4dp 2 3 14 3" xfId="16555" xr:uid="{00000000-0005-0000-0000-0000AA400000}"/>
    <cellStyle name="I_#_4dp 2 3 15" xfId="16556" xr:uid="{00000000-0005-0000-0000-0000AB400000}"/>
    <cellStyle name="I_#_4dp 2 3 15 2" xfId="16557" xr:uid="{00000000-0005-0000-0000-0000AC400000}"/>
    <cellStyle name="I_#_4dp 2 3 15 3" xfId="16558" xr:uid="{00000000-0005-0000-0000-0000AD400000}"/>
    <cellStyle name="I_#_4dp 2 3 16" xfId="16559" xr:uid="{00000000-0005-0000-0000-0000AE400000}"/>
    <cellStyle name="I_#_4dp 2 3 16 2" xfId="16560" xr:uid="{00000000-0005-0000-0000-0000AF400000}"/>
    <cellStyle name="I_#_4dp 2 3 16 3" xfId="16561" xr:uid="{00000000-0005-0000-0000-0000B0400000}"/>
    <cellStyle name="I_#_4dp 2 3 17" xfId="16562" xr:uid="{00000000-0005-0000-0000-0000B1400000}"/>
    <cellStyle name="I_#_4dp 2 3 17 2" xfId="16563" xr:uid="{00000000-0005-0000-0000-0000B2400000}"/>
    <cellStyle name="I_#_4dp 2 3 17 3" xfId="16564" xr:uid="{00000000-0005-0000-0000-0000B3400000}"/>
    <cellStyle name="I_#_4dp 2 3 18" xfId="16565" xr:uid="{00000000-0005-0000-0000-0000B4400000}"/>
    <cellStyle name="I_#_4dp 2 3 18 2" xfId="16566" xr:uid="{00000000-0005-0000-0000-0000B5400000}"/>
    <cellStyle name="I_#_4dp 2 3 18 3" xfId="16567" xr:uid="{00000000-0005-0000-0000-0000B6400000}"/>
    <cellStyle name="I_#_4dp 2 3 19" xfId="16568" xr:uid="{00000000-0005-0000-0000-0000B7400000}"/>
    <cellStyle name="I_#_4dp 2 3 19 2" xfId="16569" xr:uid="{00000000-0005-0000-0000-0000B8400000}"/>
    <cellStyle name="I_#_4dp 2 3 19 3" xfId="16570" xr:uid="{00000000-0005-0000-0000-0000B9400000}"/>
    <cellStyle name="I_#_4dp 2 3 2" xfId="16571" xr:uid="{00000000-0005-0000-0000-0000BA400000}"/>
    <cellStyle name="I_#_4dp 2 3 2 2" xfId="16572" xr:uid="{00000000-0005-0000-0000-0000BB400000}"/>
    <cellStyle name="I_#_4dp 2 3 2 3" xfId="16573" xr:uid="{00000000-0005-0000-0000-0000BC400000}"/>
    <cellStyle name="I_#_4dp 2 3 20" xfId="16574" xr:uid="{00000000-0005-0000-0000-0000BD400000}"/>
    <cellStyle name="I_#_4dp 2 3 20 2" xfId="16575" xr:uid="{00000000-0005-0000-0000-0000BE400000}"/>
    <cellStyle name="I_#_4dp 2 3 20 3" xfId="16576" xr:uid="{00000000-0005-0000-0000-0000BF400000}"/>
    <cellStyle name="I_#_4dp 2 3 21" xfId="16577" xr:uid="{00000000-0005-0000-0000-0000C0400000}"/>
    <cellStyle name="I_#_4dp 2 3 21 2" xfId="16578" xr:uid="{00000000-0005-0000-0000-0000C1400000}"/>
    <cellStyle name="I_#_4dp 2 3 21 3" xfId="16579" xr:uid="{00000000-0005-0000-0000-0000C2400000}"/>
    <cellStyle name="I_#_4dp 2 3 22" xfId="16580" xr:uid="{00000000-0005-0000-0000-0000C3400000}"/>
    <cellStyle name="I_#_4dp 2 3 22 2" xfId="16581" xr:uid="{00000000-0005-0000-0000-0000C4400000}"/>
    <cellStyle name="I_#_4dp 2 3 22 3" xfId="16582" xr:uid="{00000000-0005-0000-0000-0000C5400000}"/>
    <cellStyle name="I_#_4dp 2 3 23" xfId="16583" xr:uid="{00000000-0005-0000-0000-0000C6400000}"/>
    <cellStyle name="I_#_4dp 2 3 23 2" xfId="16584" xr:uid="{00000000-0005-0000-0000-0000C7400000}"/>
    <cellStyle name="I_#_4dp 2 3 23 3" xfId="16585" xr:uid="{00000000-0005-0000-0000-0000C8400000}"/>
    <cellStyle name="I_#_4dp 2 3 24" xfId="16586" xr:uid="{00000000-0005-0000-0000-0000C9400000}"/>
    <cellStyle name="I_#_4dp 2 3 24 2" xfId="16587" xr:uid="{00000000-0005-0000-0000-0000CA400000}"/>
    <cellStyle name="I_#_4dp 2 3 24 3" xfId="16588" xr:uid="{00000000-0005-0000-0000-0000CB400000}"/>
    <cellStyle name="I_#_4dp 2 3 25" xfId="16589" xr:uid="{00000000-0005-0000-0000-0000CC400000}"/>
    <cellStyle name="I_#_4dp 2 3 26" xfId="16590" xr:uid="{00000000-0005-0000-0000-0000CD400000}"/>
    <cellStyle name="I_#_4dp 2 3 3" xfId="16591" xr:uid="{00000000-0005-0000-0000-0000CE400000}"/>
    <cellStyle name="I_#_4dp 2 3 3 2" xfId="16592" xr:uid="{00000000-0005-0000-0000-0000CF400000}"/>
    <cellStyle name="I_#_4dp 2 3 3 3" xfId="16593" xr:uid="{00000000-0005-0000-0000-0000D0400000}"/>
    <cellStyle name="I_#_4dp 2 3 4" xfId="16594" xr:uid="{00000000-0005-0000-0000-0000D1400000}"/>
    <cellStyle name="I_#_4dp 2 3 4 2" xfId="16595" xr:uid="{00000000-0005-0000-0000-0000D2400000}"/>
    <cellStyle name="I_#_4dp 2 3 4 3" xfId="16596" xr:uid="{00000000-0005-0000-0000-0000D3400000}"/>
    <cellStyle name="I_#_4dp 2 3 5" xfId="16597" xr:uid="{00000000-0005-0000-0000-0000D4400000}"/>
    <cellStyle name="I_#_4dp 2 3 5 2" xfId="16598" xr:uid="{00000000-0005-0000-0000-0000D5400000}"/>
    <cellStyle name="I_#_4dp 2 3 5 3" xfId="16599" xr:uid="{00000000-0005-0000-0000-0000D6400000}"/>
    <cellStyle name="I_#_4dp 2 3 6" xfId="16600" xr:uid="{00000000-0005-0000-0000-0000D7400000}"/>
    <cellStyle name="I_#_4dp 2 3 6 2" xfId="16601" xr:uid="{00000000-0005-0000-0000-0000D8400000}"/>
    <cellStyle name="I_#_4dp 2 3 6 3" xfId="16602" xr:uid="{00000000-0005-0000-0000-0000D9400000}"/>
    <cellStyle name="I_#_4dp 2 3 7" xfId="16603" xr:uid="{00000000-0005-0000-0000-0000DA400000}"/>
    <cellStyle name="I_#_4dp 2 3 7 2" xfId="16604" xr:uid="{00000000-0005-0000-0000-0000DB400000}"/>
    <cellStyle name="I_#_4dp 2 3 7 3" xfId="16605" xr:uid="{00000000-0005-0000-0000-0000DC400000}"/>
    <cellStyle name="I_#_4dp 2 3 8" xfId="16606" xr:uid="{00000000-0005-0000-0000-0000DD400000}"/>
    <cellStyle name="I_#_4dp 2 3 8 2" xfId="16607" xr:uid="{00000000-0005-0000-0000-0000DE400000}"/>
    <cellStyle name="I_#_4dp 2 3 8 3" xfId="16608" xr:uid="{00000000-0005-0000-0000-0000DF400000}"/>
    <cellStyle name="I_#_4dp 2 3 9" xfId="16609" xr:uid="{00000000-0005-0000-0000-0000E0400000}"/>
    <cellStyle name="I_#_4dp 2 3 9 2" xfId="16610" xr:uid="{00000000-0005-0000-0000-0000E1400000}"/>
    <cellStyle name="I_#_4dp 2 3 9 3" xfId="16611" xr:uid="{00000000-0005-0000-0000-0000E2400000}"/>
    <cellStyle name="I_#_4dp 2 30" xfId="16612" xr:uid="{00000000-0005-0000-0000-0000E3400000}"/>
    <cellStyle name="I_#_4dp 2 30 2" xfId="16613" xr:uid="{00000000-0005-0000-0000-0000E4400000}"/>
    <cellStyle name="I_#_4dp 2 30 3" xfId="16614" xr:uid="{00000000-0005-0000-0000-0000E5400000}"/>
    <cellStyle name="I_#_4dp 2 31" xfId="16615" xr:uid="{00000000-0005-0000-0000-0000E6400000}"/>
    <cellStyle name="I_#_4dp 2 31 2" xfId="16616" xr:uid="{00000000-0005-0000-0000-0000E7400000}"/>
    <cellStyle name="I_#_4dp 2 31 3" xfId="16617" xr:uid="{00000000-0005-0000-0000-0000E8400000}"/>
    <cellStyle name="I_#_4dp 2 32" xfId="16618" xr:uid="{00000000-0005-0000-0000-0000E9400000}"/>
    <cellStyle name="I_#_4dp 2 32 2" xfId="16619" xr:uid="{00000000-0005-0000-0000-0000EA400000}"/>
    <cellStyle name="I_#_4dp 2 32 3" xfId="16620" xr:uid="{00000000-0005-0000-0000-0000EB400000}"/>
    <cellStyle name="I_#_4dp 2 33" xfId="16621" xr:uid="{00000000-0005-0000-0000-0000EC400000}"/>
    <cellStyle name="I_#_4dp 2 33 2" xfId="16622" xr:uid="{00000000-0005-0000-0000-0000ED400000}"/>
    <cellStyle name="I_#_4dp 2 33 3" xfId="16623" xr:uid="{00000000-0005-0000-0000-0000EE400000}"/>
    <cellStyle name="I_#_4dp 2 34" xfId="16624" xr:uid="{00000000-0005-0000-0000-0000EF400000}"/>
    <cellStyle name="I_#_4dp 2 34 2" xfId="16625" xr:uid="{00000000-0005-0000-0000-0000F0400000}"/>
    <cellStyle name="I_#_4dp 2 34 3" xfId="16626" xr:uid="{00000000-0005-0000-0000-0000F1400000}"/>
    <cellStyle name="I_#_4dp 2 35" xfId="16627" xr:uid="{00000000-0005-0000-0000-0000F2400000}"/>
    <cellStyle name="I_#_4dp 2 36" xfId="16628" xr:uid="{00000000-0005-0000-0000-0000F3400000}"/>
    <cellStyle name="I_#_4dp 2 4" xfId="16629" xr:uid="{00000000-0005-0000-0000-0000F4400000}"/>
    <cellStyle name="I_#_4dp 2 4 10" xfId="16630" xr:uid="{00000000-0005-0000-0000-0000F5400000}"/>
    <cellStyle name="I_#_4dp 2 4 10 2" xfId="16631" xr:uid="{00000000-0005-0000-0000-0000F6400000}"/>
    <cellStyle name="I_#_4dp 2 4 10 3" xfId="16632" xr:uid="{00000000-0005-0000-0000-0000F7400000}"/>
    <cellStyle name="I_#_4dp 2 4 11" xfId="16633" xr:uid="{00000000-0005-0000-0000-0000F8400000}"/>
    <cellStyle name="I_#_4dp 2 4 11 2" xfId="16634" xr:uid="{00000000-0005-0000-0000-0000F9400000}"/>
    <cellStyle name="I_#_4dp 2 4 11 3" xfId="16635" xr:uid="{00000000-0005-0000-0000-0000FA400000}"/>
    <cellStyle name="I_#_4dp 2 4 12" xfId="16636" xr:uid="{00000000-0005-0000-0000-0000FB400000}"/>
    <cellStyle name="I_#_4dp 2 4 12 2" xfId="16637" xr:uid="{00000000-0005-0000-0000-0000FC400000}"/>
    <cellStyle name="I_#_4dp 2 4 12 3" xfId="16638" xr:uid="{00000000-0005-0000-0000-0000FD400000}"/>
    <cellStyle name="I_#_4dp 2 4 13" xfId="16639" xr:uid="{00000000-0005-0000-0000-0000FE400000}"/>
    <cellStyle name="I_#_4dp 2 4 13 2" xfId="16640" xr:uid="{00000000-0005-0000-0000-0000FF400000}"/>
    <cellStyle name="I_#_4dp 2 4 13 3" xfId="16641" xr:uid="{00000000-0005-0000-0000-000000410000}"/>
    <cellStyle name="I_#_4dp 2 4 14" xfId="16642" xr:uid="{00000000-0005-0000-0000-000001410000}"/>
    <cellStyle name="I_#_4dp 2 4 14 2" xfId="16643" xr:uid="{00000000-0005-0000-0000-000002410000}"/>
    <cellStyle name="I_#_4dp 2 4 14 3" xfId="16644" xr:uid="{00000000-0005-0000-0000-000003410000}"/>
    <cellStyle name="I_#_4dp 2 4 15" xfId="16645" xr:uid="{00000000-0005-0000-0000-000004410000}"/>
    <cellStyle name="I_#_4dp 2 4 15 2" xfId="16646" xr:uid="{00000000-0005-0000-0000-000005410000}"/>
    <cellStyle name="I_#_4dp 2 4 15 3" xfId="16647" xr:uid="{00000000-0005-0000-0000-000006410000}"/>
    <cellStyle name="I_#_4dp 2 4 16" xfId="16648" xr:uid="{00000000-0005-0000-0000-000007410000}"/>
    <cellStyle name="I_#_4dp 2 4 16 2" xfId="16649" xr:uid="{00000000-0005-0000-0000-000008410000}"/>
    <cellStyle name="I_#_4dp 2 4 16 3" xfId="16650" xr:uid="{00000000-0005-0000-0000-000009410000}"/>
    <cellStyle name="I_#_4dp 2 4 17" xfId="16651" xr:uid="{00000000-0005-0000-0000-00000A410000}"/>
    <cellStyle name="I_#_4dp 2 4 17 2" xfId="16652" xr:uid="{00000000-0005-0000-0000-00000B410000}"/>
    <cellStyle name="I_#_4dp 2 4 17 3" xfId="16653" xr:uid="{00000000-0005-0000-0000-00000C410000}"/>
    <cellStyle name="I_#_4dp 2 4 18" xfId="16654" xr:uid="{00000000-0005-0000-0000-00000D410000}"/>
    <cellStyle name="I_#_4dp 2 4 18 2" xfId="16655" xr:uid="{00000000-0005-0000-0000-00000E410000}"/>
    <cellStyle name="I_#_4dp 2 4 18 3" xfId="16656" xr:uid="{00000000-0005-0000-0000-00000F410000}"/>
    <cellStyle name="I_#_4dp 2 4 19" xfId="16657" xr:uid="{00000000-0005-0000-0000-000010410000}"/>
    <cellStyle name="I_#_4dp 2 4 19 2" xfId="16658" xr:uid="{00000000-0005-0000-0000-000011410000}"/>
    <cellStyle name="I_#_4dp 2 4 19 3" xfId="16659" xr:uid="{00000000-0005-0000-0000-000012410000}"/>
    <cellStyle name="I_#_4dp 2 4 2" xfId="16660" xr:uid="{00000000-0005-0000-0000-000013410000}"/>
    <cellStyle name="I_#_4dp 2 4 2 2" xfId="16661" xr:uid="{00000000-0005-0000-0000-000014410000}"/>
    <cellStyle name="I_#_4dp 2 4 2 3" xfId="16662" xr:uid="{00000000-0005-0000-0000-000015410000}"/>
    <cellStyle name="I_#_4dp 2 4 20" xfId="16663" xr:uid="{00000000-0005-0000-0000-000016410000}"/>
    <cellStyle name="I_#_4dp 2 4 20 2" xfId="16664" xr:uid="{00000000-0005-0000-0000-000017410000}"/>
    <cellStyle name="I_#_4dp 2 4 20 3" xfId="16665" xr:uid="{00000000-0005-0000-0000-000018410000}"/>
    <cellStyle name="I_#_4dp 2 4 21" xfId="16666" xr:uid="{00000000-0005-0000-0000-000019410000}"/>
    <cellStyle name="I_#_4dp 2 4 21 2" xfId="16667" xr:uid="{00000000-0005-0000-0000-00001A410000}"/>
    <cellStyle name="I_#_4dp 2 4 21 3" xfId="16668" xr:uid="{00000000-0005-0000-0000-00001B410000}"/>
    <cellStyle name="I_#_4dp 2 4 22" xfId="16669" xr:uid="{00000000-0005-0000-0000-00001C410000}"/>
    <cellStyle name="I_#_4dp 2 4 22 2" xfId="16670" xr:uid="{00000000-0005-0000-0000-00001D410000}"/>
    <cellStyle name="I_#_4dp 2 4 22 3" xfId="16671" xr:uid="{00000000-0005-0000-0000-00001E410000}"/>
    <cellStyle name="I_#_4dp 2 4 23" xfId="16672" xr:uid="{00000000-0005-0000-0000-00001F410000}"/>
    <cellStyle name="I_#_4dp 2 4 23 2" xfId="16673" xr:uid="{00000000-0005-0000-0000-000020410000}"/>
    <cellStyle name="I_#_4dp 2 4 23 3" xfId="16674" xr:uid="{00000000-0005-0000-0000-000021410000}"/>
    <cellStyle name="I_#_4dp 2 4 24" xfId="16675" xr:uid="{00000000-0005-0000-0000-000022410000}"/>
    <cellStyle name="I_#_4dp 2 4 24 2" xfId="16676" xr:uid="{00000000-0005-0000-0000-000023410000}"/>
    <cellStyle name="I_#_4dp 2 4 24 3" xfId="16677" xr:uid="{00000000-0005-0000-0000-000024410000}"/>
    <cellStyle name="I_#_4dp 2 4 25" xfId="16678" xr:uid="{00000000-0005-0000-0000-000025410000}"/>
    <cellStyle name="I_#_4dp 2 4 26" xfId="16679" xr:uid="{00000000-0005-0000-0000-000026410000}"/>
    <cellStyle name="I_#_4dp 2 4 3" xfId="16680" xr:uid="{00000000-0005-0000-0000-000027410000}"/>
    <cellStyle name="I_#_4dp 2 4 3 2" xfId="16681" xr:uid="{00000000-0005-0000-0000-000028410000}"/>
    <cellStyle name="I_#_4dp 2 4 3 3" xfId="16682" xr:uid="{00000000-0005-0000-0000-000029410000}"/>
    <cellStyle name="I_#_4dp 2 4 4" xfId="16683" xr:uid="{00000000-0005-0000-0000-00002A410000}"/>
    <cellStyle name="I_#_4dp 2 4 4 2" xfId="16684" xr:uid="{00000000-0005-0000-0000-00002B410000}"/>
    <cellStyle name="I_#_4dp 2 4 4 3" xfId="16685" xr:uid="{00000000-0005-0000-0000-00002C410000}"/>
    <cellStyle name="I_#_4dp 2 4 5" xfId="16686" xr:uid="{00000000-0005-0000-0000-00002D410000}"/>
    <cellStyle name="I_#_4dp 2 4 5 2" xfId="16687" xr:uid="{00000000-0005-0000-0000-00002E410000}"/>
    <cellStyle name="I_#_4dp 2 4 5 3" xfId="16688" xr:uid="{00000000-0005-0000-0000-00002F410000}"/>
    <cellStyle name="I_#_4dp 2 4 6" xfId="16689" xr:uid="{00000000-0005-0000-0000-000030410000}"/>
    <cellStyle name="I_#_4dp 2 4 6 2" xfId="16690" xr:uid="{00000000-0005-0000-0000-000031410000}"/>
    <cellStyle name="I_#_4dp 2 4 6 3" xfId="16691" xr:uid="{00000000-0005-0000-0000-000032410000}"/>
    <cellStyle name="I_#_4dp 2 4 7" xfId="16692" xr:uid="{00000000-0005-0000-0000-000033410000}"/>
    <cellStyle name="I_#_4dp 2 4 7 2" xfId="16693" xr:uid="{00000000-0005-0000-0000-000034410000}"/>
    <cellStyle name="I_#_4dp 2 4 7 3" xfId="16694" xr:uid="{00000000-0005-0000-0000-000035410000}"/>
    <cellStyle name="I_#_4dp 2 4 8" xfId="16695" xr:uid="{00000000-0005-0000-0000-000036410000}"/>
    <cellStyle name="I_#_4dp 2 4 8 2" xfId="16696" xr:uid="{00000000-0005-0000-0000-000037410000}"/>
    <cellStyle name="I_#_4dp 2 4 8 3" xfId="16697" xr:uid="{00000000-0005-0000-0000-000038410000}"/>
    <cellStyle name="I_#_4dp 2 4 9" xfId="16698" xr:uid="{00000000-0005-0000-0000-000039410000}"/>
    <cellStyle name="I_#_4dp 2 4 9 2" xfId="16699" xr:uid="{00000000-0005-0000-0000-00003A410000}"/>
    <cellStyle name="I_#_4dp 2 4 9 3" xfId="16700" xr:uid="{00000000-0005-0000-0000-00003B410000}"/>
    <cellStyle name="I_#_4dp 2 5" xfId="16701" xr:uid="{00000000-0005-0000-0000-00003C410000}"/>
    <cellStyle name="I_#_4dp 2 5 10" xfId="16702" xr:uid="{00000000-0005-0000-0000-00003D410000}"/>
    <cellStyle name="I_#_4dp 2 5 10 2" xfId="16703" xr:uid="{00000000-0005-0000-0000-00003E410000}"/>
    <cellStyle name="I_#_4dp 2 5 10 3" xfId="16704" xr:uid="{00000000-0005-0000-0000-00003F410000}"/>
    <cellStyle name="I_#_4dp 2 5 11" xfId="16705" xr:uid="{00000000-0005-0000-0000-000040410000}"/>
    <cellStyle name="I_#_4dp 2 5 11 2" xfId="16706" xr:uid="{00000000-0005-0000-0000-000041410000}"/>
    <cellStyle name="I_#_4dp 2 5 11 3" xfId="16707" xr:uid="{00000000-0005-0000-0000-000042410000}"/>
    <cellStyle name="I_#_4dp 2 5 12" xfId="16708" xr:uid="{00000000-0005-0000-0000-000043410000}"/>
    <cellStyle name="I_#_4dp 2 5 12 2" xfId="16709" xr:uid="{00000000-0005-0000-0000-000044410000}"/>
    <cellStyle name="I_#_4dp 2 5 12 3" xfId="16710" xr:uid="{00000000-0005-0000-0000-000045410000}"/>
    <cellStyle name="I_#_4dp 2 5 13" xfId="16711" xr:uid="{00000000-0005-0000-0000-000046410000}"/>
    <cellStyle name="I_#_4dp 2 5 13 2" xfId="16712" xr:uid="{00000000-0005-0000-0000-000047410000}"/>
    <cellStyle name="I_#_4dp 2 5 13 3" xfId="16713" xr:uid="{00000000-0005-0000-0000-000048410000}"/>
    <cellStyle name="I_#_4dp 2 5 14" xfId="16714" xr:uid="{00000000-0005-0000-0000-000049410000}"/>
    <cellStyle name="I_#_4dp 2 5 14 2" xfId="16715" xr:uid="{00000000-0005-0000-0000-00004A410000}"/>
    <cellStyle name="I_#_4dp 2 5 14 3" xfId="16716" xr:uid="{00000000-0005-0000-0000-00004B410000}"/>
    <cellStyle name="I_#_4dp 2 5 15" xfId="16717" xr:uid="{00000000-0005-0000-0000-00004C410000}"/>
    <cellStyle name="I_#_4dp 2 5 15 2" xfId="16718" xr:uid="{00000000-0005-0000-0000-00004D410000}"/>
    <cellStyle name="I_#_4dp 2 5 15 3" xfId="16719" xr:uid="{00000000-0005-0000-0000-00004E410000}"/>
    <cellStyle name="I_#_4dp 2 5 16" xfId="16720" xr:uid="{00000000-0005-0000-0000-00004F410000}"/>
    <cellStyle name="I_#_4dp 2 5 16 2" xfId="16721" xr:uid="{00000000-0005-0000-0000-000050410000}"/>
    <cellStyle name="I_#_4dp 2 5 16 3" xfId="16722" xr:uid="{00000000-0005-0000-0000-000051410000}"/>
    <cellStyle name="I_#_4dp 2 5 17" xfId="16723" xr:uid="{00000000-0005-0000-0000-000052410000}"/>
    <cellStyle name="I_#_4dp 2 5 17 2" xfId="16724" xr:uid="{00000000-0005-0000-0000-000053410000}"/>
    <cellStyle name="I_#_4dp 2 5 17 3" xfId="16725" xr:uid="{00000000-0005-0000-0000-000054410000}"/>
    <cellStyle name="I_#_4dp 2 5 18" xfId="16726" xr:uid="{00000000-0005-0000-0000-000055410000}"/>
    <cellStyle name="I_#_4dp 2 5 18 2" xfId="16727" xr:uid="{00000000-0005-0000-0000-000056410000}"/>
    <cellStyle name="I_#_4dp 2 5 18 3" xfId="16728" xr:uid="{00000000-0005-0000-0000-000057410000}"/>
    <cellStyle name="I_#_4dp 2 5 19" xfId="16729" xr:uid="{00000000-0005-0000-0000-000058410000}"/>
    <cellStyle name="I_#_4dp 2 5 19 2" xfId="16730" xr:uid="{00000000-0005-0000-0000-000059410000}"/>
    <cellStyle name="I_#_4dp 2 5 19 3" xfId="16731" xr:uid="{00000000-0005-0000-0000-00005A410000}"/>
    <cellStyle name="I_#_4dp 2 5 2" xfId="16732" xr:uid="{00000000-0005-0000-0000-00005B410000}"/>
    <cellStyle name="I_#_4dp 2 5 2 2" xfId="16733" xr:uid="{00000000-0005-0000-0000-00005C410000}"/>
    <cellStyle name="I_#_4dp 2 5 2 3" xfId="16734" xr:uid="{00000000-0005-0000-0000-00005D410000}"/>
    <cellStyle name="I_#_4dp 2 5 20" xfId="16735" xr:uid="{00000000-0005-0000-0000-00005E410000}"/>
    <cellStyle name="I_#_4dp 2 5 20 2" xfId="16736" xr:uid="{00000000-0005-0000-0000-00005F410000}"/>
    <cellStyle name="I_#_4dp 2 5 20 3" xfId="16737" xr:uid="{00000000-0005-0000-0000-000060410000}"/>
    <cellStyle name="I_#_4dp 2 5 21" xfId="16738" xr:uid="{00000000-0005-0000-0000-000061410000}"/>
    <cellStyle name="I_#_4dp 2 5 21 2" xfId="16739" xr:uid="{00000000-0005-0000-0000-000062410000}"/>
    <cellStyle name="I_#_4dp 2 5 21 3" xfId="16740" xr:uid="{00000000-0005-0000-0000-000063410000}"/>
    <cellStyle name="I_#_4dp 2 5 22" xfId="16741" xr:uid="{00000000-0005-0000-0000-000064410000}"/>
    <cellStyle name="I_#_4dp 2 5 22 2" xfId="16742" xr:uid="{00000000-0005-0000-0000-000065410000}"/>
    <cellStyle name="I_#_4dp 2 5 22 3" xfId="16743" xr:uid="{00000000-0005-0000-0000-000066410000}"/>
    <cellStyle name="I_#_4dp 2 5 23" xfId="16744" xr:uid="{00000000-0005-0000-0000-000067410000}"/>
    <cellStyle name="I_#_4dp 2 5 23 2" xfId="16745" xr:uid="{00000000-0005-0000-0000-000068410000}"/>
    <cellStyle name="I_#_4dp 2 5 23 3" xfId="16746" xr:uid="{00000000-0005-0000-0000-000069410000}"/>
    <cellStyle name="I_#_4dp 2 5 24" xfId="16747" xr:uid="{00000000-0005-0000-0000-00006A410000}"/>
    <cellStyle name="I_#_4dp 2 5 24 2" xfId="16748" xr:uid="{00000000-0005-0000-0000-00006B410000}"/>
    <cellStyle name="I_#_4dp 2 5 24 3" xfId="16749" xr:uid="{00000000-0005-0000-0000-00006C410000}"/>
    <cellStyle name="I_#_4dp 2 5 25" xfId="16750" xr:uid="{00000000-0005-0000-0000-00006D410000}"/>
    <cellStyle name="I_#_4dp 2 5 26" xfId="16751" xr:uid="{00000000-0005-0000-0000-00006E410000}"/>
    <cellStyle name="I_#_4dp 2 5 3" xfId="16752" xr:uid="{00000000-0005-0000-0000-00006F410000}"/>
    <cellStyle name="I_#_4dp 2 5 3 2" xfId="16753" xr:uid="{00000000-0005-0000-0000-000070410000}"/>
    <cellStyle name="I_#_4dp 2 5 3 3" xfId="16754" xr:uid="{00000000-0005-0000-0000-000071410000}"/>
    <cellStyle name="I_#_4dp 2 5 4" xfId="16755" xr:uid="{00000000-0005-0000-0000-000072410000}"/>
    <cellStyle name="I_#_4dp 2 5 4 2" xfId="16756" xr:uid="{00000000-0005-0000-0000-000073410000}"/>
    <cellStyle name="I_#_4dp 2 5 4 3" xfId="16757" xr:uid="{00000000-0005-0000-0000-000074410000}"/>
    <cellStyle name="I_#_4dp 2 5 5" xfId="16758" xr:uid="{00000000-0005-0000-0000-000075410000}"/>
    <cellStyle name="I_#_4dp 2 5 5 2" xfId="16759" xr:uid="{00000000-0005-0000-0000-000076410000}"/>
    <cellStyle name="I_#_4dp 2 5 5 3" xfId="16760" xr:uid="{00000000-0005-0000-0000-000077410000}"/>
    <cellStyle name="I_#_4dp 2 5 6" xfId="16761" xr:uid="{00000000-0005-0000-0000-000078410000}"/>
    <cellStyle name="I_#_4dp 2 5 6 2" xfId="16762" xr:uid="{00000000-0005-0000-0000-000079410000}"/>
    <cellStyle name="I_#_4dp 2 5 6 3" xfId="16763" xr:uid="{00000000-0005-0000-0000-00007A410000}"/>
    <cellStyle name="I_#_4dp 2 5 7" xfId="16764" xr:uid="{00000000-0005-0000-0000-00007B410000}"/>
    <cellStyle name="I_#_4dp 2 5 7 2" xfId="16765" xr:uid="{00000000-0005-0000-0000-00007C410000}"/>
    <cellStyle name="I_#_4dp 2 5 7 3" xfId="16766" xr:uid="{00000000-0005-0000-0000-00007D410000}"/>
    <cellStyle name="I_#_4dp 2 5 8" xfId="16767" xr:uid="{00000000-0005-0000-0000-00007E410000}"/>
    <cellStyle name="I_#_4dp 2 5 8 2" xfId="16768" xr:uid="{00000000-0005-0000-0000-00007F410000}"/>
    <cellStyle name="I_#_4dp 2 5 8 3" xfId="16769" xr:uid="{00000000-0005-0000-0000-000080410000}"/>
    <cellStyle name="I_#_4dp 2 5 9" xfId="16770" xr:uid="{00000000-0005-0000-0000-000081410000}"/>
    <cellStyle name="I_#_4dp 2 5 9 2" xfId="16771" xr:uid="{00000000-0005-0000-0000-000082410000}"/>
    <cellStyle name="I_#_4dp 2 5 9 3" xfId="16772" xr:uid="{00000000-0005-0000-0000-000083410000}"/>
    <cellStyle name="I_#_4dp 2 6" xfId="16773" xr:uid="{00000000-0005-0000-0000-000084410000}"/>
    <cellStyle name="I_#_4dp 2 6 10" xfId="16774" xr:uid="{00000000-0005-0000-0000-000085410000}"/>
    <cellStyle name="I_#_4dp 2 6 10 2" xfId="16775" xr:uid="{00000000-0005-0000-0000-000086410000}"/>
    <cellStyle name="I_#_4dp 2 6 10 3" xfId="16776" xr:uid="{00000000-0005-0000-0000-000087410000}"/>
    <cellStyle name="I_#_4dp 2 6 11" xfId="16777" xr:uid="{00000000-0005-0000-0000-000088410000}"/>
    <cellStyle name="I_#_4dp 2 6 11 2" xfId="16778" xr:uid="{00000000-0005-0000-0000-000089410000}"/>
    <cellStyle name="I_#_4dp 2 6 11 3" xfId="16779" xr:uid="{00000000-0005-0000-0000-00008A410000}"/>
    <cellStyle name="I_#_4dp 2 6 12" xfId="16780" xr:uid="{00000000-0005-0000-0000-00008B410000}"/>
    <cellStyle name="I_#_4dp 2 6 12 2" xfId="16781" xr:uid="{00000000-0005-0000-0000-00008C410000}"/>
    <cellStyle name="I_#_4dp 2 6 12 3" xfId="16782" xr:uid="{00000000-0005-0000-0000-00008D410000}"/>
    <cellStyle name="I_#_4dp 2 6 13" xfId="16783" xr:uid="{00000000-0005-0000-0000-00008E410000}"/>
    <cellStyle name="I_#_4dp 2 6 13 2" xfId="16784" xr:uid="{00000000-0005-0000-0000-00008F410000}"/>
    <cellStyle name="I_#_4dp 2 6 13 3" xfId="16785" xr:uid="{00000000-0005-0000-0000-000090410000}"/>
    <cellStyle name="I_#_4dp 2 6 14" xfId="16786" xr:uid="{00000000-0005-0000-0000-000091410000}"/>
    <cellStyle name="I_#_4dp 2 6 14 2" xfId="16787" xr:uid="{00000000-0005-0000-0000-000092410000}"/>
    <cellStyle name="I_#_4dp 2 6 14 3" xfId="16788" xr:uid="{00000000-0005-0000-0000-000093410000}"/>
    <cellStyle name="I_#_4dp 2 6 15" xfId="16789" xr:uid="{00000000-0005-0000-0000-000094410000}"/>
    <cellStyle name="I_#_4dp 2 6 15 2" xfId="16790" xr:uid="{00000000-0005-0000-0000-000095410000}"/>
    <cellStyle name="I_#_4dp 2 6 15 3" xfId="16791" xr:uid="{00000000-0005-0000-0000-000096410000}"/>
    <cellStyle name="I_#_4dp 2 6 16" xfId="16792" xr:uid="{00000000-0005-0000-0000-000097410000}"/>
    <cellStyle name="I_#_4dp 2 6 16 2" xfId="16793" xr:uid="{00000000-0005-0000-0000-000098410000}"/>
    <cellStyle name="I_#_4dp 2 6 16 3" xfId="16794" xr:uid="{00000000-0005-0000-0000-000099410000}"/>
    <cellStyle name="I_#_4dp 2 6 17" xfId="16795" xr:uid="{00000000-0005-0000-0000-00009A410000}"/>
    <cellStyle name="I_#_4dp 2 6 17 2" xfId="16796" xr:uid="{00000000-0005-0000-0000-00009B410000}"/>
    <cellStyle name="I_#_4dp 2 6 17 3" xfId="16797" xr:uid="{00000000-0005-0000-0000-00009C410000}"/>
    <cellStyle name="I_#_4dp 2 6 18" xfId="16798" xr:uid="{00000000-0005-0000-0000-00009D410000}"/>
    <cellStyle name="I_#_4dp 2 6 18 2" xfId="16799" xr:uid="{00000000-0005-0000-0000-00009E410000}"/>
    <cellStyle name="I_#_4dp 2 6 18 3" xfId="16800" xr:uid="{00000000-0005-0000-0000-00009F410000}"/>
    <cellStyle name="I_#_4dp 2 6 19" xfId="16801" xr:uid="{00000000-0005-0000-0000-0000A0410000}"/>
    <cellStyle name="I_#_4dp 2 6 19 2" xfId="16802" xr:uid="{00000000-0005-0000-0000-0000A1410000}"/>
    <cellStyle name="I_#_4dp 2 6 19 3" xfId="16803" xr:uid="{00000000-0005-0000-0000-0000A2410000}"/>
    <cellStyle name="I_#_4dp 2 6 2" xfId="16804" xr:uid="{00000000-0005-0000-0000-0000A3410000}"/>
    <cellStyle name="I_#_4dp 2 6 2 2" xfId="16805" xr:uid="{00000000-0005-0000-0000-0000A4410000}"/>
    <cellStyle name="I_#_4dp 2 6 2 3" xfId="16806" xr:uid="{00000000-0005-0000-0000-0000A5410000}"/>
    <cellStyle name="I_#_4dp 2 6 20" xfId="16807" xr:uid="{00000000-0005-0000-0000-0000A6410000}"/>
    <cellStyle name="I_#_4dp 2 6 20 2" xfId="16808" xr:uid="{00000000-0005-0000-0000-0000A7410000}"/>
    <cellStyle name="I_#_4dp 2 6 20 3" xfId="16809" xr:uid="{00000000-0005-0000-0000-0000A8410000}"/>
    <cellStyle name="I_#_4dp 2 6 21" xfId="16810" xr:uid="{00000000-0005-0000-0000-0000A9410000}"/>
    <cellStyle name="I_#_4dp 2 6 21 2" xfId="16811" xr:uid="{00000000-0005-0000-0000-0000AA410000}"/>
    <cellStyle name="I_#_4dp 2 6 21 3" xfId="16812" xr:uid="{00000000-0005-0000-0000-0000AB410000}"/>
    <cellStyle name="I_#_4dp 2 6 22" xfId="16813" xr:uid="{00000000-0005-0000-0000-0000AC410000}"/>
    <cellStyle name="I_#_4dp 2 6 22 2" xfId="16814" xr:uid="{00000000-0005-0000-0000-0000AD410000}"/>
    <cellStyle name="I_#_4dp 2 6 22 3" xfId="16815" xr:uid="{00000000-0005-0000-0000-0000AE410000}"/>
    <cellStyle name="I_#_4dp 2 6 23" xfId="16816" xr:uid="{00000000-0005-0000-0000-0000AF410000}"/>
    <cellStyle name="I_#_4dp 2 6 23 2" xfId="16817" xr:uid="{00000000-0005-0000-0000-0000B0410000}"/>
    <cellStyle name="I_#_4dp 2 6 23 3" xfId="16818" xr:uid="{00000000-0005-0000-0000-0000B1410000}"/>
    <cellStyle name="I_#_4dp 2 6 24" xfId="16819" xr:uid="{00000000-0005-0000-0000-0000B2410000}"/>
    <cellStyle name="I_#_4dp 2 6 24 2" xfId="16820" xr:uid="{00000000-0005-0000-0000-0000B3410000}"/>
    <cellStyle name="I_#_4dp 2 6 24 3" xfId="16821" xr:uid="{00000000-0005-0000-0000-0000B4410000}"/>
    <cellStyle name="I_#_4dp 2 6 25" xfId="16822" xr:uid="{00000000-0005-0000-0000-0000B5410000}"/>
    <cellStyle name="I_#_4dp 2 6 26" xfId="16823" xr:uid="{00000000-0005-0000-0000-0000B6410000}"/>
    <cellStyle name="I_#_4dp 2 6 3" xfId="16824" xr:uid="{00000000-0005-0000-0000-0000B7410000}"/>
    <cellStyle name="I_#_4dp 2 6 3 2" xfId="16825" xr:uid="{00000000-0005-0000-0000-0000B8410000}"/>
    <cellStyle name="I_#_4dp 2 6 3 3" xfId="16826" xr:uid="{00000000-0005-0000-0000-0000B9410000}"/>
    <cellStyle name="I_#_4dp 2 6 4" xfId="16827" xr:uid="{00000000-0005-0000-0000-0000BA410000}"/>
    <cellStyle name="I_#_4dp 2 6 4 2" xfId="16828" xr:uid="{00000000-0005-0000-0000-0000BB410000}"/>
    <cellStyle name="I_#_4dp 2 6 4 3" xfId="16829" xr:uid="{00000000-0005-0000-0000-0000BC410000}"/>
    <cellStyle name="I_#_4dp 2 6 5" xfId="16830" xr:uid="{00000000-0005-0000-0000-0000BD410000}"/>
    <cellStyle name="I_#_4dp 2 6 5 2" xfId="16831" xr:uid="{00000000-0005-0000-0000-0000BE410000}"/>
    <cellStyle name="I_#_4dp 2 6 5 3" xfId="16832" xr:uid="{00000000-0005-0000-0000-0000BF410000}"/>
    <cellStyle name="I_#_4dp 2 6 6" xfId="16833" xr:uid="{00000000-0005-0000-0000-0000C0410000}"/>
    <cellStyle name="I_#_4dp 2 6 6 2" xfId="16834" xr:uid="{00000000-0005-0000-0000-0000C1410000}"/>
    <cellStyle name="I_#_4dp 2 6 6 3" xfId="16835" xr:uid="{00000000-0005-0000-0000-0000C2410000}"/>
    <cellStyle name="I_#_4dp 2 6 7" xfId="16836" xr:uid="{00000000-0005-0000-0000-0000C3410000}"/>
    <cellStyle name="I_#_4dp 2 6 7 2" xfId="16837" xr:uid="{00000000-0005-0000-0000-0000C4410000}"/>
    <cellStyle name="I_#_4dp 2 6 7 3" xfId="16838" xr:uid="{00000000-0005-0000-0000-0000C5410000}"/>
    <cellStyle name="I_#_4dp 2 6 8" xfId="16839" xr:uid="{00000000-0005-0000-0000-0000C6410000}"/>
    <cellStyle name="I_#_4dp 2 6 8 2" xfId="16840" xr:uid="{00000000-0005-0000-0000-0000C7410000}"/>
    <cellStyle name="I_#_4dp 2 6 8 3" xfId="16841" xr:uid="{00000000-0005-0000-0000-0000C8410000}"/>
    <cellStyle name="I_#_4dp 2 6 9" xfId="16842" xr:uid="{00000000-0005-0000-0000-0000C9410000}"/>
    <cellStyle name="I_#_4dp 2 6 9 2" xfId="16843" xr:uid="{00000000-0005-0000-0000-0000CA410000}"/>
    <cellStyle name="I_#_4dp 2 6 9 3" xfId="16844" xr:uid="{00000000-0005-0000-0000-0000CB410000}"/>
    <cellStyle name="I_#_4dp 2 7" xfId="16845" xr:uid="{00000000-0005-0000-0000-0000CC410000}"/>
    <cellStyle name="I_#_4dp 2 7 10" xfId="16846" xr:uid="{00000000-0005-0000-0000-0000CD410000}"/>
    <cellStyle name="I_#_4dp 2 7 10 2" xfId="16847" xr:uid="{00000000-0005-0000-0000-0000CE410000}"/>
    <cellStyle name="I_#_4dp 2 7 10 3" xfId="16848" xr:uid="{00000000-0005-0000-0000-0000CF410000}"/>
    <cellStyle name="I_#_4dp 2 7 11" xfId="16849" xr:uid="{00000000-0005-0000-0000-0000D0410000}"/>
    <cellStyle name="I_#_4dp 2 7 11 2" xfId="16850" xr:uid="{00000000-0005-0000-0000-0000D1410000}"/>
    <cellStyle name="I_#_4dp 2 7 11 3" xfId="16851" xr:uid="{00000000-0005-0000-0000-0000D2410000}"/>
    <cellStyle name="I_#_4dp 2 7 12" xfId="16852" xr:uid="{00000000-0005-0000-0000-0000D3410000}"/>
    <cellStyle name="I_#_4dp 2 7 12 2" xfId="16853" xr:uid="{00000000-0005-0000-0000-0000D4410000}"/>
    <cellStyle name="I_#_4dp 2 7 12 3" xfId="16854" xr:uid="{00000000-0005-0000-0000-0000D5410000}"/>
    <cellStyle name="I_#_4dp 2 7 13" xfId="16855" xr:uid="{00000000-0005-0000-0000-0000D6410000}"/>
    <cellStyle name="I_#_4dp 2 7 13 2" xfId="16856" xr:uid="{00000000-0005-0000-0000-0000D7410000}"/>
    <cellStyle name="I_#_4dp 2 7 13 3" xfId="16857" xr:uid="{00000000-0005-0000-0000-0000D8410000}"/>
    <cellStyle name="I_#_4dp 2 7 14" xfId="16858" xr:uid="{00000000-0005-0000-0000-0000D9410000}"/>
    <cellStyle name="I_#_4dp 2 7 14 2" xfId="16859" xr:uid="{00000000-0005-0000-0000-0000DA410000}"/>
    <cellStyle name="I_#_4dp 2 7 14 3" xfId="16860" xr:uid="{00000000-0005-0000-0000-0000DB410000}"/>
    <cellStyle name="I_#_4dp 2 7 15" xfId="16861" xr:uid="{00000000-0005-0000-0000-0000DC410000}"/>
    <cellStyle name="I_#_4dp 2 7 15 2" xfId="16862" xr:uid="{00000000-0005-0000-0000-0000DD410000}"/>
    <cellStyle name="I_#_4dp 2 7 15 3" xfId="16863" xr:uid="{00000000-0005-0000-0000-0000DE410000}"/>
    <cellStyle name="I_#_4dp 2 7 16" xfId="16864" xr:uid="{00000000-0005-0000-0000-0000DF410000}"/>
    <cellStyle name="I_#_4dp 2 7 16 2" xfId="16865" xr:uid="{00000000-0005-0000-0000-0000E0410000}"/>
    <cellStyle name="I_#_4dp 2 7 16 3" xfId="16866" xr:uid="{00000000-0005-0000-0000-0000E1410000}"/>
    <cellStyle name="I_#_4dp 2 7 17" xfId="16867" xr:uid="{00000000-0005-0000-0000-0000E2410000}"/>
    <cellStyle name="I_#_4dp 2 7 17 2" xfId="16868" xr:uid="{00000000-0005-0000-0000-0000E3410000}"/>
    <cellStyle name="I_#_4dp 2 7 17 3" xfId="16869" xr:uid="{00000000-0005-0000-0000-0000E4410000}"/>
    <cellStyle name="I_#_4dp 2 7 18" xfId="16870" xr:uid="{00000000-0005-0000-0000-0000E5410000}"/>
    <cellStyle name="I_#_4dp 2 7 18 2" xfId="16871" xr:uid="{00000000-0005-0000-0000-0000E6410000}"/>
    <cellStyle name="I_#_4dp 2 7 18 3" xfId="16872" xr:uid="{00000000-0005-0000-0000-0000E7410000}"/>
    <cellStyle name="I_#_4dp 2 7 19" xfId="16873" xr:uid="{00000000-0005-0000-0000-0000E8410000}"/>
    <cellStyle name="I_#_4dp 2 7 19 2" xfId="16874" xr:uid="{00000000-0005-0000-0000-0000E9410000}"/>
    <cellStyle name="I_#_4dp 2 7 19 3" xfId="16875" xr:uid="{00000000-0005-0000-0000-0000EA410000}"/>
    <cellStyle name="I_#_4dp 2 7 2" xfId="16876" xr:uid="{00000000-0005-0000-0000-0000EB410000}"/>
    <cellStyle name="I_#_4dp 2 7 2 2" xfId="16877" xr:uid="{00000000-0005-0000-0000-0000EC410000}"/>
    <cellStyle name="I_#_4dp 2 7 2 3" xfId="16878" xr:uid="{00000000-0005-0000-0000-0000ED410000}"/>
    <cellStyle name="I_#_4dp 2 7 20" xfId="16879" xr:uid="{00000000-0005-0000-0000-0000EE410000}"/>
    <cellStyle name="I_#_4dp 2 7 20 2" xfId="16880" xr:uid="{00000000-0005-0000-0000-0000EF410000}"/>
    <cellStyle name="I_#_4dp 2 7 20 3" xfId="16881" xr:uid="{00000000-0005-0000-0000-0000F0410000}"/>
    <cellStyle name="I_#_4dp 2 7 21" xfId="16882" xr:uid="{00000000-0005-0000-0000-0000F1410000}"/>
    <cellStyle name="I_#_4dp 2 7 21 2" xfId="16883" xr:uid="{00000000-0005-0000-0000-0000F2410000}"/>
    <cellStyle name="I_#_4dp 2 7 21 3" xfId="16884" xr:uid="{00000000-0005-0000-0000-0000F3410000}"/>
    <cellStyle name="I_#_4dp 2 7 22" xfId="16885" xr:uid="{00000000-0005-0000-0000-0000F4410000}"/>
    <cellStyle name="I_#_4dp 2 7 22 2" xfId="16886" xr:uid="{00000000-0005-0000-0000-0000F5410000}"/>
    <cellStyle name="I_#_4dp 2 7 22 3" xfId="16887" xr:uid="{00000000-0005-0000-0000-0000F6410000}"/>
    <cellStyle name="I_#_4dp 2 7 23" xfId="16888" xr:uid="{00000000-0005-0000-0000-0000F7410000}"/>
    <cellStyle name="I_#_4dp 2 7 23 2" xfId="16889" xr:uid="{00000000-0005-0000-0000-0000F8410000}"/>
    <cellStyle name="I_#_4dp 2 7 23 3" xfId="16890" xr:uid="{00000000-0005-0000-0000-0000F9410000}"/>
    <cellStyle name="I_#_4dp 2 7 24" xfId="16891" xr:uid="{00000000-0005-0000-0000-0000FA410000}"/>
    <cellStyle name="I_#_4dp 2 7 24 2" xfId="16892" xr:uid="{00000000-0005-0000-0000-0000FB410000}"/>
    <cellStyle name="I_#_4dp 2 7 24 3" xfId="16893" xr:uid="{00000000-0005-0000-0000-0000FC410000}"/>
    <cellStyle name="I_#_4dp 2 7 25" xfId="16894" xr:uid="{00000000-0005-0000-0000-0000FD410000}"/>
    <cellStyle name="I_#_4dp 2 7 26" xfId="16895" xr:uid="{00000000-0005-0000-0000-0000FE410000}"/>
    <cellStyle name="I_#_4dp 2 7 3" xfId="16896" xr:uid="{00000000-0005-0000-0000-0000FF410000}"/>
    <cellStyle name="I_#_4dp 2 7 3 2" xfId="16897" xr:uid="{00000000-0005-0000-0000-000000420000}"/>
    <cellStyle name="I_#_4dp 2 7 3 3" xfId="16898" xr:uid="{00000000-0005-0000-0000-000001420000}"/>
    <cellStyle name="I_#_4dp 2 7 4" xfId="16899" xr:uid="{00000000-0005-0000-0000-000002420000}"/>
    <cellStyle name="I_#_4dp 2 7 4 2" xfId="16900" xr:uid="{00000000-0005-0000-0000-000003420000}"/>
    <cellStyle name="I_#_4dp 2 7 4 3" xfId="16901" xr:uid="{00000000-0005-0000-0000-000004420000}"/>
    <cellStyle name="I_#_4dp 2 7 5" xfId="16902" xr:uid="{00000000-0005-0000-0000-000005420000}"/>
    <cellStyle name="I_#_4dp 2 7 5 2" xfId="16903" xr:uid="{00000000-0005-0000-0000-000006420000}"/>
    <cellStyle name="I_#_4dp 2 7 5 3" xfId="16904" xr:uid="{00000000-0005-0000-0000-000007420000}"/>
    <cellStyle name="I_#_4dp 2 7 6" xfId="16905" xr:uid="{00000000-0005-0000-0000-000008420000}"/>
    <cellStyle name="I_#_4dp 2 7 6 2" xfId="16906" xr:uid="{00000000-0005-0000-0000-000009420000}"/>
    <cellStyle name="I_#_4dp 2 7 6 3" xfId="16907" xr:uid="{00000000-0005-0000-0000-00000A420000}"/>
    <cellStyle name="I_#_4dp 2 7 7" xfId="16908" xr:uid="{00000000-0005-0000-0000-00000B420000}"/>
    <cellStyle name="I_#_4dp 2 7 7 2" xfId="16909" xr:uid="{00000000-0005-0000-0000-00000C420000}"/>
    <cellStyle name="I_#_4dp 2 7 7 3" xfId="16910" xr:uid="{00000000-0005-0000-0000-00000D420000}"/>
    <cellStyle name="I_#_4dp 2 7 8" xfId="16911" xr:uid="{00000000-0005-0000-0000-00000E420000}"/>
    <cellStyle name="I_#_4dp 2 7 8 2" xfId="16912" xr:uid="{00000000-0005-0000-0000-00000F420000}"/>
    <cellStyle name="I_#_4dp 2 7 8 3" xfId="16913" xr:uid="{00000000-0005-0000-0000-000010420000}"/>
    <cellStyle name="I_#_4dp 2 7 9" xfId="16914" xr:uid="{00000000-0005-0000-0000-000011420000}"/>
    <cellStyle name="I_#_4dp 2 7 9 2" xfId="16915" xr:uid="{00000000-0005-0000-0000-000012420000}"/>
    <cellStyle name="I_#_4dp 2 7 9 3" xfId="16916" xr:uid="{00000000-0005-0000-0000-000013420000}"/>
    <cellStyle name="I_#_4dp 2 8" xfId="16917" xr:uid="{00000000-0005-0000-0000-000014420000}"/>
    <cellStyle name="I_#_4dp 2 8 10" xfId="16918" xr:uid="{00000000-0005-0000-0000-000015420000}"/>
    <cellStyle name="I_#_4dp 2 8 10 2" xfId="16919" xr:uid="{00000000-0005-0000-0000-000016420000}"/>
    <cellStyle name="I_#_4dp 2 8 10 3" xfId="16920" xr:uid="{00000000-0005-0000-0000-000017420000}"/>
    <cellStyle name="I_#_4dp 2 8 11" xfId="16921" xr:uid="{00000000-0005-0000-0000-000018420000}"/>
    <cellStyle name="I_#_4dp 2 8 11 2" xfId="16922" xr:uid="{00000000-0005-0000-0000-000019420000}"/>
    <cellStyle name="I_#_4dp 2 8 11 3" xfId="16923" xr:uid="{00000000-0005-0000-0000-00001A420000}"/>
    <cellStyle name="I_#_4dp 2 8 12" xfId="16924" xr:uid="{00000000-0005-0000-0000-00001B420000}"/>
    <cellStyle name="I_#_4dp 2 8 12 2" xfId="16925" xr:uid="{00000000-0005-0000-0000-00001C420000}"/>
    <cellStyle name="I_#_4dp 2 8 12 3" xfId="16926" xr:uid="{00000000-0005-0000-0000-00001D420000}"/>
    <cellStyle name="I_#_4dp 2 8 13" xfId="16927" xr:uid="{00000000-0005-0000-0000-00001E420000}"/>
    <cellStyle name="I_#_4dp 2 8 13 2" xfId="16928" xr:uid="{00000000-0005-0000-0000-00001F420000}"/>
    <cellStyle name="I_#_4dp 2 8 13 3" xfId="16929" xr:uid="{00000000-0005-0000-0000-000020420000}"/>
    <cellStyle name="I_#_4dp 2 8 14" xfId="16930" xr:uid="{00000000-0005-0000-0000-000021420000}"/>
    <cellStyle name="I_#_4dp 2 8 14 2" xfId="16931" xr:uid="{00000000-0005-0000-0000-000022420000}"/>
    <cellStyle name="I_#_4dp 2 8 14 3" xfId="16932" xr:uid="{00000000-0005-0000-0000-000023420000}"/>
    <cellStyle name="I_#_4dp 2 8 15" xfId="16933" xr:uid="{00000000-0005-0000-0000-000024420000}"/>
    <cellStyle name="I_#_4dp 2 8 15 2" xfId="16934" xr:uid="{00000000-0005-0000-0000-000025420000}"/>
    <cellStyle name="I_#_4dp 2 8 15 3" xfId="16935" xr:uid="{00000000-0005-0000-0000-000026420000}"/>
    <cellStyle name="I_#_4dp 2 8 16" xfId="16936" xr:uid="{00000000-0005-0000-0000-000027420000}"/>
    <cellStyle name="I_#_4dp 2 8 16 2" xfId="16937" xr:uid="{00000000-0005-0000-0000-000028420000}"/>
    <cellStyle name="I_#_4dp 2 8 16 3" xfId="16938" xr:uid="{00000000-0005-0000-0000-000029420000}"/>
    <cellStyle name="I_#_4dp 2 8 17" xfId="16939" xr:uid="{00000000-0005-0000-0000-00002A420000}"/>
    <cellStyle name="I_#_4dp 2 8 17 2" xfId="16940" xr:uid="{00000000-0005-0000-0000-00002B420000}"/>
    <cellStyle name="I_#_4dp 2 8 17 3" xfId="16941" xr:uid="{00000000-0005-0000-0000-00002C420000}"/>
    <cellStyle name="I_#_4dp 2 8 18" xfId="16942" xr:uid="{00000000-0005-0000-0000-00002D420000}"/>
    <cellStyle name="I_#_4dp 2 8 18 2" xfId="16943" xr:uid="{00000000-0005-0000-0000-00002E420000}"/>
    <cellStyle name="I_#_4dp 2 8 18 3" xfId="16944" xr:uid="{00000000-0005-0000-0000-00002F420000}"/>
    <cellStyle name="I_#_4dp 2 8 19" xfId="16945" xr:uid="{00000000-0005-0000-0000-000030420000}"/>
    <cellStyle name="I_#_4dp 2 8 19 2" xfId="16946" xr:uid="{00000000-0005-0000-0000-000031420000}"/>
    <cellStyle name="I_#_4dp 2 8 19 3" xfId="16947" xr:uid="{00000000-0005-0000-0000-000032420000}"/>
    <cellStyle name="I_#_4dp 2 8 2" xfId="16948" xr:uid="{00000000-0005-0000-0000-000033420000}"/>
    <cellStyle name="I_#_4dp 2 8 2 2" xfId="16949" xr:uid="{00000000-0005-0000-0000-000034420000}"/>
    <cellStyle name="I_#_4dp 2 8 2 3" xfId="16950" xr:uid="{00000000-0005-0000-0000-000035420000}"/>
    <cellStyle name="I_#_4dp 2 8 20" xfId="16951" xr:uid="{00000000-0005-0000-0000-000036420000}"/>
    <cellStyle name="I_#_4dp 2 8 20 2" xfId="16952" xr:uid="{00000000-0005-0000-0000-000037420000}"/>
    <cellStyle name="I_#_4dp 2 8 20 3" xfId="16953" xr:uid="{00000000-0005-0000-0000-000038420000}"/>
    <cellStyle name="I_#_4dp 2 8 21" xfId="16954" xr:uid="{00000000-0005-0000-0000-000039420000}"/>
    <cellStyle name="I_#_4dp 2 8 21 2" xfId="16955" xr:uid="{00000000-0005-0000-0000-00003A420000}"/>
    <cellStyle name="I_#_4dp 2 8 21 3" xfId="16956" xr:uid="{00000000-0005-0000-0000-00003B420000}"/>
    <cellStyle name="I_#_4dp 2 8 22" xfId="16957" xr:uid="{00000000-0005-0000-0000-00003C420000}"/>
    <cellStyle name="I_#_4dp 2 8 22 2" xfId="16958" xr:uid="{00000000-0005-0000-0000-00003D420000}"/>
    <cellStyle name="I_#_4dp 2 8 22 3" xfId="16959" xr:uid="{00000000-0005-0000-0000-00003E420000}"/>
    <cellStyle name="I_#_4dp 2 8 23" xfId="16960" xr:uid="{00000000-0005-0000-0000-00003F420000}"/>
    <cellStyle name="I_#_4dp 2 8 23 2" xfId="16961" xr:uid="{00000000-0005-0000-0000-000040420000}"/>
    <cellStyle name="I_#_4dp 2 8 23 3" xfId="16962" xr:uid="{00000000-0005-0000-0000-000041420000}"/>
    <cellStyle name="I_#_4dp 2 8 24" xfId="16963" xr:uid="{00000000-0005-0000-0000-000042420000}"/>
    <cellStyle name="I_#_4dp 2 8 24 2" xfId="16964" xr:uid="{00000000-0005-0000-0000-000043420000}"/>
    <cellStyle name="I_#_4dp 2 8 24 3" xfId="16965" xr:uid="{00000000-0005-0000-0000-000044420000}"/>
    <cellStyle name="I_#_4dp 2 8 25" xfId="16966" xr:uid="{00000000-0005-0000-0000-000045420000}"/>
    <cellStyle name="I_#_4dp 2 8 26" xfId="16967" xr:uid="{00000000-0005-0000-0000-000046420000}"/>
    <cellStyle name="I_#_4dp 2 8 3" xfId="16968" xr:uid="{00000000-0005-0000-0000-000047420000}"/>
    <cellStyle name="I_#_4dp 2 8 3 2" xfId="16969" xr:uid="{00000000-0005-0000-0000-000048420000}"/>
    <cellStyle name="I_#_4dp 2 8 3 3" xfId="16970" xr:uid="{00000000-0005-0000-0000-000049420000}"/>
    <cellStyle name="I_#_4dp 2 8 4" xfId="16971" xr:uid="{00000000-0005-0000-0000-00004A420000}"/>
    <cellStyle name="I_#_4dp 2 8 4 2" xfId="16972" xr:uid="{00000000-0005-0000-0000-00004B420000}"/>
    <cellStyle name="I_#_4dp 2 8 4 3" xfId="16973" xr:uid="{00000000-0005-0000-0000-00004C420000}"/>
    <cellStyle name="I_#_4dp 2 8 5" xfId="16974" xr:uid="{00000000-0005-0000-0000-00004D420000}"/>
    <cellStyle name="I_#_4dp 2 8 5 2" xfId="16975" xr:uid="{00000000-0005-0000-0000-00004E420000}"/>
    <cellStyle name="I_#_4dp 2 8 5 3" xfId="16976" xr:uid="{00000000-0005-0000-0000-00004F420000}"/>
    <cellStyle name="I_#_4dp 2 8 6" xfId="16977" xr:uid="{00000000-0005-0000-0000-000050420000}"/>
    <cellStyle name="I_#_4dp 2 8 6 2" xfId="16978" xr:uid="{00000000-0005-0000-0000-000051420000}"/>
    <cellStyle name="I_#_4dp 2 8 6 3" xfId="16979" xr:uid="{00000000-0005-0000-0000-000052420000}"/>
    <cellStyle name="I_#_4dp 2 8 7" xfId="16980" xr:uid="{00000000-0005-0000-0000-000053420000}"/>
    <cellStyle name="I_#_4dp 2 8 7 2" xfId="16981" xr:uid="{00000000-0005-0000-0000-000054420000}"/>
    <cellStyle name="I_#_4dp 2 8 7 3" xfId="16982" xr:uid="{00000000-0005-0000-0000-000055420000}"/>
    <cellStyle name="I_#_4dp 2 8 8" xfId="16983" xr:uid="{00000000-0005-0000-0000-000056420000}"/>
    <cellStyle name="I_#_4dp 2 8 8 2" xfId="16984" xr:uid="{00000000-0005-0000-0000-000057420000}"/>
    <cellStyle name="I_#_4dp 2 8 8 3" xfId="16985" xr:uid="{00000000-0005-0000-0000-000058420000}"/>
    <cellStyle name="I_#_4dp 2 8 9" xfId="16986" xr:uid="{00000000-0005-0000-0000-000059420000}"/>
    <cellStyle name="I_#_4dp 2 8 9 2" xfId="16987" xr:uid="{00000000-0005-0000-0000-00005A420000}"/>
    <cellStyle name="I_#_4dp 2 8 9 3" xfId="16988" xr:uid="{00000000-0005-0000-0000-00005B420000}"/>
    <cellStyle name="I_#_4dp 2 9" xfId="16989" xr:uid="{00000000-0005-0000-0000-00005C420000}"/>
    <cellStyle name="I_#_4dp 2 9 10" xfId="16990" xr:uid="{00000000-0005-0000-0000-00005D420000}"/>
    <cellStyle name="I_#_4dp 2 9 10 2" xfId="16991" xr:uid="{00000000-0005-0000-0000-00005E420000}"/>
    <cellStyle name="I_#_4dp 2 9 10 3" xfId="16992" xr:uid="{00000000-0005-0000-0000-00005F420000}"/>
    <cellStyle name="I_#_4dp 2 9 11" xfId="16993" xr:uid="{00000000-0005-0000-0000-000060420000}"/>
    <cellStyle name="I_#_4dp 2 9 11 2" xfId="16994" xr:uid="{00000000-0005-0000-0000-000061420000}"/>
    <cellStyle name="I_#_4dp 2 9 11 3" xfId="16995" xr:uid="{00000000-0005-0000-0000-000062420000}"/>
    <cellStyle name="I_#_4dp 2 9 12" xfId="16996" xr:uid="{00000000-0005-0000-0000-000063420000}"/>
    <cellStyle name="I_#_4dp 2 9 12 2" xfId="16997" xr:uid="{00000000-0005-0000-0000-000064420000}"/>
    <cellStyle name="I_#_4dp 2 9 12 3" xfId="16998" xr:uid="{00000000-0005-0000-0000-000065420000}"/>
    <cellStyle name="I_#_4dp 2 9 13" xfId="16999" xr:uid="{00000000-0005-0000-0000-000066420000}"/>
    <cellStyle name="I_#_4dp 2 9 13 2" xfId="17000" xr:uid="{00000000-0005-0000-0000-000067420000}"/>
    <cellStyle name="I_#_4dp 2 9 13 3" xfId="17001" xr:uid="{00000000-0005-0000-0000-000068420000}"/>
    <cellStyle name="I_#_4dp 2 9 14" xfId="17002" xr:uid="{00000000-0005-0000-0000-000069420000}"/>
    <cellStyle name="I_#_4dp 2 9 14 2" xfId="17003" xr:uid="{00000000-0005-0000-0000-00006A420000}"/>
    <cellStyle name="I_#_4dp 2 9 14 3" xfId="17004" xr:uid="{00000000-0005-0000-0000-00006B420000}"/>
    <cellStyle name="I_#_4dp 2 9 15" xfId="17005" xr:uid="{00000000-0005-0000-0000-00006C420000}"/>
    <cellStyle name="I_#_4dp 2 9 15 2" xfId="17006" xr:uid="{00000000-0005-0000-0000-00006D420000}"/>
    <cellStyle name="I_#_4dp 2 9 15 3" xfId="17007" xr:uid="{00000000-0005-0000-0000-00006E420000}"/>
    <cellStyle name="I_#_4dp 2 9 16" xfId="17008" xr:uid="{00000000-0005-0000-0000-00006F420000}"/>
    <cellStyle name="I_#_4dp 2 9 16 2" xfId="17009" xr:uid="{00000000-0005-0000-0000-000070420000}"/>
    <cellStyle name="I_#_4dp 2 9 16 3" xfId="17010" xr:uid="{00000000-0005-0000-0000-000071420000}"/>
    <cellStyle name="I_#_4dp 2 9 17" xfId="17011" xr:uid="{00000000-0005-0000-0000-000072420000}"/>
    <cellStyle name="I_#_4dp 2 9 17 2" xfId="17012" xr:uid="{00000000-0005-0000-0000-000073420000}"/>
    <cellStyle name="I_#_4dp 2 9 17 3" xfId="17013" xr:uid="{00000000-0005-0000-0000-000074420000}"/>
    <cellStyle name="I_#_4dp 2 9 18" xfId="17014" xr:uid="{00000000-0005-0000-0000-000075420000}"/>
    <cellStyle name="I_#_4dp 2 9 18 2" xfId="17015" xr:uid="{00000000-0005-0000-0000-000076420000}"/>
    <cellStyle name="I_#_4dp 2 9 18 3" xfId="17016" xr:uid="{00000000-0005-0000-0000-000077420000}"/>
    <cellStyle name="I_#_4dp 2 9 19" xfId="17017" xr:uid="{00000000-0005-0000-0000-000078420000}"/>
    <cellStyle name="I_#_4dp 2 9 19 2" xfId="17018" xr:uid="{00000000-0005-0000-0000-000079420000}"/>
    <cellStyle name="I_#_4dp 2 9 19 3" xfId="17019" xr:uid="{00000000-0005-0000-0000-00007A420000}"/>
    <cellStyle name="I_#_4dp 2 9 2" xfId="17020" xr:uid="{00000000-0005-0000-0000-00007B420000}"/>
    <cellStyle name="I_#_4dp 2 9 2 2" xfId="17021" xr:uid="{00000000-0005-0000-0000-00007C420000}"/>
    <cellStyle name="I_#_4dp 2 9 2 3" xfId="17022" xr:uid="{00000000-0005-0000-0000-00007D420000}"/>
    <cellStyle name="I_#_4dp 2 9 20" xfId="17023" xr:uid="{00000000-0005-0000-0000-00007E420000}"/>
    <cellStyle name="I_#_4dp 2 9 20 2" xfId="17024" xr:uid="{00000000-0005-0000-0000-00007F420000}"/>
    <cellStyle name="I_#_4dp 2 9 20 3" xfId="17025" xr:uid="{00000000-0005-0000-0000-000080420000}"/>
    <cellStyle name="I_#_4dp 2 9 21" xfId="17026" xr:uid="{00000000-0005-0000-0000-000081420000}"/>
    <cellStyle name="I_#_4dp 2 9 21 2" xfId="17027" xr:uid="{00000000-0005-0000-0000-000082420000}"/>
    <cellStyle name="I_#_4dp 2 9 21 3" xfId="17028" xr:uid="{00000000-0005-0000-0000-000083420000}"/>
    <cellStyle name="I_#_4dp 2 9 22" xfId="17029" xr:uid="{00000000-0005-0000-0000-000084420000}"/>
    <cellStyle name="I_#_4dp 2 9 22 2" xfId="17030" xr:uid="{00000000-0005-0000-0000-000085420000}"/>
    <cellStyle name="I_#_4dp 2 9 22 3" xfId="17031" xr:uid="{00000000-0005-0000-0000-000086420000}"/>
    <cellStyle name="I_#_4dp 2 9 23" xfId="17032" xr:uid="{00000000-0005-0000-0000-000087420000}"/>
    <cellStyle name="I_#_4dp 2 9 23 2" xfId="17033" xr:uid="{00000000-0005-0000-0000-000088420000}"/>
    <cellStyle name="I_#_4dp 2 9 23 3" xfId="17034" xr:uid="{00000000-0005-0000-0000-000089420000}"/>
    <cellStyle name="I_#_4dp 2 9 24" xfId="17035" xr:uid="{00000000-0005-0000-0000-00008A420000}"/>
    <cellStyle name="I_#_4dp 2 9 24 2" xfId="17036" xr:uid="{00000000-0005-0000-0000-00008B420000}"/>
    <cellStyle name="I_#_4dp 2 9 24 3" xfId="17037" xr:uid="{00000000-0005-0000-0000-00008C420000}"/>
    <cellStyle name="I_#_4dp 2 9 25" xfId="17038" xr:uid="{00000000-0005-0000-0000-00008D420000}"/>
    <cellStyle name="I_#_4dp 2 9 26" xfId="17039" xr:uid="{00000000-0005-0000-0000-00008E420000}"/>
    <cellStyle name="I_#_4dp 2 9 3" xfId="17040" xr:uid="{00000000-0005-0000-0000-00008F420000}"/>
    <cellStyle name="I_#_4dp 2 9 3 2" xfId="17041" xr:uid="{00000000-0005-0000-0000-000090420000}"/>
    <cellStyle name="I_#_4dp 2 9 3 3" xfId="17042" xr:uid="{00000000-0005-0000-0000-000091420000}"/>
    <cellStyle name="I_#_4dp 2 9 4" xfId="17043" xr:uid="{00000000-0005-0000-0000-000092420000}"/>
    <cellStyle name="I_#_4dp 2 9 4 2" xfId="17044" xr:uid="{00000000-0005-0000-0000-000093420000}"/>
    <cellStyle name="I_#_4dp 2 9 4 3" xfId="17045" xr:uid="{00000000-0005-0000-0000-000094420000}"/>
    <cellStyle name="I_#_4dp 2 9 5" xfId="17046" xr:uid="{00000000-0005-0000-0000-000095420000}"/>
    <cellStyle name="I_#_4dp 2 9 5 2" xfId="17047" xr:uid="{00000000-0005-0000-0000-000096420000}"/>
    <cellStyle name="I_#_4dp 2 9 5 3" xfId="17048" xr:uid="{00000000-0005-0000-0000-000097420000}"/>
    <cellStyle name="I_#_4dp 2 9 6" xfId="17049" xr:uid="{00000000-0005-0000-0000-000098420000}"/>
    <cellStyle name="I_#_4dp 2 9 6 2" xfId="17050" xr:uid="{00000000-0005-0000-0000-000099420000}"/>
    <cellStyle name="I_#_4dp 2 9 6 3" xfId="17051" xr:uid="{00000000-0005-0000-0000-00009A420000}"/>
    <cellStyle name="I_#_4dp 2 9 7" xfId="17052" xr:uid="{00000000-0005-0000-0000-00009B420000}"/>
    <cellStyle name="I_#_4dp 2 9 7 2" xfId="17053" xr:uid="{00000000-0005-0000-0000-00009C420000}"/>
    <cellStyle name="I_#_4dp 2 9 7 3" xfId="17054" xr:uid="{00000000-0005-0000-0000-00009D420000}"/>
    <cellStyle name="I_#_4dp 2 9 8" xfId="17055" xr:uid="{00000000-0005-0000-0000-00009E420000}"/>
    <cellStyle name="I_#_4dp 2 9 8 2" xfId="17056" xr:uid="{00000000-0005-0000-0000-00009F420000}"/>
    <cellStyle name="I_#_4dp 2 9 8 3" xfId="17057" xr:uid="{00000000-0005-0000-0000-0000A0420000}"/>
    <cellStyle name="I_#_4dp 2 9 9" xfId="17058" xr:uid="{00000000-0005-0000-0000-0000A1420000}"/>
    <cellStyle name="I_#_4dp 2 9 9 2" xfId="17059" xr:uid="{00000000-0005-0000-0000-0000A2420000}"/>
    <cellStyle name="I_#_4dp 2 9 9 3" xfId="17060" xr:uid="{00000000-0005-0000-0000-0000A3420000}"/>
    <cellStyle name="I_#_4dp 3" xfId="17061" xr:uid="{00000000-0005-0000-0000-0000A4420000}"/>
    <cellStyle name="I_#_4dp 3 10" xfId="17062" xr:uid="{00000000-0005-0000-0000-0000A5420000}"/>
    <cellStyle name="I_#_4dp 3 10 2" xfId="17063" xr:uid="{00000000-0005-0000-0000-0000A6420000}"/>
    <cellStyle name="I_#_4dp 3 10 3" xfId="17064" xr:uid="{00000000-0005-0000-0000-0000A7420000}"/>
    <cellStyle name="I_#_4dp 3 11" xfId="17065" xr:uid="{00000000-0005-0000-0000-0000A8420000}"/>
    <cellStyle name="I_#_4dp 3 11 2" xfId="17066" xr:uid="{00000000-0005-0000-0000-0000A9420000}"/>
    <cellStyle name="I_#_4dp 3 11 3" xfId="17067" xr:uid="{00000000-0005-0000-0000-0000AA420000}"/>
    <cellStyle name="I_#_4dp 3 12" xfId="17068" xr:uid="{00000000-0005-0000-0000-0000AB420000}"/>
    <cellStyle name="I_#_4dp 3 12 2" xfId="17069" xr:uid="{00000000-0005-0000-0000-0000AC420000}"/>
    <cellStyle name="I_#_4dp 3 12 3" xfId="17070" xr:uid="{00000000-0005-0000-0000-0000AD420000}"/>
    <cellStyle name="I_#_4dp 3 13" xfId="17071" xr:uid="{00000000-0005-0000-0000-0000AE420000}"/>
    <cellStyle name="I_#_4dp 3 13 2" xfId="17072" xr:uid="{00000000-0005-0000-0000-0000AF420000}"/>
    <cellStyle name="I_#_4dp 3 13 3" xfId="17073" xr:uid="{00000000-0005-0000-0000-0000B0420000}"/>
    <cellStyle name="I_#_4dp 3 14" xfId="17074" xr:uid="{00000000-0005-0000-0000-0000B1420000}"/>
    <cellStyle name="I_#_4dp 3 14 2" xfId="17075" xr:uid="{00000000-0005-0000-0000-0000B2420000}"/>
    <cellStyle name="I_#_4dp 3 14 3" xfId="17076" xr:uid="{00000000-0005-0000-0000-0000B3420000}"/>
    <cellStyle name="I_#_4dp 3 15" xfId="17077" xr:uid="{00000000-0005-0000-0000-0000B4420000}"/>
    <cellStyle name="I_#_4dp 3 15 2" xfId="17078" xr:uid="{00000000-0005-0000-0000-0000B5420000}"/>
    <cellStyle name="I_#_4dp 3 15 3" xfId="17079" xr:uid="{00000000-0005-0000-0000-0000B6420000}"/>
    <cellStyle name="I_#_4dp 3 16" xfId="17080" xr:uid="{00000000-0005-0000-0000-0000B7420000}"/>
    <cellStyle name="I_#_4dp 3 16 2" xfId="17081" xr:uid="{00000000-0005-0000-0000-0000B8420000}"/>
    <cellStyle name="I_#_4dp 3 16 3" xfId="17082" xr:uid="{00000000-0005-0000-0000-0000B9420000}"/>
    <cellStyle name="I_#_4dp 3 17" xfId="17083" xr:uid="{00000000-0005-0000-0000-0000BA420000}"/>
    <cellStyle name="I_#_4dp 3 17 2" xfId="17084" xr:uid="{00000000-0005-0000-0000-0000BB420000}"/>
    <cellStyle name="I_#_4dp 3 17 3" xfId="17085" xr:uid="{00000000-0005-0000-0000-0000BC420000}"/>
    <cellStyle name="I_#_4dp 3 18" xfId="17086" xr:uid="{00000000-0005-0000-0000-0000BD420000}"/>
    <cellStyle name="I_#_4dp 3 18 2" xfId="17087" xr:uid="{00000000-0005-0000-0000-0000BE420000}"/>
    <cellStyle name="I_#_4dp 3 18 3" xfId="17088" xr:uid="{00000000-0005-0000-0000-0000BF420000}"/>
    <cellStyle name="I_#_4dp 3 19" xfId="17089" xr:uid="{00000000-0005-0000-0000-0000C0420000}"/>
    <cellStyle name="I_#_4dp 3 19 2" xfId="17090" xr:uid="{00000000-0005-0000-0000-0000C1420000}"/>
    <cellStyle name="I_#_4dp 3 19 3" xfId="17091" xr:uid="{00000000-0005-0000-0000-0000C2420000}"/>
    <cellStyle name="I_#_4dp 3 2" xfId="17092" xr:uid="{00000000-0005-0000-0000-0000C3420000}"/>
    <cellStyle name="I_#_4dp 3 2 10" xfId="17093" xr:uid="{00000000-0005-0000-0000-0000C4420000}"/>
    <cellStyle name="I_#_4dp 3 2 10 2" xfId="17094" xr:uid="{00000000-0005-0000-0000-0000C5420000}"/>
    <cellStyle name="I_#_4dp 3 2 10 3" xfId="17095" xr:uid="{00000000-0005-0000-0000-0000C6420000}"/>
    <cellStyle name="I_#_4dp 3 2 11" xfId="17096" xr:uid="{00000000-0005-0000-0000-0000C7420000}"/>
    <cellStyle name="I_#_4dp 3 2 11 2" xfId="17097" xr:uid="{00000000-0005-0000-0000-0000C8420000}"/>
    <cellStyle name="I_#_4dp 3 2 11 3" xfId="17098" xr:uid="{00000000-0005-0000-0000-0000C9420000}"/>
    <cellStyle name="I_#_4dp 3 2 12" xfId="17099" xr:uid="{00000000-0005-0000-0000-0000CA420000}"/>
    <cellStyle name="I_#_4dp 3 2 12 2" xfId="17100" xr:uid="{00000000-0005-0000-0000-0000CB420000}"/>
    <cellStyle name="I_#_4dp 3 2 12 3" xfId="17101" xr:uid="{00000000-0005-0000-0000-0000CC420000}"/>
    <cellStyle name="I_#_4dp 3 2 13" xfId="17102" xr:uid="{00000000-0005-0000-0000-0000CD420000}"/>
    <cellStyle name="I_#_4dp 3 2 13 2" xfId="17103" xr:uid="{00000000-0005-0000-0000-0000CE420000}"/>
    <cellStyle name="I_#_4dp 3 2 13 3" xfId="17104" xr:uid="{00000000-0005-0000-0000-0000CF420000}"/>
    <cellStyle name="I_#_4dp 3 2 14" xfId="17105" xr:uid="{00000000-0005-0000-0000-0000D0420000}"/>
    <cellStyle name="I_#_4dp 3 2 14 2" xfId="17106" xr:uid="{00000000-0005-0000-0000-0000D1420000}"/>
    <cellStyle name="I_#_4dp 3 2 14 3" xfId="17107" xr:uid="{00000000-0005-0000-0000-0000D2420000}"/>
    <cellStyle name="I_#_4dp 3 2 15" xfId="17108" xr:uid="{00000000-0005-0000-0000-0000D3420000}"/>
    <cellStyle name="I_#_4dp 3 2 15 2" xfId="17109" xr:uid="{00000000-0005-0000-0000-0000D4420000}"/>
    <cellStyle name="I_#_4dp 3 2 15 3" xfId="17110" xr:uid="{00000000-0005-0000-0000-0000D5420000}"/>
    <cellStyle name="I_#_4dp 3 2 16" xfId="17111" xr:uid="{00000000-0005-0000-0000-0000D6420000}"/>
    <cellStyle name="I_#_4dp 3 2 16 2" xfId="17112" xr:uid="{00000000-0005-0000-0000-0000D7420000}"/>
    <cellStyle name="I_#_4dp 3 2 16 3" xfId="17113" xr:uid="{00000000-0005-0000-0000-0000D8420000}"/>
    <cellStyle name="I_#_4dp 3 2 17" xfId="17114" xr:uid="{00000000-0005-0000-0000-0000D9420000}"/>
    <cellStyle name="I_#_4dp 3 2 17 2" xfId="17115" xr:uid="{00000000-0005-0000-0000-0000DA420000}"/>
    <cellStyle name="I_#_4dp 3 2 17 3" xfId="17116" xr:uid="{00000000-0005-0000-0000-0000DB420000}"/>
    <cellStyle name="I_#_4dp 3 2 18" xfId="17117" xr:uid="{00000000-0005-0000-0000-0000DC420000}"/>
    <cellStyle name="I_#_4dp 3 2 18 2" xfId="17118" xr:uid="{00000000-0005-0000-0000-0000DD420000}"/>
    <cellStyle name="I_#_4dp 3 2 18 3" xfId="17119" xr:uid="{00000000-0005-0000-0000-0000DE420000}"/>
    <cellStyle name="I_#_4dp 3 2 19" xfId="17120" xr:uid="{00000000-0005-0000-0000-0000DF420000}"/>
    <cellStyle name="I_#_4dp 3 2 19 2" xfId="17121" xr:uid="{00000000-0005-0000-0000-0000E0420000}"/>
    <cellStyle name="I_#_4dp 3 2 19 3" xfId="17122" xr:uid="{00000000-0005-0000-0000-0000E1420000}"/>
    <cellStyle name="I_#_4dp 3 2 2" xfId="17123" xr:uid="{00000000-0005-0000-0000-0000E2420000}"/>
    <cellStyle name="I_#_4dp 3 2 2 2" xfId="17124" xr:uid="{00000000-0005-0000-0000-0000E3420000}"/>
    <cellStyle name="I_#_4dp 3 2 2 3" xfId="17125" xr:uid="{00000000-0005-0000-0000-0000E4420000}"/>
    <cellStyle name="I_#_4dp 3 2 20" xfId="17126" xr:uid="{00000000-0005-0000-0000-0000E5420000}"/>
    <cellStyle name="I_#_4dp 3 2 20 2" xfId="17127" xr:uid="{00000000-0005-0000-0000-0000E6420000}"/>
    <cellStyle name="I_#_4dp 3 2 20 3" xfId="17128" xr:uid="{00000000-0005-0000-0000-0000E7420000}"/>
    <cellStyle name="I_#_4dp 3 2 21" xfId="17129" xr:uid="{00000000-0005-0000-0000-0000E8420000}"/>
    <cellStyle name="I_#_4dp 3 2 21 2" xfId="17130" xr:uid="{00000000-0005-0000-0000-0000E9420000}"/>
    <cellStyle name="I_#_4dp 3 2 21 3" xfId="17131" xr:uid="{00000000-0005-0000-0000-0000EA420000}"/>
    <cellStyle name="I_#_4dp 3 2 22" xfId="17132" xr:uid="{00000000-0005-0000-0000-0000EB420000}"/>
    <cellStyle name="I_#_4dp 3 2 22 2" xfId="17133" xr:uid="{00000000-0005-0000-0000-0000EC420000}"/>
    <cellStyle name="I_#_4dp 3 2 22 3" xfId="17134" xr:uid="{00000000-0005-0000-0000-0000ED420000}"/>
    <cellStyle name="I_#_4dp 3 2 23" xfId="17135" xr:uid="{00000000-0005-0000-0000-0000EE420000}"/>
    <cellStyle name="I_#_4dp 3 2 23 2" xfId="17136" xr:uid="{00000000-0005-0000-0000-0000EF420000}"/>
    <cellStyle name="I_#_4dp 3 2 23 3" xfId="17137" xr:uid="{00000000-0005-0000-0000-0000F0420000}"/>
    <cellStyle name="I_#_4dp 3 2 24" xfId="17138" xr:uid="{00000000-0005-0000-0000-0000F1420000}"/>
    <cellStyle name="I_#_4dp 3 2 24 2" xfId="17139" xr:uid="{00000000-0005-0000-0000-0000F2420000}"/>
    <cellStyle name="I_#_4dp 3 2 24 3" xfId="17140" xr:uid="{00000000-0005-0000-0000-0000F3420000}"/>
    <cellStyle name="I_#_4dp 3 2 25" xfId="17141" xr:uid="{00000000-0005-0000-0000-0000F4420000}"/>
    <cellStyle name="I_#_4dp 3 2 26" xfId="17142" xr:uid="{00000000-0005-0000-0000-0000F5420000}"/>
    <cellStyle name="I_#_4dp 3 2 3" xfId="17143" xr:uid="{00000000-0005-0000-0000-0000F6420000}"/>
    <cellStyle name="I_#_4dp 3 2 3 2" xfId="17144" xr:uid="{00000000-0005-0000-0000-0000F7420000}"/>
    <cellStyle name="I_#_4dp 3 2 3 3" xfId="17145" xr:uid="{00000000-0005-0000-0000-0000F8420000}"/>
    <cellStyle name="I_#_4dp 3 2 4" xfId="17146" xr:uid="{00000000-0005-0000-0000-0000F9420000}"/>
    <cellStyle name="I_#_4dp 3 2 4 2" xfId="17147" xr:uid="{00000000-0005-0000-0000-0000FA420000}"/>
    <cellStyle name="I_#_4dp 3 2 4 3" xfId="17148" xr:uid="{00000000-0005-0000-0000-0000FB420000}"/>
    <cellStyle name="I_#_4dp 3 2 5" xfId="17149" xr:uid="{00000000-0005-0000-0000-0000FC420000}"/>
    <cellStyle name="I_#_4dp 3 2 5 2" xfId="17150" xr:uid="{00000000-0005-0000-0000-0000FD420000}"/>
    <cellStyle name="I_#_4dp 3 2 5 3" xfId="17151" xr:uid="{00000000-0005-0000-0000-0000FE420000}"/>
    <cellStyle name="I_#_4dp 3 2 6" xfId="17152" xr:uid="{00000000-0005-0000-0000-0000FF420000}"/>
    <cellStyle name="I_#_4dp 3 2 6 2" xfId="17153" xr:uid="{00000000-0005-0000-0000-000000430000}"/>
    <cellStyle name="I_#_4dp 3 2 6 3" xfId="17154" xr:uid="{00000000-0005-0000-0000-000001430000}"/>
    <cellStyle name="I_#_4dp 3 2 7" xfId="17155" xr:uid="{00000000-0005-0000-0000-000002430000}"/>
    <cellStyle name="I_#_4dp 3 2 7 2" xfId="17156" xr:uid="{00000000-0005-0000-0000-000003430000}"/>
    <cellStyle name="I_#_4dp 3 2 7 3" xfId="17157" xr:uid="{00000000-0005-0000-0000-000004430000}"/>
    <cellStyle name="I_#_4dp 3 2 8" xfId="17158" xr:uid="{00000000-0005-0000-0000-000005430000}"/>
    <cellStyle name="I_#_4dp 3 2 8 2" xfId="17159" xr:uid="{00000000-0005-0000-0000-000006430000}"/>
    <cellStyle name="I_#_4dp 3 2 8 3" xfId="17160" xr:uid="{00000000-0005-0000-0000-000007430000}"/>
    <cellStyle name="I_#_4dp 3 2 9" xfId="17161" xr:uid="{00000000-0005-0000-0000-000008430000}"/>
    <cellStyle name="I_#_4dp 3 2 9 2" xfId="17162" xr:uid="{00000000-0005-0000-0000-000009430000}"/>
    <cellStyle name="I_#_4dp 3 2 9 3" xfId="17163" xr:uid="{00000000-0005-0000-0000-00000A430000}"/>
    <cellStyle name="I_#_4dp 3 20" xfId="17164" xr:uid="{00000000-0005-0000-0000-00000B430000}"/>
    <cellStyle name="I_#_4dp 3 20 2" xfId="17165" xr:uid="{00000000-0005-0000-0000-00000C430000}"/>
    <cellStyle name="I_#_4dp 3 20 3" xfId="17166" xr:uid="{00000000-0005-0000-0000-00000D430000}"/>
    <cellStyle name="I_#_4dp 3 21" xfId="17167" xr:uid="{00000000-0005-0000-0000-00000E430000}"/>
    <cellStyle name="I_#_4dp 3 21 2" xfId="17168" xr:uid="{00000000-0005-0000-0000-00000F430000}"/>
    <cellStyle name="I_#_4dp 3 21 3" xfId="17169" xr:uid="{00000000-0005-0000-0000-000010430000}"/>
    <cellStyle name="I_#_4dp 3 22" xfId="17170" xr:uid="{00000000-0005-0000-0000-000011430000}"/>
    <cellStyle name="I_#_4dp 3 22 2" xfId="17171" xr:uid="{00000000-0005-0000-0000-000012430000}"/>
    <cellStyle name="I_#_4dp 3 22 3" xfId="17172" xr:uid="{00000000-0005-0000-0000-000013430000}"/>
    <cellStyle name="I_#_4dp 3 23" xfId="17173" xr:uid="{00000000-0005-0000-0000-000014430000}"/>
    <cellStyle name="I_#_4dp 3 23 2" xfId="17174" xr:uid="{00000000-0005-0000-0000-000015430000}"/>
    <cellStyle name="I_#_4dp 3 23 3" xfId="17175" xr:uid="{00000000-0005-0000-0000-000016430000}"/>
    <cellStyle name="I_#_4dp 3 24" xfId="17176" xr:uid="{00000000-0005-0000-0000-000017430000}"/>
    <cellStyle name="I_#_4dp 3 24 2" xfId="17177" xr:uid="{00000000-0005-0000-0000-000018430000}"/>
    <cellStyle name="I_#_4dp 3 24 3" xfId="17178" xr:uid="{00000000-0005-0000-0000-000019430000}"/>
    <cellStyle name="I_#_4dp 3 25" xfId="17179" xr:uid="{00000000-0005-0000-0000-00001A430000}"/>
    <cellStyle name="I_#_4dp 3 25 2" xfId="17180" xr:uid="{00000000-0005-0000-0000-00001B430000}"/>
    <cellStyle name="I_#_4dp 3 25 3" xfId="17181" xr:uid="{00000000-0005-0000-0000-00001C430000}"/>
    <cellStyle name="I_#_4dp 3 26" xfId="17182" xr:uid="{00000000-0005-0000-0000-00001D430000}"/>
    <cellStyle name="I_#_4dp 3 26 2" xfId="17183" xr:uid="{00000000-0005-0000-0000-00001E430000}"/>
    <cellStyle name="I_#_4dp 3 26 3" xfId="17184" xr:uid="{00000000-0005-0000-0000-00001F430000}"/>
    <cellStyle name="I_#_4dp 3 27" xfId="17185" xr:uid="{00000000-0005-0000-0000-000020430000}"/>
    <cellStyle name="I_#_4dp 3 27 2" xfId="17186" xr:uid="{00000000-0005-0000-0000-000021430000}"/>
    <cellStyle name="I_#_4dp 3 27 3" xfId="17187" xr:uid="{00000000-0005-0000-0000-000022430000}"/>
    <cellStyle name="I_#_4dp 3 28" xfId="17188" xr:uid="{00000000-0005-0000-0000-000023430000}"/>
    <cellStyle name="I_#_4dp 3 28 2" xfId="17189" xr:uid="{00000000-0005-0000-0000-000024430000}"/>
    <cellStyle name="I_#_4dp 3 28 3" xfId="17190" xr:uid="{00000000-0005-0000-0000-000025430000}"/>
    <cellStyle name="I_#_4dp 3 29" xfId="17191" xr:uid="{00000000-0005-0000-0000-000026430000}"/>
    <cellStyle name="I_#_4dp 3 29 2" xfId="17192" xr:uid="{00000000-0005-0000-0000-000027430000}"/>
    <cellStyle name="I_#_4dp 3 29 3" xfId="17193" xr:uid="{00000000-0005-0000-0000-000028430000}"/>
    <cellStyle name="I_#_4dp 3 3" xfId="17194" xr:uid="{00000000-0005-0000-0000-000029430000}"/>
    <cellStyle name="I_#_4dp 3 3 10" xfId="17195" xr:uid="{00000000-0005-0000-0000-00002A430000}"/>
    <cellStyle name="I_#_4dp 3 3 10 2" xfId="17196" xr:uid="{00000000-0005-0000-0000-00002B430000}"/>
    <cellStyle name="I_#_4dp 3 3 10 3" xfId="17197" xr:uid="{00000000-0005-0000-0000-00002C430000}"/>
    <cellStyle name="I_#_4dp 3 3 11" xfId="17198" xr:uid="{00000000-0005-0000-0000-00002D430000}"/>
    <cellStyle name="I_#_4dp 3 3 11 2" xfId="17199" xr:uid="{00000000-0005-0000-0000-00002E430000}"/>
    <cellStyle name="I_#_4dp 3 3 11 3" xfId="17200" xr:uid="{00000000-0005-0000-0000-00002F430000}"/>
    <cellStyle name="I_#_4dp 3 3 12" xfId="17201" xr:uid="{00000000-0005-0000-0000-000030430000}"/>
    <cellStyle name="I_#_4dp 3 3 12 2" xfId="17202" xr:uid="{00000000-0005-0000-0000-000031430000}"/>
    <cellStyle name="I_#_4dp 3 3 12 3" xfId="17203" xr:uid="{00000000-0005-0000-0000-000032430000}"/>
    <cellStyle name="I_#_4dp 3 3 13" xfId="17204" xr:uid="{00000000-0005-0000-0000-000033430000}"/>
    <cellStyle name="I_#_4dp 3 3 13 2" xfId="17205" xr:uid="{00000000-0005-0000-0000-000034430000}"/>
    <cellStyle name="I_#_4dp 3 3 13 3" xfId="17206" xr:uid="{00000000-0005-0000-0000-000035430000}"/>
    <cellStyle name="I_#_4dp 3 3 14" xfId="17207" xr:uid="{00000000-0005-0000-0000-000036430000}"/>
    <cellStyle name="I_#_4dp 3 3 14 2" xfId="17208" xr:uid="{00000000-0005-0000-0000-000037430000}"/>
    <cellStyle name="I_#_4dp 3 3 14 3" xfId="17209" xr:uid="{00000000-0005-0000-0000-000038430000}"/>
    <cellStyle name="I_#_4dp 3 3 15" xfId="17210" xr:uid="{00000000-0005-0000-0000-000039430000}"/>
    <cellStyle name="I_#_4dp 3 3 15 2" xfId="17211" xr:uid="{00000000-0005-0000-0000-00003A430000}"/>
    <cellStyle name="I_#_4dp 3 3 15 3" xfId="17212" xr:uid="{00000000-0005-0000-0000-00003B430000}"/>
    <cellStyle name="I_#_4dp 3 3 16" xfId="17213" xr:uid="{00000000-0005-0000-0000-00003C430000}"/>
    <cellStyle name="I_#_4dp 3 3 16 2" xfId="17214" xr:uid="{00000000-0005-0000-0000-00003D430000}"/>
    <cellStyle name="I_#_4dp 3 3 16 3" xfId="17215" xr:uid="{00000000-0005-0000-0000-00003E430000}"/>
    <cellStyle name="I_#_4dp 3 3 17" xfId="17216" xr:uid="{00000000-0005-0000-0000-00003F430000}"/>
    <cellStyle name="I_#_4dp 3 3 17 2" xfId="17217" xr:uid="{00000000-0005-0000-0000-000040430000}"/>
    <cellStyle name="I_#_4dp 3 3 17 3" xfId="17218" xr:uid="{00000000-0005-0000-0000-000041430000}"/>
    <cellStyle name="I_#_4dp 3 3 18" xfId="17219" xr:uid="{00000000-0005-0000-0000-000042430000}"/>
    <cellStyle name="I_#_4dp 3 3 18 2" xfId="17220" xr:uid="{00000000-0005-0000-0000-000043430000}"/>
    <cellStyle name="I_#_4dp 3 3 18 3" xfId="17221" xr:uid="{00000000-0005-0000-0000-000044430000}"/>
    <cellStyle name="I_#_4dp 3 3 19" xfId="17222" xr:uid="{00000000-0005-0000-0000-000045430000}"/>
    <cellStyle name="I_#_4dp 3 3 19 2" xfId="17223" xr:uid="{00000000-0005-0000-0000-000046430000}"/>
    <cellStyle name="I_#_4dp 3 3 19 3" xfId="17224" xr:uid="{00000000-0005-0000-0000-000047430000}"/>
    <cellStyle name="I_#_4dp 3 3 2" xfId="17225" xr:uid="{00000000-0005-0000-0000-000048430000}"/>
    <cellStyle name="I_#_4dp 3 3 2 2" xfId="17226" xr:uid="{00000000-0005-0000-0000-000049430000}"/>
    <cellStyle name="I_#_4dp 3 3 2 3" xfId="17227" xr:uid="{00000000-0005-0000-0000-00004A430000}"/>
    <cellStyle name="I_#_4dp 3 3 20" xfId="17228" xr:uid="{00000000-0005-0000-0000-00004B430000}"/>
    <cellStyle name="I_#_4dp 3 3 20 2" xfId="17229" xr:uid="{00000000-0005-0000-0000-00004C430000}"/>
    <cellStyle name="I_#_4dp 3 3 20 3" xfId="17230" xr:uid="{00000000-0005-0000-0000-00004D430000}"/>
    <cellStyle name="I_#_4dp 3 3 21" xfId="17231" xr:uid="{00000000-0005-0000-0000-00004E430000}"/>
    <cellStyle name="I_#_4dp 3 3 21 2" xfId="17232" xr:uid="{00000000-0005-0000-0000-00004F430000}"/>
    <cellStyle name="I_#_4dp 3 3 21 3" xfId="17233" xr:uid="{00000000-0005-0000-0000-000050430000}"/>
    <cellStyle name="I_#_4dp 3 3 22" xfId="17234" xr:uid="{00000000-0005-0000-0000-000051430000}"/>
    <cellStyle name="I_#_4dp 3 3 22 2" xfId="17235" xr:uid="{00000000-0005-0000-0000-000052430000}"/>
    <cellStyle name="I_#_4dp 3 3 22 3" xfId="17236" xr:uid="{00000000-0005-0000-0000-000053430000}"/>
    <cellStyle name="I_#_4dp 3 3 23" xfId="17237" xr:uid="{00000000-0005-0000-0000-000054430000}"/>
    <cellStyle name="I_#_4dp 3 3 23 2" xfId="17238" xr:uid="{00000000-0005-0000-0000-000055430000}"/>
    <cellStyle name="I_#_4dp 3 3 23 3" xfId="17239" xr:uid="{00000000-0005-0000-0000-000056430000}"/>
    <cellStyle name="I_#_4dp 3 3 24" xfId="17240" xr:uid="{00000000-0005-0000-0000-000057430000}"/>
    <cellStyle name="I_#_4dp 3 3 24 2" xfId="17241" xr:uid="{00000000-0005-0000-0000-000058430000}"/>
    <cellStyle name="I_#_4dp 3 3 24 3" xfId="17242" xr:uid="{00000000-0005-0000-0000-000059430000}"/>
    <cellStyle name="I_#_4dp 3 3 25" xfId="17243" xr:uid="{00000000-0005-0000-0000-00005A430000}"/>
    <cellStyle name="I_#_4dp 3 3 26" xfId="17244" xr:uid="{00000000-0005-0000-0000-00005B430000}"/>
    <cellStyle name="I_#_4dp 3 3 3" xfId="17245" xr:uid="{00000000-0005-0000-0000-00005C430000}"/>
    <cellStyle name="I_#_4dp 3 3 3 2" xfId="17246" xr:uid="{00000000-0005-0000-0000-00005D430000}"/>
    <cellStyle name="I_#_4dp 3 3 3 3" xfId="17247" xr:uid="{00000000-0005-0000-0000-00005E430000}"/>
    <cellStyle name="I_#_4dp 3 3 4" xfId="17248" xr:uid="{00000000-0005-0000-0000-00005F430000}"/>
    <cellStyle name="I_#_4dp 3 3 4 2" xfId="17249" xr:uid="{00000000-0005-0000-0000-000060430000}"/>
    <cellStyle name="I_#_4dp 3 3 4 3" xfId="17250" xr:uid="{00000000-0005-0000-0000-000061430000}"/>
    <cellStyle name="I_#_4dp 3 3 5" xfId="17251" xr:uid="{00000000-0005-0000-0000-000062430000}"/>
    <cellStyle name="I_#_4dp 3 3 5 2" xfId="17252" xr:uid="{00000000-0005-0000-0000-000063430000}"/>
    <cellStyle name="I_#_4dp 3 3 5 3" xfId="17253" xr:uid="{00000000-0005-0000-0000-000064430000}"/>
    <cellStyle name="I_#_4dp 3 3 6" xfId="17254" xr:uid="{00000000-0005-0000-0000-000065430000}"/>
    <cellStyle name="I_#_4dp 3 3 6 2" xfId="17255" xr:uid="{00000000-0005-0000-0000-000066430000}"/>
    <cellStyle name="I_#_4dp 3 3 6 3" xfId="17256" xr:uid="{00000000-0005-0000-0000-000067430000}"/>
    <cellStyle name="I_#_4dp 3 3 7" xfId="17257" xr:uid="{00000000-0005-0000-0000-000068430000}"/>
    <cellStyle name="I_#_4dp 3 3 7 2" xfId="17258" xr:uid="{00000000-0005-0000-0000-000069430000}"/>
    <cellStyle name="I_#_4dp 3 3 7 3" xfId="17259" xr:uid="{00000000-0005-0000-0000-00006A430000}"/>
    <cellStyle name="I_#_4dp 3 3 8" xfId="17260" xr:uid="{00000000-0005-0000-0000-00006B430000}"/>
    <cellStyle name="I_#_4dp 3 3 8 2" xfId="17261" xr:uid="{00000000-0005-0000-0000-00006C430000}"/>
    <cellStyle name="I_#_4dp 3 3 8 3" xfId="17262" xr:uid="{00000000-0005-0000-0000-00006D430000}"/>
    <cellStyle name="I_#_4dp 3 3 9" xfId="17263" xr:uid="{00000000-0005-0000-0000-00006E430000}"/>
    <cellStyle name="I_#_4dp 3 3 9 2" xfId="17264" xr:uid="{00000000-0005-0000-0000-00006F430000}"/>
    <cellStyle name="I_#_4dp 3 3 9 3" xfId="17265" xr:uid="{00000000-0005-0000-0000-000070430000}"/>
    <cellStyle name="I_#_4dp 3 30" xfId="17266" xr:uid="{00000000-0005-0000-0000-000071430000}"/>
    <cellStyle name="I_#_4dp 3 30 2" xfId="17267" xr:uid="{00000000-0005-0000-0000-000072430000}"/>
    <cellStyle name="I_#_4dp 3 30 3" xfId="17268" xr:uid="{00000000-0005-0000-0000-000073430000}"/>
    <cellStyle name="I_#_4dp 3 31" xfId="17269" xr:uid="{00000000-0005-0000-0000-000074430000}"/>
    <cellStyle name="I_#_4dp 3 31 2" xfId="17270" xr:uid="{00000000-0005-0000-0000-000075430000}"/>
    <cellStyle name="I_#_4dp 3 31 3" xfId="17271" xr:uid="{00000000-0005-0000-0000-000076430000}"/>
    <cellStyle name="I_#_4dp 3 32" xfId="17272" xr:uid="{00000000-0005-0000-0000-000077430000}"/>
    <cellStyle name="I_#_4dp 3 32 2" xfId="17273" xr:uid="{00000000-0005-0000-0000-000078430000}"/>
    <cellStyle name="I_#_4dp 3 32 3" xfId="17274" xr:uid="{00000000-0005-0000-0000-000079430000}"/>
    <cellStyle name="I_#_4dp 3 33" xfId="17275" xr:uid="{00000000-0005-0000-0000-00007A430000}"/>
    <cellStyle name="I_#_4dp 3 33 2" xfId="17276" xr:uid="{00000000-0005-0000-0000-00007B430000}"/>
    <cellStyle name="I_#_4dp 3 33 3" xfId="17277" xr:uid="{00000000-0005-0000-0000-00007C430000}"/>
    <cellStyle name="I_#_4dp 3 34" xfId="17278" xr:uid="{00000000-0005-0000-0000-00007D430000}"/>
    <cellStyle name="I_#_4dp 3 34 2" xfId="17279" xr:uid="{00000000-0005-0000-0000-00007E430000}"/>
    <cellStyle name="I_#_4dp 3 34 3" xfId="17280" xr:uid="{00000000-0005-0000-0000-00007F430000}"/>
    <cellStyle name="I_#_4dp 3 35" xfId="17281" xr:uid="{00000000-0005-0000-0000-000080430000}"/>
    <cellStyle name="I_#_4dp 3 36" xfId="17282" xr:uid="{00000000-0005-0000-0000-000081430000}"/>
    <cellStyle name="I_#_4dp 3 4" xfId="17283" xr:uid="{00000000-0005-0000-0000-000082430000}"/>
    <cellStyle name="I_#_4dp 3 4 10" xfId="17284" xr:uid="{00000000-0005-0000-0000-000083430000}"/>
    <cellStyle name="I_#_4dp 3 4 10 2" xfId="17285" xr:uid="{00000000-0005-0000-0000-000084430000}"/>
    <cellStyle name="I_#_4dp 3 4 10 3" xfId="17286" xr:uid="{00000000-0005-0000-0000-000085430000}"/>
    <cellStyle name="I_#_4dp 3 4 11" xfId="17287" xr:uid="{00000000-0005-0000-0000-000086430000}"/>
    <cellStyle name="I_#_4dp 3 4 11 2" xfId="17288" xr:uid="{00000000-0005-0000-0000-000087430000}"/>
    <cellStyle name="I_#_4dp 3 4 11 3" xfId="17289" xr:uid="{00000000-0005-0000-0000-000088430000}"/>
    <cellStyle name="I_#_4dp 3 4 12" xfId="17290" xr:uid="{00000000-0005-0000-0000-000089430000}"/>
    <cellStyle name="I_#_4dp 3 4 12 2" xfId="17291" xr:uid="{00000000-0005-0000-0000-00008A430000}"/>
    <cellStyle name="I_#_4dp 3 4 12 3" xfId="17292" xr:uid="{00000000-0005-0000-0000-00008B430000}"/>
    <cellStyle name="I_#_4dp 3 4 13" xfId="17293" xr:uid="{00000000-0005-0000-0000-00008C430000}"/>
    <cellStyle name="I_#_4dp 3 4 13 2" xfId="17294" xr:uid="{00000000-0005-0000-0000-00008D430000}"/>
    <cellStyle name="I_#_4dp 3 4 13 3" xfId="17295" xr:uid="{00000000-0005-0000-0000-00008E430000}"/>
    <cellStyle name="I_#_4dp 3 4 14" xfId="17296" xr:uid="{00000000-0005-0000-0000-00008F430000}"/>
    <cellStyle name="I_#_4dp 3 4 14 2" xfId="17297" xr:uid="{00000000-0005-0000-0000-000090430000}"/>
    <cellStyle name="I_#_4dp 3 4 14 3" xfId="17298" xr:uid="{00000000-0005-0000-0000-000091430000}"/>
    <cellStyle name="I_#_4dp 3 4 15" xfId="17299" xr:uid="{00000000-0005-0000-0000-000092430000}"/>
    <cellStyle name="I_#_4dp 3 4 15 2" xfId="17300" xr:uid="{00000000-0005-0000-0000-000093430000}"/>
    <cellStyle name="I_#_4dp 3 4 15 3" xfId="17301" xr:uid="{00000000-0005-0000-0000-000094430000}"/>
    <cellStyle name="I_#_4dp 3 4 16" xfId="17302" xr:uid="{00000000-0005-0000-0000-000095430000}"/>
    <cellStyle name="I_#_4dp 3 4 16 2" xfId="17303" xr:uid="{00000000-0005-0000-0000-000096430000}"/>
    <cellStyle name="I_#_4dp 3 4 16 3" xfId="17304" xr:uid="{00000000-0005-0000-0000-000097430000}"/>
    <cellStyle name="I_#_4dp 3 4 17" xfId="17305" xr:uid="{00000000-0005-0000-0000-000098430000}"/>
    <cellStyle name="I_#_4dp 3 4 17 2" xfId="17306" xr:uid="{00000000-0005-0000-0000-000099430000}"/>
    <cellStyle name="I_#_4dp 3 4 17 3" xfId="17307" xr:uid="{00000000-0005-0000-0000-00009A430000}"/>
    <cellStyle name="I_#_4dp 3 4 18" xfId="17308" xr:uid="{00000000-0005-0000-0000-00009B430000}"/>
    <cellStyle name="I_#_4dp 3 4 18 2" xfId="17309" xr:uid="{00000000-0005-0000-0000-00009C430000}"/>
    <cellStyle name="I_#_4dp 3 4 18 3" xfId="17310" xr:uid="{00000000-0005-0000-0000-00009D430000}"/>
    <cellStyle name="I_#_4dp 3 4 19" xfId="17311" xr:uid="{00000000-0005-0000-0000-00009E430000}"/>
    <cellStyle name="I_#_4dp 3 4 19 2" xfId="17312" xr:uid="{00000000-0005-0000-0000-00009F430000}"/>
    <cellStyle name="I_#_4dp 3 4 19 3" xfId="17313" xr:uid="{00000000-0005-0000-0000-0000A0430000}"/>
    <cellStyle name="I_#_4dp 3 4 2" xfId="17314" xr:uid="{00000000-0005-0000-0000-0000A1430000}"/>
    <cellStyle name="I_#_4dp 3 4 2 2" xfId="17315" xr:uid="{00000000-0005-0000-0000-0000A2430000}"/>
    <cellStyle name="I_#_4dp 3 4 2 3" xfId="17316" xr:uid="{00000000-0005-0000-0000-0000A3430000}"/>
    <cellStyle name="I_#_4dp 3 4 20" xfId="17317" xr:uid="{00000000-0005-0000-0000-0000A4430000}"/>
    <cellStyle name="I_#_4dp 3 4 20 2" xfId="17318" xr:uid="{00000000-0005-0000-0000-0000A5430000}"/>
    <cellStyle name="I_#_4dp 3 4 20 3" xfId="17319" xr:uid="{00000000-0005-0000-0000-0000A6430000}"/>
    <cellStyle name="I_#_4dp 3 4 21" xfId="17320" xr:uid="{00000000-0005-0000-0000-0000A7430000}"/>
    <cellStyle name="I_#_4dp 3 4 21 2" xfId="17321" xr:uid="{00000000-0005-0000-0000-0000A8430000}"/>
    <cellStyle name="I_#_4dp 3 4 21 3" xfId="17322" xr:uid="{00000000-0005-0000-0000-0000A9430000}"/>
    <cellStyle name="I_#_4dp 3 4 22" xfId="17323" xr:uid="{00000000-0005-0000-0000-0000AA430000}"/>
    <cellStyle name="I_#_4dp 3 4 22 2" xfId="17324" xr:uid="{00000000-0005-0000-0000-0000AB430000}"/>
    <cellStyle name="I_#_4dp 3 4 22 3" xfId="17325" xr:uid="{00000000-0005-0000-0000-0000AC430000}"/>
    <cellStyle name="I_#_4dp 3 4 23" xfId="17326" xr:uid="{00000000-0005-0000-0000-0000AD430000}"/>
    <cellStyle name="I_#_4dp 3 4 23 2" xfId="17327" xr:uid="{00000000-0005-0000-0000-0000AE430000}"/>
    <cellStyle name="I_#_4dp 3 4 23 3" xfId="17328" xr:uid="{00000000-0005-0000-0000-0000AF430000}"/>
    <cellStyle name="I_#_4dp 3 4 24" xfId="17329" xr:uid="{00000000-0005-0000-0000-0000B0430000}"/>
    <cellStyle name="I_#_4dp 3 4 24 2" xfId="17330" xr:uid="{00000000-0005-0000-0000-0000B1430000}"/>
    <cellStyle name="I_#_4dp 3 4 24 3" xfId="17331" xr:uid="{00000000-0005-0000-0000-0000B2430000}"/>
    <cellStyle name="I_#_4dp 3 4 25" xfId="17332" xr:uid="{00000000-0005-0000-0000-0000B3430000}"/>
    <cellStyle name="I_#_4dp 3 4 26" xfId="17333" xr:uid="{00000000-0005-0000-0000-0000B4430000}"/>
    <cellStyle name="I_#_4dp 3 4 3" xfId="17334" xr:uid="{00000000-0005-0000-0000-0000B5430000}"/>
    <cellStyle name="I_#_4dp 3 4 3 2" xfId="17335" xr:uid="{00000000-0005-0000-0000-0000B6430000}"/>
    <cellStyle name="I_#_4dp 3 4 3 3" xfId="17336" xr:uid="{00000000-0005-0000-0000-0000B7430000}"/>
    <cellStyle name="I_#_4dp 3 4 4" xfId="17337" xr:uid="{00000000-0005-0000-0000-0000B8430000}"/>
    <cellStyle name="I_#_4dp 3 4 4 2" xfId="17338" xr:uid="{00000000-0005-0000-0000-0000B9430000}"/>
    <cellStyle name="I_#_4dp 3 4 4 3" xfId="17339" xr:uid="{00000000-0005-0000-0000-0000BA430000}"/>
    <cellStyle name="I_#_4dp 3 4 5" xfId="17340" xr:uid="{00000000-0005-0000-0000-0000BB430000}"/>
    <cellStyle name="I_#_4dp 3 4 5 2" xfId="17341" xr:uid="{00000000-0005-0000-0000-0000BC430000}"/>
    <cellStyle name="I_#_4dp 3 4 5 3" xfId="17342" xr:uid="{00000000-0005-0000-0000-0000BD430000}"/>
    <cellStyle name="I_#_4dp 3 4 6" xfId="17343" xr:uid="{00000000-0005-0000-0000-0000BE430000}"/>
    <cellStyle name="I_#_4dp 3 4 6 2" xfId="17344" xr:uid="{00000000-0005-0000-0000-0000BF430000}"/>
    <cellStyle name="I_#_4dp 3 4 6 3" xfId="17345" xr:uid="{00000000-0005-0000-0000-0000C0430000}"/>
    <cellStyle name="I_#_4dp 3 4 7" xfId="17346" xr:uid="{00000000-0005-0000-0000-0000C1430000}"/>
    <cellStyle name="I_#_4dp 3 4 7 2" xfId="17347" xr:uid="{00000000-0005-0000-0000-0000C2430000}"/>
    <cellStyle name="I_#_4dp 3 4 7 3" xfId="17348" xr:uid="{00000000-0005-0000-0000-0000C3430000}"/>
    <cellStyle name="I_#_4dp 3 4 8" xfId="17349" xr:uid="{00000000-0005-0000-0000-0000C4430000}"/>
    <cellStyle name="I_#_4dp 3 4 8 2" xfId="17350" xr:uid="{00000000-0005-0000-0000-0000C5430000}"/>
    <cellStyle name="I_#_4dp 3 4 8 3" xfId="17351" xr:uid="{00000000-0005-0000-0000-0000C6430000}"/>
    <cellStyle name="I_#_4dp 3 4 9" xfId="17352" xr:uid="{00000000-0005-0000-0000-0000C7430000}"/>
    <cellStyle name="I_#_4dp 3 4 9 2" xfId="17353" xr:uid="{00000000-0005-0000-0000-0000C8430000}"/>
    <cellStyle name="I_#_4dp 3 4 9 3" xfId="17354" xr:uid="{00000000-0005-0000-0000-0000C9430000}"/>
    <cellStyle name="I_#_4dp 3 5" xfId="17355" xr:uid="{00000000-0005-0000-0000-0000CA430000}"/>
    <cellStyle name="I_#_4dp 3 5 10" xfId="17356" xr:uid="{00000000-0005-0000-0000-0000CB430000}"/>
    <cellStyle name="I_#_4dp 3 5 10 2" xfId="17357" xr:uid="{00000000-0005-0000-0000-0000CC430000}"/>
    <cellStyle name="I_#_4dp 3 5 10 3" xfId="17358" xr:uid="{00000000-0005-0000-0000-0000CD430000}"/>
    <cellStyle name="I_#_4dp 3 5 11" xfId="17359" xr:uid="{00000000-0005-0000-0000-0000CE430000}"/>
    <cellStyle name="I_#_4dp 3 5 11 2" xfId="17360" xr:uid="{00000000-0005-0000-0000-0000CF430000}"/>
    <cellStyle name="I_#_4dp 3 5 11 3" xfId="17361" xr:uid="{00000000-0005-0000-0000-0000D0430000}"/>
    <cellStyle name="I_#_4dp 3 5 12" xfId="17362" xr:uid="{00000000-0005-0000-0000-0000D1430000}"/>
    <cellStyle name="I_#_4dp 3 5 12 2" xfId="17363" xr:uid="{00000000-0005-0000-0000-0000D2430000}"/>
    <cellStyle name="I_#_4dp 3 5 12 3" xfId="17364" xr:uid="{00000000-0005-0000-0000-0000D3430000}"/>
    <cellStyle name="I_#_4dp 3 5 13" xfId="17365" xr:uid="{00000000-0005-0000-0000-0000D4430000}"/>
    <cellStyle name="I_#_4dp 3 5 13 2" xfId="17366" xr:uid="{00000000-0005-0000-0000-0000D5430000}"/>
    <cellStyle name="I_#_4dp 3 5 13 3" xfId="17367" xr:uid="{00000000-0005-0000-0000-0000D6430000}"/>
    <cellStyle name="I_#_4dp 3 5 14" xfId="17368" xr:uid="{00000000-0005-0000-0000-0000D7430000}"/>
    <cellStyle name="I_#_4dp 3 5 14 2" xfId="17369" xr:uid="{00000000-0005-0000-0000-0000D8430000}"/>
    <cellStyle name="I_#_4dp 3 5 14 3" xfId="17370" xr:uid="{00000000-0005-0000-0000-0000D9430000}"/>
    <cellStyle name="I_#_4dp 3 5 15" xfId="17371" xr:uid="{00000000-0005-0000-0000-0000DA430000}"/>
    <cellStyle name="I_#_4dp 3 5 15 2" xfId="17372" xr:uid="{00000000-0005-0000-0000-0000DB430000}"/>
    <cellStyle name="I_#_4dp 3 5 15 3" xfId="17373" xr:uid="{00000000-0005-0000-0000-0000DC430000}"/>
    <cellStyle name="I_#_4dp 3 5 16" xfId="17374" xr:uid="{00000000-0005-0000-0000-0000DD430000}"/>
    <cellStyle name="I_#_4dp 3 5 16 2" xfId="17375" xr:uid="{00000000-0005-0000-0000-0000DE430000}"/>
    <cellStyle name="I_#_4dp 3 5 16 3" xfId="17376" xr:uid="{00000000-0005-0000-0000-0000DF430000}"/>
    <cellStyle name="I_#_4dp 3 5 17" xfId="17377" xr:uid="{00000000-0005-0000-0000-0000E0430000}"/>
    <cellStyle name="I_#_4dp 3 5 17 2" xfId="17378" xr:uid="{00000000-0005-0000-0000-0000E1430000}"/>
    <cellStyle name="I_#_4dp 3 5 17 3" xfId="17379" xr:uid="{00000000-0005-0000-0000-0000E2430000}"/>
    <cellStyle name="I_#_4dp 3 5 18" xfId="17380" xr:uid="{00000000-0005-0000-0000-0000E3430000}"/>
    <cellStyle name="I_#_4dp 3 5 18 2" xfId="17381" xr:uid="{00000000-0005-0000-0000-0000E4430000}"/>
    <cellStyle name="I_#_4dp 3 5 18 3" xfId="17382" xr:uid="{00000000-0005-0000-0000-0000E5430000}"/>
    <cellStyle name="I_#_4dp 3 5 19" xfId="17383" xr:uid="{00000000-0005-0000-0000-0000E6430000}"/>
    <cellStyle name="I_#_4dp 3 5 19 2" xfId="17384" xr:uid="{00000000-0005-0000-0000-0000E7430000}"/>
    <cellStyle name="I_#_4dp 3 5 19 3" xfId="17385" xr:uid="{00000000-0005-0000-0000-0000E8430000}"/>
    <cellStyle name="I_#_4dp 3 5 2" xfId="17386" xr:uid="{00000000-0005-0000-0000-0000E9430000}"/>
    <cellStyle name="I_#_4dp 3 5 2 2" xfId="17387" xr:uid="{00000000-0005-0000-0000-0000EA430000}"/>
    <cellStyle name="I_#_4dp 3 5 2 3" xfId="17388" xr:uid="{00000000-0005-0000-0000-0000EB430000}"/>
    <cellStyle name="I_#_4dp 3 5 20" xfId="17389" xr:uid="{00000000-0005-0000-0000-0000EC430000}"/>
    <cellStyle name="I_#_4dp 3 5 20 2" xfId="17390" xr:uid="{00000000-0005-0000-0000-0000ED430000}"/>
    <cellStyle name="I_#_4dp 3 5 20 3" xfId="17391" xr:uid="{00000000-0005-0000-0000-0000EE430000}"/>
    <cellStyle name="I_#_4dp 3 5 21" xfId="17392" xr:uid="{00000000-0005-0000-0000-0000EF430000}"/>
    <cellStyle name="I_#_4dp 3 5 21 2" xfId="17393" xr:uid="{00000000-0005-0000-0000-0000F0430000}"/>
    <cellStyle name="I_#_4dp 3 5 21 3" xfId="17394" xr:uid="{00000000-0005-0000-0000-0000F1430000}"/>
    <cellStyle name="I_#_4dp 3 5 22" xfId="17395" xr:uid="{00000000-0005-0000-0000-0000F2430000}"/>
    <cellStyle name="I_#_4dp 3 5 22 2" xfId="17396" xr:uid="{00000000-0005-0000-0000-0000F3430000}"/>
    <cellStyle name="I_#_4dp 3 5 22 3" xfId="17397" xr:uid="{00000000-0005-0000-0000-0000F4430000}"/>
    <cellStyle name="I_#_4dp 3 5 23" xfId="17398" xr:uid="{00000000-0005-0000-0000-0000F5430000}"/>
    <cellStyle name="I_#_4dp 3 5 23 2" xfId="17399" xr:uid="{00000000-0005-0000-0000-0000F6430000}"/>
    <cellStyle name="I_#_4dp 3 5 23 3" xfId="17400" xr:uid="{00000000-0005-0000-0000-0000F7430000}"/>
    <cellStyle name="I_#_4dp 3 5 24" xfId="17401" xr:uid="{00000000-0005-0000-0000-0000F8430000}"/>
    <cellStyle name="I_#_4dp 3 5 24 2" xfId="17402" xr:uid="{00000000-0005-0000-0000-0000F9430000}"/>
    <cellStyle name="I_#_4dp 3 5 24 3" xfId="17403" xr:uid="{00000000-0005-0000-0000-0000FA430000}"/>
    <cellStyle name="I_#_4dp 3 5 25" xfId="17404" xr:uid="{00000000-0005-0000-0000-0000FB430000}"/>
    <cellStyle name="I_#_4dp 3 5 26" xfId="17405" xr:uid="{00000000-0005-0000-0000-0000FC430000}"/>
    <cellStyle name="I_#_4dp 3 5 3" xfId="17406" xr:uid="{00000000-0005-0000-0000-0000FD430000}"/>
    <cellStyle name="I_#_4dp 3 5 3 2" xfId="17407" xr:uid="{00000000-0005-0000-0000-0000FE430000}"/>
    <cellStyle name="I_#_4dp 3 5 3 3" xfId="17408" xr:uid="{00000000-0005-0000-0000-0000FF430000}"/>
    <cellStyle name="I_#_4dp 3 5 4" xfId="17409" xr:uid="{00000000-0005-0000-0000-000000440000}"/>
    <cellStyle name="I_#_4dp 3 5 4 2" xfId="17410" xr:uid="{00000000-0005-0000-0000-000001440000}"/>
    <cellStyle name="I_#_4dp 3 5 4 3" xfId="17411" xr:uid="{00000000-0005-0000-0000-000002440000}"/>
    <cellStyle name="I_#_4dp 3 5 5" xfId="17412" xr:uid="{00000000-0005-0000-0000-000003440000}"/>
    <cellStyle name="I_#_4dp 3 5 5 2" xfId="17413" xr:uid="{00000000-0005-0000-0000-000004440000}"/>
    <cellStyle name="I_#_4dp 3 5 5 3" xfId="17414" xr:uid="{00000000-0005-0000-0000-000005440000}"/>
    <cellStyle name="I_#_4dp 3 5 6" xfId="17415" xr:uid="{00000000-0005-0000-0000-000006440000}"/>
    <cellStyle name="I_#_4dp 3 5 6 2" xfId="17416" xr:uid="{00000000-0005-0000-0000-000007440000}"/>
    <cellStyle name="I_#_4dp 3 5 6 3" xfId="17417" xr:uid="{00000000-0005-0000-0000-000008440000}"/>
    <cellStyle name="I_#_4dp 3 5 7" xfId="17418" xr:uid="{00000000-0005-0000-0000-000009440000}"/>
    <cellStyle name="I_#_4dp 3 5 7 2" xfId="17419" xr:uid="{00000000-0005-0000-0000-00000A440000}"/>
    <cellStyle name="I_#_4dp 3 5 7 3" xfId="17420" xr:uid="{00000000-0005-0000-0000-00000B440000}"/>
    <cellStyle name="I_#_4dp 3 5 8" xfId="17421" xr:uid="{00000000-0005-0000-0000-00000C440000}"/>
    <cellStyle name="I_#_4dp 3 5 8 2" xfId="17422" xr:uid="{00000000-0005-0000-0000-00000D440000}"/>
    <cellStyle name="I_#_4dp 3 5 8 3" xfId="17423" xr:uid="{00000000-0005-0000-0000-00000E440000}"/>
    <cellStyle name="I_#_4dp 3 5 9" xfId="17424" xr:uid="{00000000-0005-0000-0000-00000F440000}"/>
    <cellStyle name="I_#_4dp 3 5 9 2" xfId="17425" xr:uid="{00000000-0005-0000-0000-000010440000}"/>
    <cellStyle name="I_#_4dp 3 5 9 3" xfId="17426" xr:uid="{00000000-0005-0000-0000-000011440000}"/>
    <cellStyle name="I_#_4dp 3 6" xfId="17427" xr:uid="{00000000-0005-0000-0000-000012440000}"/>
    <cellStyle name="I_#_4dp 3 6 10" xfId="17428" xr:uid="{00000000-0005-0000-0000-000013440000}"/>
    <cellStyle name="I_#_4dp 3 6 10 2" xfId="17429" xr:uid="{00000000-0005-0000-0000-000014440000}"/>
    <cellStyle name="I_#_4dp 3 6 10 3" xfId="17430" xr:uid="{00000000-0005-0000-0000-000015440000}"/>
    <cellStyle name="I_#_4dp 3 6 11" xfId="17431" xr:uid="{00000000-0005-0000-0000-000016440000}"/>
    <cellStyle name="I_#_4dp 3 6 11 2" xfId="17432" xr:uid="{00000000-0005-0000-0000-000017440000}"/>
    <cellStyle name="I_#_4dp 3 6 11 3" xfId="17433" xr:uid="{00000000-0005-0000-0000-000018440000}"/>
    <cellStyle name="I_#_4dp 3 6 12" xfId="17434" xr:uid="{00000000-0005-0000-0000-000019440000}"/>
    <cellStyle name="I_#_4dp 3 6 12 2" xfId="17435" xr:uid="{00000000-0005-0000-0000-00001A440000}"/>
    <cellStyle name="I_#_4dp 3 6 12 3" xfId="17436" xr:uid="{00000000-0005-0000-0000-00001B440000}"/>
    <cellStyle name="I_#_4dp 3 6 13" xfId="17437" xr:uid="{00000000-0005-0000-0000-00001C440000}"/>
    <cellStyle name="I_#_4dp 3 6 13 2" xfId="17438" xr:uid="{00000000-0005-0000-0000-00001D440000}"/>
    <cellStyle name="I_#_4dp 3 6 13 3" xfId="17439" xr:uid="{00000000-0005-0000-0000-00001E440000}"/>
    <cellStyle name="I_#_4dp 3 6 14" xfId="17440" xr:uid="{00000000-0005-0000-0000-00001F440000}"/>
    <cellStyle name="I_#_4dp 3 6 14 2" xfId="17441" xr:uid="{00000000-0005-0000-0000-000020440000}"/>
    <cellStyle name="I_#_4dp 3 6 14 3" xfId="17442" xr:uid="{00000000-0005-0000-0000-000021440000}"/>
    <cellStyle name="I_#_4dp 3 6 15" xfId="17443" xr:uid="{00000000-0005-0000-0000-000022440000}"/>
    <cellStyle name="I_#_4dp 3 6 15 2" xfId="17444" xr:uid="{00000000-0005-0000-0000-000023440000}"/>
    <cellStyle name="I_#_4dp 3 6 15 3" xfId="17445" xr:uid="{00000000-0005-0000-0000-000024440000}"/>
    <cellStyle name="I_#_4dp 3 6 16" xfId="17446" xr:uid="{00000000-0005-0000-0000-000025440000}"/>
    <cellStyle name="I_#_4dp 3 6 16 2" xfId="17447" xr:uid="{00000000-0005-0000-0000-000026440000}"/>
    <cellStyle name="I_#_4dp 3 6 16 3" xfId="17448" xr:uid="{00000000-0005-0000-0000-000027440000}"/>
    <cellStyle name="I_#_4dp 3 6 17" xfId="17449" xr:uid="{00000000-0005-0000-0000-000028440000}"/>
    <cellStyle name="I_#_4dp 3 6 17 2" xfId="17450" xr:uid="{00000000-0005-0000-0000-000029440000}"/>
    <cellStyle name="I_#_4dp 3 6 17 3" xfId="17451" xr:uid="{00000000-0005-0000-0000-00002A440000}"/>
    <cellStyle name="I_#_4dp 3 6 18" xfId="17452" xr:uid="{00000000-0005-0000-0000-00002B440000}"/>
    <cellStyle name="I_#_4dp 3 6 18 2" xfId="17453" xr:uid="{00000000-0005-0000-0000-00002C440000}"/>
    <cellStyle name="I_#_4dp 3 6 18 3" xfId="17454" xr:uid="{00000000-0005-0000-0000-00002D440000}"/>
    <cellStyle name="I_#_4dp 3 6 19" xfId="17455" xr:uid="{00000000-0005-0000-0000-00002E440000}"/>
    <cellStyle name="I_#_4dp 3 6 19 2" xfId="17456" xr:uid="{00000000-0005-0000-0000-00002F440000}"/>
    <cellStyle name="I_#_4dp 3 6 19 3" xfId="17457" xr:uid="{00000000-0005-0000-0000-000030440000}"/>
    <cellStyle name="I_#_4dp 3 6 2" xfId="17458" xr:uid="{00000000-0005-0000-0000-000031440000}"/>
    <cellStyle name="I_#_4dp 3 6 2 2" xfId="17459" xr:uid="{00000000-0005-0000-0000-000032440000}"/>
    <cellStyle name="I_#_4dp 3 6 2 3" xfId="17460" xr:uid="{00000000-0005-0000-0000-000033440000}"/>
    <cellStyle name="I_#_4dp 3 6 20" xfId="17461" xr:uid="{00000000-0005-0000-0000-000034440000}"/>
    <cellStyle name="I_#_4dp 3 6 20 2" xfId="17462" xr:uid="{00000000-0005-0000-0000-000035440000}"/>
    <cellStyle name="I_#_4dp 3 6 20 3" xfId="17463" xr:uid="{00000000-0005-0000-0000-000036440000}"/>
    <cellStyle name="I_#_4dp 3 6 21" xfId="17464" xr:uid="{00000000-0005-0000-0000-000037440000}"/>
    <cellStyle name="I_#_4dp 3 6 21 2" xfId="17465" xr:uid="{00000000-0005-0000-0000-000038440000}"/>
    <cellStyle name="I_#_4dp 3 6 21 3" xfId="17466" xr:uid="{00000000-0005-0000-0000-000039440000}"/>
    <cellStyle name="I_#_4dp 3 6 22" xfId="17467" xr:uid="{00000000-0005-0000-0000-00003A440000}"/>
    <cellStyle name="I_#_4dp 3 6 22 2" xfId="17468" xr:uid="{00000000-0005-0000-0000-00003B440000}"/>
    <cellStyle name="I_#_4dp 3 6 22 3" xfId="17469" xr:uid="{00000000-0005-0000-0000-00003C440000}"/>
    <cellStyle name="I_#_4dp 3 6 23" xfId="17470" xr:uid="{00000000-0005-0000-0000-00003D440000}"/>
    <cellStyle name="I_#_4dp 3 6 23 2" xfId="17471" xr:uid="{00000000-0005-0000-0000-00003E440000}"/>
    <cellStyle name="I_#_4dp 3 6 23 3" xfId="17472" xr:uid="{00000000-0005-0000-0000-00003F440000}"/>
    <cellStyle name="I_#_4dp 3 6 24" xfId="17473" xr:uid="{00000000-0005-0000-0000-000040440000}"/>
    <cellStyle name="I_#_4dp 3 6 24 2" xfId="17474" xr:uid="{00000000-0005-0000-0000-000041440000}"/>
    <cellStyle name="I_#_4dp 3 6 24 3" xfId="17475" xr:uid="{00000000-0005-0000-0000-000042440000}"/>
    <cellStyle name="I_#_4dp 3 6 25" xfId="17476" xr:uid="{00000000-0005-0000-0000-000043440000}"/>
    <cellStyle name="I_#_4dp 3 6 26" xfId="17477" xr:uid="{00000000-0005-0000-0000-000044440000}"/>
    <cellStyle name="I_#_4dp 3 6 3" xfId="17478" xr:uid="{00000000-0005-0000-0000-000045440000}"/>
    <cellStyle name="I_#_4dp 3 6 3 2" xfId="17479" xr:uid="{00000000-0005-0000-0000-000046440000}"/>
    <cellStyle name="I_#_4dp 3 6 3 3" xfId="17480" xr:uid="{00000000-0005-0000-0000-000047440000}"/>
    <cellStyle name="I_#_4dp 3 6 4" xfId="17481" xr:uid="{00000000-0005-0000-0000-000048440000}"/>
    <cellStyle name="I_#_4dp 3 6 4 2" xfId="17482" xr:uid="{00000000-0005-0000-0000-000049440000}"/>
    <cellStyle name="I_#_4dp 3 6 4 3" xfId="17483" xr:uid="{00000000-0005-0000-0000-00004A440000}"/>
    <cellStyle name="I_#_4dp 3 6 5" xfId="17484" xr:uid="{00000000-0005-0000-0000-00004B440000}"/>
    <cellStyle name="I_#_4dp 3 6 5 2" xfId="17485" xr:uid="{00000000-0005-0000-0000-00004C440000}"/>
    <cellStyle name="I_#_4dp 3 6 5 3" xfId="17486" xr:uid="{00000000-0005-0000-0000-00004D440000}"/>
    <cellStyle name="I_#_4dp 3 6 6" xfId="17487" xr:uid="{00000000-0005-0000-0000-00004E440000}"/>
    <cellStyle name="I_#_4dp 3 6 6 2" xfId="17488" xr:uid="{00000000-0005-0000-0000-00004F440000}"/>
    <cellStyle name="I_#_4dp 3 6 6 3" xfId="17489" xr:uid="{00000000-0005-0000-0000-000050440000}"/>
    <cellStyle name="I_#_4dp 3 6 7" xfId="17490" xr:uid="{00000000-0005-0000-0000-000051440000}"/>
    <cellStyle name="I_#_4dp 3 6 7 2" xfId="17491" xr:uid="{00000000-0005-0000-0000-000052440000}"/>
    <cellStyle name="I_#_4dp 3 6 7 3" xfId="17492" xr:uid="{00000000-0005-0000-0000-000053440000}"/>
    <cellStyle name="I_#_4dp 3 6 8" xfId="17493" xr:uid="{00000000-0005-0000-0000-000054440000}"/>
    <cellStyle name="I_#_4dp 3 6 8 2" xfId="17494" xr:uid="{00000000-0005-0000-0000-000055440000}"/>
    <cellStyle name="I_#_4dp 3 6 8 3" xfId="17495" xr:uid="{00000000-0005-0000-0000-000056440000}"/>
    <cellStyle name="I_#_4dp 3 6 9" xfId="17496" xr:uid="{00000000-0005-0000-0000-000057440000}"/>
    <cellStyle name="I_#_4dp 3 6 9 2" xfId="17497" xr:uid="{00000000-0005-0000-0000-000058440000}"/>
    <cellStyle name="I_#_4dp 3 6 9 3" xfId="17498" xr:uid="{00000000-0005-0000-0000-000059440000}"/>
    <cellStyle name="I_#_4dp 3 7" xfId="17499" xr:uid="{00000000-0005-0000-0000-00005A440000}"/>
    <cellStyle name="I_#_4dp 3 7 10" xfId="17500" xr:uid="{00000000-0005-0000-0000-00005B440000}"/>
    <cellStyle name="I_#_4dp 3 7 10 2" xfId="17501" xr:uid="{00000000-0005-0000-0000-00005C440000}"/>
    <cellStyle name="I_#_4dp 3 7 10 3" xfId="17502" xr:uid="{00000000-0005-0000-0000-00005D440000}"/>
    <cellStyle name="I_#_4dp 3 7 11" xfId="17503" xr:uid="{00000000-0005-0000-0000-00005E440000}"/>
    <cellStyle name="I_#_4dp 3 7 11 2" xfId="17504" xr:uid="{00000000-0005-0000-0000-00005F440000}"/>
    <cellStyle name="I_#_4dp 3 7 11 3" xfId="17505" xr:uid="{00000000-0005-0000-0000-000060440000}"/>
    <cellStyle name="I_#_4dp 3 7 12" xfId="17506" xr:uid="{00000000-0005-0000-0000-000061440000}"/>
    <cellStyle name="I_#_4dp 3 7 12 2" xfId="17507" xr:uid="{00000000-0005-0000-0000-000062440000}"/>
    <cellStyle name="I_#_4dp 3 7 12 3" xfId="17508" xr:uid="{00000000-0005-0000-0000-000063440000}"/>
    <cellStyle name="I_#_4dp 3 7 13" xfId="17509" xr:uid="{00000000-0005-0000-0000-000064440000}"/>
    <cellStyle name="I_#_4dp 3 7 13 2" xfId="17510" xr:uid="{00000000-0005-0000-0000-000065440000}"/>
    <cellStyle name="I_#_4dp 3 7 13 3" xfId="17511" xr:uid="{00000000-0005-0000-0000-000066440000}"/>
    <cellStyle name="I_#_4dp 3 7 14" xfId="17512" xr:uid="{00000000-0005-0000-0000-000067440000}"/>
    <cellStyle name="I_#_4dp 3 7 14 2" xfId="17513" xr:uid="{00000000-0005-0000-0000-000068440000}"/>
    <cellStyle name="I_#_4dp 3 7 14 3" xfId="17514" xr:uid="{00000000-0005-0000-0000-000069440000}"/>
    <cellStyle name="I_#_4dp 3 7 15" xfId="17515" xr:uid="{00000000-0005-0000-0000-00006A440000}"/>
    <cellStyle name="I_#_4dp 3 7 15 2" xfId="17516" xr:uid="{00000000-0005-0000-0000-00006B440000}"/>
    <cellStyle name="I_#_4dp 3 7 15 3" xfId="17517" xr:uid="{00000000-0005-0000-0000-00006C440000}"/>
    <cellStyle name="I_#_4dp 3 7 16" xfId="17518" xr:uid="{00000000-0005-0000-0000-00006D440000}"/>
    <cellStyle name="I_#_4dp 3 7 16 2" xfId="17519" xr:uid="{00000000-0005-0000-0000-00006E440000}"/>
    <cellStyle name="I_#_4dp 3 7 16 3" xfId="17520" xr:uid="{00000000-0005-0000-0000-00006F440000}"/>
    <cellStyle name="I_#_4dp 3 7 17" xfId="17521" xr:uid="{00000000-0005-0000-0000-000070440000}"/>
    <cellStyle name="I_#_4dp 3 7 17 2" xfId="17522" xr:uid="{00000000-0005-0000-0000-000071440000}"/>
    <cellStyle name="I_#_4dp 3 7 17 3" xfId="17523" xr:uid="{00000000-0005-0000-0000-000072440000}"/>
    <cellStyle name="I_#_4dp 3 7 18" xfId="17524" xr:uid="{00000000-0005-0000-0000-000073440000}"/>
    <cellStyle name="I_#_4dp 3 7 18 2" xfId="17525" xr:uid="{00000000-0005-0000-0000-000074440000}"/>
    <cellStyle name="I_#_4dp 3 7 18 3" xfId="17526" xr:uid="{00000000-0005-0000-0000-000075440000}"/>
    <cellStyle name="I_#_4dp 3 7 19" xfId="17527" xr:uid="{00000000-0005-0000-0000-000076440000}"/>
    <cellStyle name="I_#_4dp 3 7 19 2" xfId="17528" xr:uid="{00000000-0005-0000-0000-000077440000}"/>
    <cellStyle name="I_#_4dp 3 7 19 3" xfId="17529" xr:uid="{00000000-0005-0000-0000-000078440000}"/>
    <cellStyle name="I_#_4dp 3 7 2" xfId="17530" xr:uid="{00000000-0005-0000-0000-000079440000}"/>
    <cellStyle name="I_#_4dp 3 7 2 2" xfId="17531" xr:uid="{00000000-0005-0000-0000-00007A440000}"/>
    <cellStyle name="I_#_4dp 3 7 2 3" xfId="17532" xr:uid="{00000000-0005-0000-0000-00007B440000}"/>
    <cellStyle name="I_#_4dp 3 7 20" xfId="17533" xr:uid="{00000000-0005-0000-0000-00007C440000}"/>
    <cellStyle name="I_#_4dp 3 7 20 2" xfId="17534" xr:uid="{00000000-0005-0000-0000-00007D440000}"/>
    <cellStyle name="I_#_4dp 3 7 20 3" xfId="17535" xr:uid="{00000000-0005-0000-0000-00007E440000}"/>
    <cellStyle name="I_#_4dp 3 7 21" xfId="17536" xr:uid="{00000000-0005-0000-0000-00007F440000}"/>
    <cellStyle name="I_#_4dp 3 7 21 2" xfId="17537" xr:uid="{00000000-0005-0000-0000-000080440000}"/>
    <cellStyle name="I_#_4dp 3 7 21 3" xfId="17538" xr:uid="{00000000-0005-0000-0000-000081440000}"/>
    <cellStyle name="I_#_4dp 3 7 22" xfId="17539" xr:uid="{00000000-0005-0000-0000-000082440000}"/>
    <cellStyle name="I_#_4dp 3 7 22 2" xfId="17540" xr:uid="{00000000-0005-0000-0000-000083440000}"/>
    <cellStyle name="I_#_4dp 3 7 22 3" xfId="17541" xr:uid="{00000000-0005-0000-0000-000084440000}"/>
    <cellStyle name="I_#_4dp 3 7 23" xfId="17542" xr:uid="{00000000-0005-0000-0000-000085440000}"/>
    <cellStyle name="I_#_4dp 3 7 23 2" xfId="17543" xr:uid="{00000000-0005-0000-0000-000086440000}"/>
    <cellStyle name="I_#_4dp 3 7 23 3" xfId="17544" xr:uid="{00000000-0005-0000-0000-000087440000}"/>
    <cellStyle name="I_#_4dp 3 7 24" xfId="17545" xr:uid="{00000000-0005-0000-0000-000088440000}"/>
    <cellStyle name="I_#_4dp 3 7 24 2" xfId="17546" xr:uid="{00000000-0005-0000-0000-000089440000}"/>
    <cellStyle name="I_#_4dp 3 7 24 3" xfId="17547" xr:uid="{00000000-0005-0000-0000-00008A440000}"/>
    <cellStyle name="I_#_4dp 3 7 25" xfId="17548" xr:uid="{00000000-0005-0000-0000-00008B440000}"/>
    <cellStyle name="I_#_4dp 3 7 26" xfId="17549" xr:uid="{00000000-0005-0000-0000-00008C440000}"/>
    <cellStyle name="I_#_4dp 3 7 3" xfId="17550" xr:uid="{00000000-0005-0000-0000-00008D440000}"/>
    <cellStyle name="I_#_4dp 3 7 3 2" xfId="17551" xr:uid="{00000000-0005-0000-0000-00008E440000}"/>
    <cellStyle name="I_#_4dp 3 7 3 3" xfId="17552" xr:uid="{00000000-0005-0000-0000-00008F440000}"/>
    <cellStyle name="I_#_4dp 3 7 4" xfId="17553" xr:uid="{00000000-0005-0000-0000-000090440000}"/>
    <cellStyle name="I_#_4dp 3 7 4 2" xfId="17554" xr:uid="{00000000-0005-0000-0000-000091440000}"/>
    <cellStyle name="I_#_4dp 3 7 4 3" xfId="17555" xr:uid="{00000000-0005-0000-0000-000092440000}"/>
    <cellStyle name="I_#_4dp 3 7 5" xfId="17556" xr:uid="{00000000-0005-0000-0000-000093440000}"/>
    <cellStyle name="I_#_4dp 3 7 5 2" xfId="17557" xr:uid="{00000000-0005-0000-0000-000094440000}"/>
    <cellStyle name="I_#_4dp 3 7 5 3" xfId="17558" xr:uid="{00000000-0005-0000-0000-000095440000}"/>
    <cellStyle name="I_#_4dp 3 7 6" xfId="17559" xr:uid="{00000000-0005-0000-0000-000096440000}"/>
    <cellStyle name="I_#_4dp 3 7 6 2" xfId="17560" xr:uid="{00000000-0005-0000-0000-000097440000}"/>
    <cellStyle name="I_#_4dp 3 7 6 3" xfId="17561" xr:uid="{00000000-0005-0000-0000-000098440000}"/>
    <cellStyle name="I_#_4dp 3 7 7" xfId="17562" xr:uid="{00000000-0005-0000-0000-000099440000}"/>
    <cellStyle name="I_#_4dp 3 7 7 2" xfId="17563" xr:uid="{00000000-0005-0000-0000-00009A440000}"/>
    <cellStyle name="I_#_4dp 3 7 7 3" xfId="17564" xr:uid="{00000000-0005-0000-0000-00009B440000}"/>
    <cellStyle name="I_#_4dp 3 7 8" xfId="17565" xr:uid="{00000000-0005-0000-0000-00009C440000}"/>
    <cellStyle name="I_#_4dp 3 7 8 2" xfId="17566" xr:uid="{00000000-0005-0000-0000-00009D440000}"/>
    <cellStyle name="I_#_4dp 3 7 8 3" xfId="17567" xr:uid="{00000000-0005-0000-0000-00009E440000}"/>
    <cellStyle name="I_#_4dp 3 7 9" xfId="17568" xr:uid="{00000000-0005-0000-0000-00009F440000}"/>
    <cellStyle name="I_#_4dp 3 7 9 2" xfId="17569" xr:uid="{00000000-0005-0000-0000-0000A0440000}"/>
    <cellStyle name="I_#_4dp 3 7 9 3" xfId="17570" xr:uid="{00000000-0005-0000-0000-0000A1440000}"/>
    <cellStyle name="I_#_4dp 3 8" xfId="17571" xr:uid="{00000000-0005-0000-0000-0000A2440000}"/>
    <cellStyle name="I_#_4dp 3 8 10" xfId="17572" xr:uid="{00000000-0005-0000-0000-0000A3440000}"/>
    <cellStyle name="I_#_4dp 3 8 10 2" xfId="17573" xr:uid="{00000000-0005-0000-0000-0000A4440000}"/>
    <cellStyle name="I_#_4dp 3 8 10 3" xfId="17574" xr:uid="{00000000-0005-0000-0000-0000A5440000}"/>
    <cellStyle name="I_#_4dp 3 8 11" xfId="17575" xr:uid="{00000000-0005-0000-0000-0000A6440000}"/>
    <cellStyle name="I_#_4dp 3 8 11 2" xfId="17576" xr:uid="{00000000-0005-0000-0000-0000A7440000}"/>
    <cellStyle name="I_#_4dp 3 8 11 3" xfId="17577" xr:uid="{00000000-0005-0000-0000-0000A8440000}"/>
    <cellStyle name="I_#_4dp 3 8 12" xfId="17578" xr:uid="{00000000-0005-0000-0000-0000A9440000}"/>
    <cellStyle name="I_#_4dp 3 8 12 2" xfId="17579" xr:uid="{00000000-0005-0000-0000-0000AA440000}"/>
    <cellStyle name="I_#_4dp 3 8 12 3" xfId="17580" xr:uid="{00000000-0005-0000-0000-0000AB440000}"/>
    <cellStyle name="I_#_4dp 3 8 13" xfId="17581" xr:uid="{00000000-0005-0000-0000-0000AC440000}"/>
    <cellStyle name="I_#_4dp 3 8 13 2" xfId="17582" xr:uid="{00000000-0005-0000-0000-0000AD440000}"/>
    <cellStyle name="I_#_4dp 3 8 13 3" xfId="17583" xr:uid="{00000000-0005-0000-0000-0000AE440000}"/>
    <cellStyle name="I_#_4dp 3 8 14" xfId="17584" xr:uid="{00000000-0005-0000-0000-0000AF440000}"/>
    <cellStyle name="I_#_4dp 3 8 14 2" xfId="17585" xr:uid="{00000000-0005-0000-0000-0000B0440000}"/>
    <cellStyle name="I_#_4dp 3 8 14 3" xfId="17586" xr:uid="{00000000-0005-0000-0000-0000B1440000}"/>
    <cellStyle name="I_#_4dp 3 8 15" xfId="17587" xr:uid="{00000000-0005-0000-0000-0000B2440000}"/>
    <cellStyle name="I_#_4dp 3 8 15 2" xfId="17588" xr:uid="{00000000-0005-0000-0000-0000B3440000}"/>
    <cellStyle name="I_#_4dp 3 8 15 3" xfId="17589" xr:uid="{00000000-0005-0000-0000-0000B4440000}"/>
    <cellStyle name="I_#_4dp 3 8 16" xfId="17590" xr:uid="{00000000-0005-0000-0000-0000B5440000}"/>
    <cellStyle name="I_#_4dp 3 8 16 2" xfId="17591" xr:uid="{00000000-0005-0000-0000-0000B6440000}"/>
    <cellStyle name="I_#_4dp 3 8 16 3" xfId="17592" xr:uid="{00000000-0005-0000-0000-0000B7440000}"/>
    <cellStyle name="I_#_4dp 3 8 17" xfId="17593" xr:uid="{00000000-0005-0000-0000-0000B8440000}"/>
    <cellStyle name="I_#_4dp 3 8 17 2" xfId="17594" xr:uid="{00000000-0005-0000-0000-0000B9440000}"/>
    <cellStyle name="I_#_4dp 3 8 17 3" xfId="17595" xr:uid="{00000000-0005-0000-0000-0000BA440000}"/>
    <cellStyle name="I_#_4dp 3 8 18" xfId="17596" xr:uid="{00000000-0005-0000-0000-0000BB440000}"/>
    <cellStyle name="I_#_4dp 3 8 18 2" xfId="17597" xr:uid="{00000000-0005-0000-0000-0000BC440000}"/>
    <cellStyle name="I_#_4dp 3 8 18 3" xfId="17598" xr:uid="{00000000-0005-0000-0000-0000BD440000}"/>
    <cellStyle name="I_#_4dp 3 8 19" xfId="17599" xr:uid="{00000000-0005-0000-0000-0000BE440000}"/>
    <cellStyle name="I_#_4dp 3 8 19 2" xfId="17600" xr:uid="{00000000-0005-0000-0000-0000BF440000}"/>
    <cellStyle name="I_#_4dp 3 8 19 3" xfId="17601" xr:uid="{00000000-0005-0000-0000-0000C0440000}"/>
    <cellStyle name="I_#_4dp 3 8 2" xfId="17602" xr:uid="{00000000-0005-0000-0000-0000C1440000}"/>
    <cellStyle name="I_#_4dp 3 8 2 2" xfId="17603" xr:uid="{00000000-0005-0000-0000-0000C2440000}"/>
    <cellStyle name="I_#_4dp 3 8 2 3" xfId="17604" xr:uid="{00000000-0005-0000-0000-0000C3440000}"/>
    <cellStyle name="I_#_4dp 3 8 20" xfId="17605" xr:uid="{00000000-0005-0000-0000-0000C4440000}"/>
    <cellStyle name="I_#_4dp 3 8 20 2" xfId="17606" xr:uid="{00000000-0005-0000-0000-0000C5440000}"/>
    <cellStyle name="I_#_4dp 3 8 20 3" xfId="17607" xr:uid="{00000000-0005-0000-0000-0000C6440000}"/>
    <cellStyle name="I_#_4dp 3 8 21" xfId="17608" xr:uid="{00000000-0005-0000-0000-0000C7440000}"/>
    <cellStyle name="I_#_4dp 3 8 21 2" xfId="17609" xr:uid="{00000000-0005-0000-0000-0000C8440000}"/>
    <cellStyle name="I_#_4dp 3 8 21 3" xfId="17610" xr:uid="{00000000-0005-0000-0000-0000C9440000}"/>
    <cellStyle name="I_#_4dp 3 8 22" xfId="17611" xr:uid="{00000000-0005-0000-0000-0000CA440000}"/>
    <cellStyle name="I_#_4dp 3 8 22 2" xfId="17612" xr:uid="{00000000-0005-0000-0000-0000CB440000}"/>
    <cellStyle name="I_#_4dp 3 8 22 3" xfId="17613" xr:uid="{00000000-0005-0000-0000-0000CC440000}"/>
    <cellStyle name="I_#_4dp 3 8 23" xfId="17614" xr:uid="{00000000-0005-0000-0000-0000CD440000}"/>
    <cellStyle name="I_#_4dp 3 8 23 2" xfId="17615" xr:uid="{00000000-0005-0000-0000-0000CE440000}"/>
    <cellStyle name="I_#_4dp 3 8 23 3" xfId="17616" xr:uid="{00000000-0005-0000-0000-0000CF440000}"/>
    <cellStyle name="I_#_4dp 3 8 24" xfId="17617" xr:uid="{00000000-0005-0000-0000-0000D0440000}"/>
    <cellStyle name="I_#_4dp 3 8 24 2" xfId="17618" xr:uid="{00000000-0005-0000-0000-0000D1440000}"/>
    <cellStyle name="I_#_4dp 3 8 24 3" xfId="17619" xr:uid="{00000000-0005-0000-0000-0000D2440000}"/>
    <cellStyle name="I_#_4dp 3 8 25" xfId="17620" xr:uid="{00000000-0005-0000-0000-0000D3440000}"/>
    <cellStyle name="I_#_4dp 3 8 26" xfId="17621" xr:uid="{00000000-0005-0000-0000-0000D4440000}"/>
    <cellStyle name="I_#_4dp 3 8 3" xfId="17622" xr:uid="{00000000-0005-0000-0000-0000D5440000}"/>
    <cellStyle name="I_#_4dp 3 8 3 2" xfId="17623" xr:uid="{00000000-0005-0000-0000-0000D6440000}"/>
    <cellStyle name="I_#_4dp 3 8 3 3" xfId="17624" xr:uid="{00000000-0005-0000-0000-0000D7440000}"/>
    <cellStyle name="I_#_4dp 3 8 4" xfId="17625" xr:uid="{00000000-0005-0000-0000-0000D8440000}"/>
    <cellStyle name="I_#_4dp 3 8 4 2" xfId="17626" xr:uid="{00000000-0005-0000-0000-0000D9440000}"/>
    <cellStyle name="I_#_4dp 3 8 4 3" xfId="17627" xr:uid="{00000000-0005-0000-0000-0000DA440000}"/>
    <cellStyle name="I_#_4dp 3 8 5" xfId="17628" xr:uid="{00000000-0005-0000-0000-0000DB440000}"/>
    <cellStyle name="I_#_4dp 3 8 5 2" xfId="17629" xr:uid="{00000000-0005-0000-0000-0000DC440000}"/>
    <cellStyle name="I_#_4dp 3 8 5 3" xfId="17630" xr:uid="{00000000-0005-0000-0000-0000DD440000}"/>
    <cellStyle name="I_#_4dp 3 8 6" xfId="17631" xr:uid="{00000000-0005-0000-0000-0000DE440000}"/>
    <cellStyle name="I_#_4dp 3 8 6 2" xfId="17632" xr:uid="{00000000-0005-0000-0000-0000DF440000}"/>
    <cellStyle name="I_#_4dp 3 8 6 3" xfId="17633" xr:uid="{00000000-0005-0000-0000-0000E0440000}"/>
    <cellStyle name="I_#_4dp 3 8 7" xfId="17634" xr:uid="{00000000-0005-0000-0000-0000E1440000}"/>
    <cellStyle name="I_#_4dp 3 8 7 2" xfId="17635" xr:uid="{00000000-0005-0000-0000-0000E2440000}"/>
    <cellStyle name="I_#_4dp 3 8 7 3" xfId="17636" xr:uid="{00000000-0005-0000-0000-0000E3440000}"/>
    <cellStyle name="I_#_4dp 3 8 8" xfId="17637" xr:uid="{00000000-0005-0000-0000-0000E4440000}"/>
    <cellStyle name="I_#_4dp 3 8 8 2" xfId="17638" xr:uid="{00000000-0005-0000-0000-0000E5440000}"/>
    <cellStyle name="I_#_4dp 3 8 8 3" xfId="17639" xr:uid="{00000000-0005-0000-0000-0000E6440000}"/>
    <cellStyle name="I_#_4dp 3 8 9" xfId="17640" xr:uid="{00000000-0005-0000-0000-0000E7440000}"/>
    <cellStyle name="I_#_4dp 3 8 9 2" xfId="17641" xr:uid="{00000000-0005-0000-0000-0000E8440000}"/>
    <cellStyle name="I_#_4dp 3 8 9 3" xfId="17642" xr:uid="{00000000-0005-0000-0000-0000E9440000}"/>
    <cellStyle name="I_#_4dp 3 9" xfId="17643" xr:uid="{00000000-0005-0000-0000-0000EA440000}"/>
    <cellStyle name="I_#_4dp 3 9 10" xfId="17644" xr:uid="{00000000-0005-0000-0000-0000EB440000}"/>
    <cellStyle name="I_#_4dp 3 9 10 2" xfId="17645" xr:uid="{00000000-0005-0000-0000-0000EC440000}"/>
    <cellStyle name="I_#_4dp 3 9 10 3" xfId="17646" xr:uid="{00000000-0005-0000-0000-0000ED440000}"/>
    <cellStyle name="I_#_4dp 3 9 11" xfId="17647" xr:uid="{00000000-0005-0000-0000-0000EE440000}"/>
    <cellStyle name="I_#_4dp 3 9 11 2" xfId="17648" xr:uid="{00000000-0005-0000-0000-0000EF440000}"/>
    <cellStyle name="I_#_4dp 3 9 11 3" xfId="17649" xr:uid="{00000000-0005-0000-0000-0000F0440000}"/>
    <cellStyle name="I_#_4dp 3 9 12" xfId="17650" xr:uid="{00000000-0005-0000-0000-0000F1440000}"/>
    <cellStyle name="I_#_4dp 3 9 12 2" xfId="17651" xr:uid="{00000000-0005-0000-0000-0000F2440000}"/>
    <cellStyle name="I_#_4dp 3 9 12 3" xfId="17652" xr:uid="{00000000-0005-0000-0000-0000F3440000}"/>
    <cellStyle name="I_#_4dp 3 9 13" xfId="17653" xr:uid="{00000000-0005-0000-0000-0000F4440000}"/>
    <cellStyle name="I_#_4dp 3 9 13 2" xfId="17654" xr:uid="{00000000-0005-0000-0000-0000F5440000}"/>
    <cellStyle name="I_#_4dp 3 9 13 3" xfId="17655" xr:uid="{00000000-0005-0000-0000-0000F6440000}"/>
    <cellStyle name="I_#_4dp 3 9 14" xfId="17656" xr:uid="{00000000-0005-0000-0000-0000F7440000}"/>
    <cellStyle name="I_#_4dp 3 9 14 2" xfId="17657" xr:uid="{00000000-0005-0000-0000-0000F8440000}"/>
    <cellStyle name="I_#_4dp 3 9 14 3" xfId="17658" xr:uid="{00000000-0005-0000-0000-0000F9440000}"/>
    <cellStyle name="I_#_4dp 3 9 15" xfId="17659" xr:uid="{00000000-0005-0000-0000-0000FA440000}"/>
    <cellStyle name="I_#_4dp 3 9 15 2" xfId="17660" xr:uid="{00000000-0005-0000-0000-0000FB440000}"/>
    <cellStyle name="I_#_4dp 3 9 15 3" xfId="17661" xr:uid="{00000000-0005-0000-0000-0000FC440000}"/>
    <cellStyle name="I_#_4dp 3 9 16" xfId="17662" xr:uid="{00000000-0005-0000-0000-0000FD440000}"/>
    <cellStyle name="I_#_4dp 3 9 16 2" xfId="17663" xr:uid="{00000000-0005-0000-0000-0000FE440000}"/>
    <cellStyle name="I_#_4dp 3 9 16 3" xfId="17664" xr:uid="{00000000-0005-0000-0000-0000FF440000}"/>
    <cellStyle name="I_#_4dp 3 9 17" xfId="17665" xr:uid="{00000000-0005-0000-0000-000000450000}"/>
    <cellStyle name="I_#_4dp 3 9 17 2" xfId="17666" xr:uid="{00000000-0005-0000-0000-000001450000}"/>
    <cellStyle name="I_#_4dp 3 9 17 3" xfId="17667" xr:uid="{00000000-0005-0000-0000-000002450000}"/>
    <cellStyle name="I_#_4dp 3 9 18" xfId="17668" xr:uid="{00000000-0005-0000-0000-000003450000}"/>
    <cellStyle name="I_#_4dp 3 9 18 2" xfId="17669" xr:uid="{00000000-0005-0000-0000-000004450000}"/>
    <cellStyle name="I_#_4dp 3 9 18 3" xfId="17670" xr:uid="{00000000-0005-0000-0000-000005450000}"/>
    <cellStyle name="I_#_4dp 3 9 19" xfId="17671" xr:uid="{00000000-0005-0000-0000-000006450000}"/>
    <cellStyle name="I_#_4dp 3 9 19 2" xfId="17672" xr:uid="{00000000-0005-0000-0000-000007450000}"/>
    <cellStyle name="I_#_4dp 3 9 19 3" xfId="17673" xr:uid="{00000000-0005-0000-0000-000008450000}"/>
    <cellStyle name="I_#_4dp 3 9 2" xfId="17674" xr:uid="{00000000-0005-0000-0000-000009450000}"/>
    <cellStyle name="I_#_4dp 3 9 2 2" xfId="17675" xr:uid="{00000000-0005-0000-0000-00000A450000}"/>
    <cellStyle name="I_#_4dp 3 9 2 3" xfId="17676" xr:uid="{00000000-0005-0000-0000-00000B450000}"/>
    <cellStyle name="I_#_4dp 3 9 20" xfId="17677" xr:uid="{00000000-0005-0000-0000-00000C450000}"/>
    <cellStyle name="I_#_4dp 3 9 20 2" xfId="17678" xr:uid="{00000000-0005-0000-0000-00000D450000}"/>
    <cellStyle name="I_#_4dp 3 9 20 3" xfId="17679" xr:uid="{00000000-0005-0000-0000-00000E450000}"/>
    <cellStyle name="I_#_4dp 3 9 21" xfId="17680" xr:uid="{00000000-0005-0000-0000-00000F450000}"/>
    <cellStyle name="I_#_4dp 3 9 21 2" xfId="17681" xr:uid="{00000000-0005-0000-0000-000010450000}"/>
    <cellStyle name="I_#_4dp 3 9 21 3" xfId="17682" xr:uid="{00000000-0005-0000-0000-000011450000}"/>
    <cellStyle name="I_#_4dp 3 9 22" xfId="17683" xr:uid="{00000000-0005-0000-0000-000012450000}"/>
    <cellStyle name="I_#_4dp 3 9 22 2" xfId="17684" xr:uid="{00000000-0005-0000-0000-000013450000}"/>
    <cellStyle name="I_#_4dp 3 9 22 3" xfId="17685" xr:uid="{00000000-0005-0000-0000-000014450000}"/>
    <cellStyle name="I_#_4dp 3 9 23" xfId="17686" xr:uid="{00000000-0005-0000-0000-000015450000}"/>
    <cellStyle name="I_#_4dp 3 9 23 2" xfId="17687" xr:uid="{00000000-0005-0000-0000-000016450000}"/>
    <cellStyle name="I_#_4dp 3 9 23 3" xfId="17688" xr:uid="{00000000-0005-0000-0000-000017450000}"/>
    <cellStyle name="I_#_4dp 3 9 24" xfId="17689" xr:uid="{00000000-0005-0000-0000-000018450000}"/>
    <cellStyle name="I_#_4dp 3 9 24 2" xfId="17690" xr:uid="{00000000-0005-0000-0000-000019450000}"/>
    <cellStyle name="I_#_4dp 3 9 24 3" xfId="17691" xr:uid="{00000000-0005-0000-0000-00001A450000}"/>
    <cellStyle name="I_#_4dp 3 9 25" xfId="17692" xr:uid="{00000000-0005-0000-0000-00001B450000}"/>
    <cellStyle name="I_#_4dp 3 9 26" xfId="17693" xr:uid="{00000000-0005-0000-0000-00001C450000}"/>
    <cellStyle name="I_#_4dp 3 9 3" xfId="17694" xr:uid="{00000000-0005-0000-0000-00001D450000}"/>
    <cellStyle name="I_#_4dp 3 9 3 2" xfId="17695" xr:uid="{00000000-0005-0000-0000-00001E450000}"/>
    <cellStyle name="I_#_4dp 3 9 3 3" xfId="17696" xr:uid="{00000000-0005-0000-0000-00001F450000}"/>
    <cellStyle name="I_#_4dp 3 9 4" xfId="17697" xr:uid="{00000000-0005-0000-0000-000020450000}"/>
    <cellStyle name="I_#_4dp 3 9 4 2" xfId="17698" xr:uid="{00000000-0005-0000-0000-000021450000}"/>
    <cellStyle name="I_#_4dp 3 9 4 3" xfId="17699" xr:uid="{00000000-0005-0000-0000-000022450000}"/>
    <cellStyle name="I_#_4dp 3 9 5" xfId="17700" xr:uid="{00000000-0005-0000-0000-000023450000}"/>
    <cellStyle name="I_#_4dp 3 9 5 2" xfId="17701" xr:uid="{00000000-0005-0000-0000-000024450000}"/>
    <cellStyle name="I_#_4dp 3 9 5 3" xfId="17702" xr:uid="{00000000-0005-0000-0000-000025450000}"/>
    <cellStyle name="I_#_4dp 3 9 6" xfId="17703" xr:uid="{00000000-0005-0000-0000-000026450000}"/>
    <cellStyle name="I_#_4dp 3 9 6 2" xfId="17704" xr:uid="{00000000-0005-0000-0000-000027450000}"/>
    <cellStyle name="I_#_4dp 3 9 6 3" xfId="17705" xr:uid="{00000000-0005-0000-0000-000028450000}"/>
    <cellStyle name="I_#_4dp 3 9 7" xfId="17706" xr:uid="{00000000-0005-0000-0000-000029450000}"/>
    <cellStyle name="I_#_4dp 3 9 7 2" xfId="17707" xr:uid="{00000000-0005-0000-0000-00002A450000}"/>
    <cellStyle name="I_#_4dp 3 9 7 3" xfId="17708" xr:uid="{00000000-0005-0000-0000-00002B450000}"/>
    <cellStyle name="I_#_4dp 3 9 8" xfId="17709" xr:uid="{00000000-0005-0000-0000-00002C450000}"/>
    <cellStyle name="I_#_4dp 3 9 8 2" xfId="17710" xr:uid="{00000000-0005-0000-0000-00002D450000}"/>
    <cellStyle name="I_#_4dp 3 9 8 3" xfId="17711" xr:uid="{00000000-0005-0000-0000-00002E450000}"/>
    <cellStyle name="I_#_4dp 3 9 9" xfId="17712" xr:uid="{00000000-0005-0000-0000-00002F450000}"/>
    <cellStyle name="I_#_4dp 3 9 9 2" xfId="17713" xr:uid="{00000000-0005-0000-0000-000030450000}"/>
    <cellStyle name="I_#_4dp 3 9 9 3" xfId="17714" xr:uid="{00000000-0005-0000-0000-000031450000}"/>
    <cellStyle name="I_#_4dp 4" xfId="17715" xr:uid="{00000000-0005-0000-0000-000032450000}"/>
    <cellStyle name="I_#_4dp 5" xfId="17716" xr:uid="{00000000-0005-0000-0000-000033450000}"/>
    <cellStyle name="INP_Background" xfId="17717" xr:uid="{00000000-0005-0000-0000-000034450000}"/>
    <cellStyle name="Input (#)" xfId="17718" xr:uid="{00000000-0005-0000-0000-000035450000}"/>
    <cellStyle name="Input ($0)" xfId="17719" xr:uid="{00000000-0005-0000-0000-000036450000}"/>
    <cellStyle name="Input (%)" xfId="17720" xr:uid="{00000000-0005-0000-0000-000037450000}"/>
    <cellStyle name="Input [yellow]" xfId="17721" xr:uid="{00000000-0005-0000-0000-000038450000}"/>
    <cellStyle name="Input [yellow] 2" xfId="17722" xr:uid="{00000000-0005-0000-0000-000039450000}"/>
    <cellStyle name="Input [yellow] 2 2" xfId="17723" xr:uid="{00000000-0005-0000-0000-00003A450000}"/>
    <cellStyle name="Input [yellow] 2 2 2" xfId="17724" xr:uid="{00000000-0005-0000-0000-00003B450000}"/>
    <cellStyle name="Input [yellow] 2 3" xfId="17725" xr:uid="{00000000-0005-0000-0000-00003C450000}"/>
    <cellStyle name="Input [yellow] 2 3 2" xfId="17726" xr:uid="{00000000-0005-0000-0000-00003D450000}"/>
    <cellStyle name="Input [yellow] 2 3 3" xfId="17727" xr:uid="{00000000-0005-0000-0000-00003E450000}"/>
    <cellStyle name="Input [yellow] 2 3 4" xfId="17728" xr:uid="{00000000-0005-0000-0000-00003F450000}"/>
    <cellStyle name="Input [yellow] 2 3 5" xfId="17729" xr:uid="{00000000-0005-0000-0000-000040450000}"/>
    <cellStyle name="Input [yellow] 2 4" xfId="17730" xr:uid="{00000000-0005-0000-0000-000041450000}"/>
    <cellStyle name="Input [yellow] 3" xfId="17731" xr:uid="{00000000-0005-0000-0000-000042450000}"/>
    <cellStyle name="Input [yellow] 3 2" xfId="17732" xr:uid="{00000000-0005-0000-0000-000043450000}"/>
    <cellStyle name="Input [yellow] 3 2 2" xfId="17733" xr:uid="{00000000-0005-0000-0000-000044450000}"/>
    <cellStyle name="Input [yellow] 3 3" xfId="17734" xr:uid="{00000000-0005-0000-0000-000045450000}"/>
    <cellStyle name="Input [yellow] 3 3 2" xfId="17735" xr:uid="{00000000-0005-0000-0000-000046450000}"/>
    <cellStyle name="Input [yellow] 3 3 3" xfId="17736" xr:uid="{00000000-0005-0000-0000-000047450000}"/>
    <cellStyle name="Input [yellow] 3 4" xfId="17737" xr:uid="{00000000-0005-0000-0000-000048450000}"/>
    <cellStyle name="Input [yellow] 3 4 2" xfId="17738" xr:uid="{00000000-0005-0000-0000-000049450000}"/>
    <cellStyle name="Input [yellow] 3 4 3" xfId="17739" xr:uid="{00000000-0005-0000-0000-00004A450000}"/>
    <cellStyle name="Input [yellow] 3 4 4" xfId="17740" xr:uid="{00000000-0005-0000-0000-00004B450000}"/>
    <cellStyle name="Input [yellow] 3 5" xfId="17741" xr:uid="{00000000-0005-0000-0000-00004C450000}"/>
    <cellStyle name="Input [yellow] 4" xfId="17742" xr:uid="{00000000-0005-0000-0000-00004D450000}"/>
    <cellStyle name="Input [yellow] 4 2" xfId="17743" xr:uid="{00000000-0005-0000-0000-00004E450000}"/>
    <cellStyle name="Input [yellow] 5" xfId="17744" xr:uid="{00000000-0005-0000-0000-00004F450000}"/>
    <cellStyle name="Input [yellow] 5 2" xfId="17745" xr:uid="{00000000-0005-0000-0000-000050450000}"/>
    <cellStyle name="Input [yellow] 5 3" xfId="17746" xr:uid="{00000000-0005-0000-0000-000051450000}"/>
    <cellStyle name="Input [yellow] 5 4" xfId="17747" xr:uid="{00000000-0005-0000-0000-000052450000}"/>
    <cellStyle name="Input [yellow] 6" xfId="17748" xr:uid="{00000000-0005-0000-0000-000053450000}"/>
    <cellStyle name="Input 2" xfId="17749" xr:uid="{00000000-0005-0000-0000-000054450000}"/>
    <cellStyle name="Input 2 10" xfId="17750" xr:uid="{00000000-0005-0000-0000-000055450000}"/>
    <cellStyle name="Input 2 10 10" xfId="17751" xr:uid="{00000000-0005-0000-0000-000056450000}"/>
    <cellStyle name="Input 2 10 10 2" xfId="17752" xr:uid="{00000000-0005-0000-0000-000057450000}"/>
    <cellStyle name="Input 2 10 10 3" xfId="17753" xr:uid="{00000000-0005-0000-0000-000058450000}"/>
    <cellStyle name="Input 2 10 11" xfId="17754" xr:uid="{00000000-0005-0000-0000-000059450000}"/>
    <cellStyle name="Input 2 10 11 2" xfId="17755" xr:uid="{00000000-0005-0000-0000-00005A450000}"/>
    <cellStyle name="Input 2 10 11 3" xfId="17756" xr:uid="{00000000-0005-0000-0000-00005B450000}"/>
    <cellStyle name="Input 2 10 12" xfId="17757" xr:uid="{00000000-0005-0000-0000-00005C450000}"/>
    <cellStyle name="Input 2 10 12 2" xfId="17758" xr:uid="{00000000-0005-0000-0000-00005D450000}"/>
    <cellStyle name="Input 2 10 12 3" xfId="17759" xr:uid="{00000000-0005-0000-0000-00005E450000}"/>
    <cellStyle name="Input 2 10 13" xfId="17760" xr:uid="{00000000-0005-0000-0000-00005F450000}"/>
    <cellStyle name="Input 2 10 13 2" xfId="17761" xr:uid="{00000000-0005-0000-0000-000060450000}"/>
    <cellStyle name="Input 2 10 13 3" xfId="17762" xr:uid="{00000000-0005-0000-0000-000061450000}"/>
    <cellStyle name="Input 2 10 14" xfId="17763" xr:uid="{00000000-0005-0000-0000-000062450000}"/>
    <cellStyle name="Input 2 10 14 2" xfId="17764" xr:uid="{00000000-0005-0000-0000-000063450000}"/>
    <cellStyle name="Input 2 10 14 3" xfId="17765" xr:uid="{00000000-0005-0000-0000-000064450000}"/>
    <cellStyle name="Input 2 10 15" xfId="17766" xr:uid="{00000000-0005-0000-0000-000065450000}"/>
    <cellStyle name="Input 2 10 15 2" xfId="17767" xr:uid="{00000000-0005-0000-0000-000066450000}"/>
    <cellStyle name="Input 2 10 15 3" xfId="17768" xr:uid="{00000000-0005-0000-0000-000067450000}"/>
    <cellStyle name="Input 2 10 16" xfId="17769" xr:uid="{00000000-0005-0000-0000-000068450000}"/>
    <cellStyle name="Input 2 10 16 2" xfId="17770" xr:uid="{00000000-0005-0000-0000-000069450000}"/>
    <cellStyle name="Input 2 10 16 3" xfId="17771" xr:uid="{00000000-0005-0000-0000-00006A450000}"/>
    <cellStyle name="Input 2 10 17" xfId="17772" xr:uid="{00000000-0005-0000-0000-00006B450000}"/>
    <cellStyle name="Input 2 10 17 2" xfId="17773" xr:uid="{00000000-0005-0000-0000-00006C450000}"/>
    <cellStyle name="Input 2 10 17 3" xfId="17774" xr:uid="{00000000-0005-0000-0000-00006D450000}"/>
    <cellStyle name="Input 2 10 18" xfId="17775" xr:uid="{00000000-0005-0000-0000-00006E450000}"/>
    <cellStyle name="Input 2 10 18 2" xfId="17776" xr:uid="{00000000-0005-0000-0000-00006F450000}"/>
    <cellStyle name="Input 2 10 18 3" xfId="17777" xr:uid="{00000000-0005-0000-0000-000070450000}"/>
    <cellStyle name="Input 2 10 19" xfId="17778" xr:uid="{00000000-0005-0000-0000-000071450000}"/>
    <cellStyle name="Input 2 10 19 2" xfId="17779" xr:uid="{00000000-0005-0000-0000-000072450000}"/>
    <cellStyle name="Input 2 10 19 3" xfId="17780" xr:uid="{00000000-0005-0000-0000-000073450000}"/>
    <cellStyle name="Input 2 10 2" xfId="17781" xr:uid="{00000000-0005-0000-0000-000074450000}"/>
    <cellStyle name="Input 2 10 2 2" xfId="17782" xr:uid="{00000000-0005-0000-0000-000075450000}"/>
    <cellStyle name="Input 2 10 2 3" xfId="17783" xr:uid="{00000000-0005-0000-0000-000076450000}"/>
    <cellStyle name="Input 2 10 20" xfId="17784" xr:uid="{00000000-0005-0000-0000-000077450000}"/>
    <cellStyle name="Input 2 10 20 2" xfId="17785" xr:uid="{00000000-0005-0000-0000-000078450000}"/>
    <cellStyle name="Input 2 10 20 3" xfId="17786" xr:uid="{00000000-0005-0000-0000-000079450000}"/>
    <cellStyle name="Input 2 10 21" xfId="17787" xr:uid="{00000000-0005-0000-0000-00007A450000}"/>
    <cellStyle name="Input 2 10 21 2" xfId="17788" xr:uid="{00000000-0005-0000-0000-00007B450000}"/>
    <cellStyle name="Input 2 10 21 3" xfId="17789" xr:uid="{00000000-0005-0000-0000-00007C450000}"/>
    <cellStyle name="Input 2 10 22" xfId="17790" xr:uid="{00000000-0005-0000-0000-00007D450000}"/>
    <cellStyle name="Input 2 10 22 2" xfId="17791" xr:uid="{00000000-0005-0000-0000-00007E450000}"/>
    <cellStyle name="Input 2 10 22 3" xfId="17792" xr:uid="{00000000-0005-0000-0000-00007F450000}"/>
    <cellStyle name="Input 2 10 23" xfId="17793" xr:uid="{00000000-0005-0000-0000-000080450000}"/>
    <cellStyle name="Input 2 10 23 2" xfId="17794" xr:uid="{00000000-0005-0000-0000-000081450000}"/>
    <cellStyle name="Input 2 10 23 3" xfId="17795" xr:uid="{00000000-0005-0000-0000-000082450000}"/>
    <cellStyle name="Input 2 10 24" xfId="17796" xr:uid="{00000000-0005-0000-0000-000083450000}"/>
    <cellStyle name="Input 2 10 24 2" xfId="17797" xr:uid="{00000000-0005-0000-0000-000084450000}"/>
    <cellStyle name="Input 2 10 24 3" xfId="17798" xr:uid="{00000000-0005-0000-0000-000085450000}"/>
    <cellStyle name="Input 2 10 25" xfId="17799" xr:uid="{00000000-0005-0000-0000-000086450000}"/>
    <cellStyle name="Input 2 10 26" xfId="17800" xr:uid="{00000000-0005-0000-0000-000087450000}"/>
    <cellStyle name="Input 2 10 3" xfId="17801" xr:uid="{00000000-0005-0000-0000-000088450000}"/>
    <cellStyle name="Input 2 10 3 2" xfId="17802" xr:uid="{00000000-0005-0000-0000-000089450000}"/>
    <cellStyle name="Input 2 10 3 3" xfId="17803" xr:uid="{00000000-0005-0000-0000-00008A450000}"/>
    <cellStyle name="Input 2 10 4" xfId="17804" xr:uid="{00000000-0005-0000-0000-00008B450000}"/>
    <cellStyle name="Input 2 10 4 2" xfId="17805" xr:uid="{00000000-0005-0000-0000-00008C450000}"/>
    <cellStyle name="Input 2 10 4 3" xfId="17806" xr:uid="{00000000-0005-0000-0000-00008D450000}"/>
    <cellStyle name="Input 2 10 5" xfId="17807" xr:uid="{00000000-0005-0000-0000-00008E450000}"/>
    <cellStyle name="Input 2 10 5 2" xfId="17808" xr:uid="{00000000-0005-0000-0000-00008F450000}"/>
    <cellStyle name="Input 2 10 5 3" xfId="17809" xr:uid="{00000000-0005-0000-0000-000090450000}"/>
    <cellStyle name="Input 2 10 6" xfId="17810" xr:uid="{00000000-0005-0000-0000-000091450000}"/>
    <cellStyle name="Input 2 10 6 2" xfId="17811" xr:uid="{00000000-0005-0000-0000-000092450000}"/>
    <cellStyle name="Input 2 10 6 3" xfId="17812" xr:uid="{00000000-0005-0000-0000-000093450000}"/>
    <cellStyle name="Input 2 10 7" xfId="17813" xr:uid="{00000000-0005-0000-0000-000094450000}"/>
    <cellStyle name="Input 2 10 7 2" xfId="17814" xr:uid="{00000000-0005-0000-0000-000095450000}"/>
    <cellStyle name="Input 2 10 7 3" xfId="17815" xr:uid="{00000000-0005-0000-0000-000096450000}"/>
    <cellStyle name="Input 2 10 8" xfId="17816" xr:uid="{00000000-0005-0000-0000-000097450000}"/>
    <cellStyle name="Input 2 10 8 2" xfId="17817" xr:uid="{00000000-0005-0000-0000-000098450000}"/>
    <cellStyle name="Input 2 10 8 3" xfId="17818" xr:uid="{00000000-0005-0000-0000-000099450000}"/>
    <cellStyle name="Input 2 10 9" xfId="17819" xr:uid="{00000000-0005-0000-0000-00009A450000}"/>
    <cellStyle name="Input 2 10 9 2" xfId="17820" xr:uid="{00000000-0005-0000-0000-00009B450000}"/>
    <cellStyle name="Input 2 10 9 3" xfId="17821" xr:uid="{00000000-0005-0000-0000-00009C450000}"/>
    <cellStyle name="Input 2 11" xfId="17822" xr:uid="{00000000-0005-0000-0000-00009D450000}"/>
    <cellStyle name="Input 2 11 2" xfId="17823" xr:uid="{00000000-0005-0000-0000-00009E450000}"/>
    <cellStyle name="Input 2 11 3" xfId="17824" xr:uid="{00000000-0005-0000-0000-00009F450000}"/>
    <cellStyle name="Input 2 12" xfId="17825" xr:uid="{00000000-0005-0000-0000-0000A0450000}"/>
    <cellStyle name="Input 2 12 2" xfId="17826" xr:uid="{00000000-0005-0000-0000-0000A1450000}"/>
    <cellStyle name="Input 2 12 3" xfId="17827" xr:uid="{00000000-0005-0000-0000-0000A2450000}"/>
    <cellStyle name="Input 2 13" xfId="17828" xr:uid="{00000000-0005-0000-0000-0000A3450000}"/>
    <cellStyle name="Input 2 14" xfId="17829" xr:uid="{00000000-0005-0000-0000-0000A4450000}"/>
    <cellStyle name="Input 2 14 2" xfId="17830" xr:uid="{00000000-0005-0000-0000-0000A5450000}"/>
    <cellStyle name="Input 2 14 3" xfId="17831" xr:uid="{00000000-0005-0000-0000-0000A6450000}"/>
    <cellStyle name="Input 2 15" xfId="17832" xr:uid="{00000000-0005-0000-0000-0000A7450000}"/>
    <cellStyle name="Input 2 16" xfId="17833" xr:uid="{00000000-0005-0000-0000-0000A8450000}"/>
    <cellStyle name="Input 2 17" xfId="17834" xr:uid="{00000000-0005-0000-0000-0000A9450000}"/>
    <cellStyle name="Input 2 18" xfId="17835" xr:uid="{00000000-0005-0000-0000-0000AA450000}"/>
    <cellStyle name="Input 2 2" xfId="17836" xr:uid="{00000000-0005-0000-0000-0000AB450000}"/>
    <cellStyle name="Input 2 2 10" xfId="17837" xr:uid="{00000000-0005-0000-0000-0000AC450000}"/>
    <cellStyle name="Input 2 2 10 2" xfId="17838" xr:uid="{00000000-0005-0000-0000-0000AD450000}"/>
    <cellStyle name="Input 2 2 10 3" xfId="17839" xr:uid="{00000000-0005-0000-0000-0000AE450000}"/>
    <cellStyle name="Input 2 2 11" xfId="17840" xr:uid="{00000000-0005-0000-0000-0000AF450000}"/>
    <cellStyle name="Input 2 2 11 2" xfId="17841" xr:uid="{00000000-0005-0000-0000-0000B0450000}"/>
    <cellStyle name="Input 2 2 11 3" xfId="17842" xr:uid="{00000000-0005-0000-0000-0000B1450000}"/>
    <cellStyle name="Input 2 2 12" xfId="17843" xr:uid="{00000000-0005-0000-0000-0000B2450000}"/>
    <cellStyle name="Input 2 2 12 2" xfId="17844" xr:uid="{00000000-0005-0000-0000-0000B3450000}"/>
    <cellStyle name="Input 2 2 12 3" xfId="17845" xr:uid="{00000000-0005-0000-0000-0000B4450000}"/>
    <cellStyle name="Input 2 2 13" xfId="17846" xr:uid="{00000000-0005-0000-0000-0000B5450000}"/>
    <cellStyle name="Input 2 2 13 2" xfId="17847" xr:uid="{00000000-0005-0000-0000-0000B6450000}"/>
    <cellStyle name="Input 2 2 13 3" xfId="17848" xr:uid="{00000000-0005-0000-0000-0000B7450000}"/>
    <cellStyle name="Input 2 2 14" xfId="17849" xr:uid="{00000000-0005-0000-0000-0000B8450000}"/>
    <cellStyle name="Input 2 2 14 2" xfId="17850" xr:uid="{00000000-0005-0000-0000-0000B9450000}"/>
    <cellStyle name="Input 2 2 14 3" xfId="17851" xr:uid="{00000000-0005-0000-0000-0000BA450000}"/>
    <cellStyle name="Input 2 2 15" xfId="17852" xr:uid="{00000000-0005-0000-0000-0000BB450000}"/>
    <cellStyle name="Input 2 2 15 2" xfId="17853" xr:uid="{00000000-0005-0000-0000-0000BC450000}"/>
    <cellStyle name="Input 2 2 15 3" xfId="17854" xr:uid="{00000000-0005-0000-0000-0000BD450000}"/>
    <cellStyle name="Input 2 2 16" xfId="17855" xr:uid="{00000000-0005-0000-0000-0000BE450000}"/>
    <cellStyle name="Input 2 2 16 2" xfId="17856" xr:uid="{00000000-0005-0000-0000-0000BF450000}"/>
    <cellStyle name="Input 2 2 16 3" xfId="17857" xr:uid="{00000000-0005-0000-0000-0000C0450000}"/>
    <cellStyle name="Input 2 2 17" xfId="17858" xr:uid="{00000000-0005-0000-0000-0000C1450000}"/>
    <cellStyle name="Input 2 2 17 2" xfId="17859" xr:uid="{00000000-0005-0000-0000-0000C2450000}"/>
    <cellStyle name="Input 2 2 17 3" xfId="17860" xr:uid="{00000000-0005-0000-0000-0000C3450000}"/>
    <cellStyle name="Input 2 2 18" xfId="17861" xr:uid="{00000000-0005-0000-0000-0000C4450000}"/>
    <cellStyle name="Input 2 2 18 2" xfId="17862" xr:uid="{00000000-0005-0000-0000-0000C5450000}"/>
    <cellStyle name="Input 2 2 18 3" xfId="17863" xr:uid="{00000000-0005-0000-0000-0000C6450000}"/>
    <cellStyle name="Input 2 2 19" xfId="17864" xr:uid="{00000000-0005-0000-0000-0000C7450000}"/>
    <cellStyle name="Input 2 2 19 2" xfId="17865" xr:uid="{00000000-0005-0000-0000-0000C8450000}"/>
    <cellStyle name="Input 2 2 19 3" xfId="17866" xr:uid="{00000000-0005-0000-0000-0000C9450000}"/>
    <cellStyle name="Input 2 2 2" xfId="17867" xr:uid="{00000000-0005-0000-0000-0000CA450000}"/>
    <cellStyle name="Input 2 2 2 2" xfId="17868" xr:uid="{00000000-0005-0000-0000-0000CB450000}"/>
    <cellStyle name="Input 2 2 2 2 2" xfId="17869" xr:uid="{00000000-0005-0000-0000-0000CC450000}"/>
    <cellStyle name="Input 2 2 2 2 3" xfId="17870" xr:uid="{00000000-0005-0000-0000-0000CD450000}"/>
    <cellStyle name="Input 2 2 2 3" xfId="17871" xr:uid="{00000000-0005-0000-0000-0000CE450000}"/>
    <cellStyle name="Input 2 2 2 4" xfId="17872" xr:uid="{00000000-0005-0000-0000-0000CF450000}"/>
    <cellStyle name="Input 2 2 20" xfId="17873" xr:uid="{00000000-0005-0000-0000-0000D0450000}"/>
    <cellStyle name="Input 2 2 20 2" xfId="17874" xr:uid="{00000000-0005-0000-0000-0000D1450000}"/>
    <cellStyle name="Input 2 2 20 3" xfId="17875" xr:uid="{00000000-0005-0000-0000-0000D2450000}"/>
    <cellStyle name="Input 2 2 21" xfId="17876" xr:uid="{00000000-0005-0000-0000-0000D3450000}"/>
    <cellStyle name="Input 2 2 21 2" xfId="17877" xr:uid="{00000000-0005-0000-0000-0000D4450000}"/>
    <cellStyle name="Input 2 2 21 3" xfId="17878" xr:uid="{00000000-0005-0000-0000-0000D5450000}"/>
    <cellStyle name="Input 2 2 22" xfId="17879" xr:uid="{00000000-0005-0000-0000-0000D6450000}"/>
    <cellStyle name="Input 2 2 22 2" xfId="17880" xr:uid="{00000000-0005-0000-0000-0000D7450000}"/>
    <cellStyle name="Input 2 2 22 3" xfId="17881" xr:uid="{00000000-0005-0000-0000-0000D8450000}"/>
    <cellStyle name="Input 2 2 23" xfId="17882" xr:uid="{00000000-0005-0000-0000-0000D9450000}"/>
    <cellStyle name="Input 2 2 23 2" xfId="17883" xr:uid="{00000000-0005-0000-0000-0000DA450000}"/>
    <cellStyle name="Input 2 2 23 3" xfId="17884" xr:uid="{00000000-0005-0000-0000-0000DB450000}"/>
    <cellStyle name="Input 2 2 24" xfId="17885" xr:uid="{00000000-0005-0000-0000-0000DC450000}"/>
    <cellStyle name="Input 2 2 24 2" xfId="17886" xr:uid="{00000000-0005-0000-0000-0000DD450000}"/>
    <cellStyle name="Input 2 2 24 3" xfId="17887" xr:uid="{00000000-0005-0000-0000-0000DE450000}"/>
    <cellStyle name="Input 2 2 25" xfId="17888" xr:uid="{00000000-0005-0000-0000-0000DF450000}"/>
    <cellStyle name="Input 2 2 26" xfId="17889" xr:uid="{00000000-0005-0000-0000-0000E0450000}"/>
    <cellStyle name="Input 2 2 3" xfId="17890" xr:uid="{00000000-0005-0000-0000-0000E1450000}"/>
    <cellStyle name="Input 2 2 3 2" xfId="17891" xr:uid="{00000000-0005-0000-0000-0000E2450000}"/>
    <cellStyle name="Input 2 2 3 3" xfId="17892" xr:uid="{00000000-0005-0000-0000-0000E3450000}"/>
    <cellStyle name="Input 2 2 4" xfId="17893" xr:uid="{00000000-0005-0000-0000-0000E4450000}"/>
    <cellStyle name="Input 2 2 4 2" xfId="17894" xr:uid="{00000000-0005-0000-0000-0000E5450000}"/>
    <cellStyle name="Input 2 2 4 3" xfId="17895" xr:uid="{00000000-0005-0000-0000-0000E6450000}"/>
    <cellStyle name="Input 2 2 5" xfId="17896" xr:uid="{00000000-0005-0000-0000-0000E7450000}"/>
    <cellStyle name="Input 2 2 5 2" xfId="17897" xr:uid="{00000000-0005-0000-0000-0000E8450000}"/>
    <cellStyle name="Input 2 2 5 3" xfId="17898" xr:uid="{00000000-0005-0000-0000-0000E9450000}"/>
    <cellStyle name="Input 2 2 6" xfId="17899" xr:uid="{00000000-0005-0000-0000-0000EA450000}"/>
    <cellStyle name="Input 2 2 6 2" xfId="17900" xr:uid="{00000000-0005-0000-0000-0000EB450000}"/>
    <cellStyle name="Input 2 2 6 3" xfId="17901" xr:uid="{00000000-0005-0000-0000-0000EC450000}"/>
    <cellStyle name="Input 2 2 7" xfId="17902" xr:uid="{00000000-0005-0000-0000-0000ED450000}"/>
    <cellStyle name="Input 2 2 7 2" xfId="17903" xr:uid="{00000000-0005-0000-0000-0000EE450000}"/>
    <cellStyle name="Input 2 2 7 3" xfId="17904" xr:uid="{00000000-0005-0000-0000-0000EF450000}"/>
    <cellStyle name="Input 2 2 8" xfId="17905" xr:uid="{00000000-0005-0000-0000-0000F0450000}"/>
    <cellStyle name="Input 2 2 8 2" xfId="17906" xr:uid="{00000000-0005-0000-0000-0000F1450000}"/>
    <cellStyle name="Input 2 2 8 3" xfId="17907" xr:uid="{00000000-0005-0000-0000-0000F2450000}"/>
    <cellStyle name="Input 2 2 9" xfId="17908" xr:uid="{00000000-0005-0000-0000-0000F3450000}"/>
    <cellStyle name="Input 2 2 9 2" xfId="17909" xr:uid="{00000000-0005-0000-0000-0000F4450000}"/>
    <cellStyle name="Input 2 2 9 3" xfId="17910" xr:uid="{00000000-0005-0000-0000-0000F5450000}"/>
    <cellStyle name="Input 2 3" xfId="17911" xr:uid="{00000000-0005-0000-0000-0000F6450000}"/>
    <cellStyle name="Input 2 3 10" xfId="17912" xr:uid="{00000000-0005-0000-0000-0000F7450000}"/>
    <cellStyle name="Input 2 3 10 2" xfId="17913" xr:uid="{00000000-0005-0000-0000-0000F8450000}"/>
    <cellStyle name="Input 2 3 10 3" xfId="17914" xr:uid="{00000000-0005-0000-0000-0000F9450000}"/>
    <cellStyle name="Input 2 3 11" xfId="17915" xr:uid="{00000000-0005-0000-0000-0000FA450000}"/>
    <cellStyle name="Input 2 3 11 2" xfId="17916" xr:uid="{00000000-0005-0000-0000-0000FB450000}"/>
    <cellStyle name="Input 2 3 11 3" xfId="17917" xr:uid="{00000000-0005-0000-0000-0000FC450000}"/>
    <cellStyle name="Input 2 3 12" xfId="17918" xr:uid="{00000000-0005-0000-0000-0000FD450000}"/>
    <cellStyle name="Input 2 3 12 2" xfId="17919" xr:uid="{00000000-0005-0000-0000-0000FE450000}"/>
    <cellStyle name="Input 2 3 12 3" xfId="17920" xr:uid="{00000000-0005-0000-0000-0000FF450000}"/>
    <cellStyle name="Input 2 3 13" xfId="17921" xr:uid="{00000000-0005-0000-0000-000000460000}"/>
    <cellStyle name="Input 2 3 13 2" xfId="17922" xr:uid="{00000000-0005-0000-0000-000001460000}"/>
    <cellStyle name="Input 2 3 13 3" xfId="17923" xr:uid="{00000000-0005-0000-0000-000002460000}"/>
    <cellStyle name="Input 2 3 14" xfId="17924" xr:uid="{00000000-0005-0000-0000-000003460000}"/>
    <cellStyle name="Input 2 3 14 2" xfId="17925" xr:uid="{00000000-0005-0000-0000-000004460000}"/>
    <cellStyle name="Input 2 3 14 3" xfId="17926" xr:uid="{00000000-0005-0000-0000-000005460000}"/>
    <cellStyle name="Input 2 3 15" xfId="17927" xr:uid="{00000000-0005-0000-0000-000006460000}"/>
    <cellStyle name="Input 2 3 15 2" xfId="17928" xr:uid="{00000000-0005-0000-0000-000007460000}"/>
    <cellStyle name="Input 2 3 15 3" xfId="17929" xr:uid="{00000000-0005-0000-0000-000008460000}"/>
    <cellStyle name="Input 2 3 16" xfId="17930" xr:uid="{00000000-0005-0000-0000-000009460000}"/>
    <cellStyle name="Input 2 3 16 2" xfId="17931" xr:uid="{00000000-0005-0000-0000-00000A460000}"/>
    <cellStyle name="Input 2 3 16 3" xfId="17932" xr:uid="{00000000-0005-0000-0000-00000B460000}"/>
    <cellStyle name="Input 2 3 17" xfId="17933" xr:uid="{00000000-0005-0000-0000-00000C460000}"/>
    <cellStyle name="Input 2 3 17 2" xfId="17934" xr:uid="{00000000-0005-0000-0000-00000D460000}"/>
    <cellStyle name="Input 2 3 17 3" xfId="17935" xr:uid="{00000000-0005-0000-0000-00000E460000}"/>
    <cellStyle name="Input 2 3 18" xfId="17936" xr:uid="{00000000-0005-0000-0000-00000F460000}"/>
    <cellStyle name="Input 2 3 18 2" xfId="17937" xr:uid="{00000000-0005-0000-0000-000010460000}"/>
    <cellStyle name="Input 2 3 18 3" xfId="17938" xr:uid="{00000000-0005-0000-0000-000011460000}"/>
    <cellStyle name="Input 2 3 19" xfId="17939" xr:uid="{00000000-0005-0000-0000-000012460000}"/>
    <cellStyle name="Input 2 3 19 2" xfId="17940" xr:uid="{00000000-0005-0000-0000-000013460000}"/>
    <cellStyle name="Input 2 3 19 3" xfId="17941" xr:uid="{00000000-0005-0000-0000-000014460000}"/>
    <cellStyle name="Input 2 3 2" xfId="17942" xr:uid="{00000000-0005-0000-0000-000015460000}"/>
    <cellStyle name="Input 2 3 2 2" xfId="17943" xr:uid="{00000000-0005-0000-0000-000016460000}"/>
    <cellStyle name="Input 2 3 2 3" xfId="17944" xr:uid="{00000000-0005-0000-0000-000017460000}"/>
    <cellStyle name="Input 2 3 20" xfId="17945" xr:uid="{00000000-0005-0000-0000-000018460000}"/>
    <cellStyle name="Input 2 3 20 2" xfId="17946" xr:uid="{00000000-0005-0000-0000-000019460000}"/>
    <cellStyle name="Input 2 3 20 3" xfId="17947" xr:uid="{00000000-0005-0000-0000-00001A460000}"/>
    <cellStyle name="Input 2 3 21" xfId="17948" xr:uid="{00000000-0005-0000-0000-00001B460000}"/>
    <cellStyle name="Input 2 3 21 2" xfId="17949" xr:uid="{00000000-0005-0000-0000-00001C460000}"/>
    <cellStyle name="Input 2 3 21 3" xfId="17950" xr:uid="{00000000-0005-0000-0000-00001D460000}"/>
    <cellStyle name="Input 2 3 22" xfId="17951" xr:uid="{00000000-0005-0000-0000-00001E460000}"/>
    <cellStyle name="Input 2 3 22 2" xfId="17952" xr:uid="{00000000-0005-0000-0000-00001F460000}"/>
    <cellStyle name="Input 2 3 22 3" xfId="17953" xr:uid="{00000000-0005-0000-0000-000020460000}"/>
    <cellStyle name="Input 2 3 23" xfId="17954" xr:uid="{00000000-0005-0000-0000-000021460000}"/>
    <cellStyle name="Input 2 3 23 2" xfId="17955" xr:uid="{00000000-0005-0000-0000-000022460000}"/>
    <cellStyle name="Input 2 3 23 3" xfId="17956" xr:uid="{00000000-0005-0000-0000-000023460000}"/>
    <cellStyle name="Input 2 3 24" xfId="17957" xr:uid="{00000000-0005-0000-0000-000024460000}"/>
    <cellStyle name="Input 2 3 24 2" xfId="17958" xr:uid="{00000000-0005-0000-0000-000025460000}"/>
    <cellStyle name="Input 2 3 24 3" xfId="17959" xr:uid="{00000000-0005-0000-0000-000026460000}"/>
    <cellStyle name="Input 2 3 25" xfId="17960" xr:uid="{00000000-0005-0000-0000-000027460000}"/>
    <cellStyle name="Input 2 3 25 2" xfId="17961" xr:uid="{00000000-0005-0000-0000-000028460000}"/>
    <cellStyle name="Input 2 3 25 3" xfId="17962" xr:uid="{00000000-0005-0000-0000-000029460000}"/>
    <cellStyle name="Input 2 3 26" xfId="17963" xr:uid="{00000000-0005-0000-0000-00002A460000}"/>
    <cellStyle name="Input 2 3 27" xfId="17964" xr:uid="{00000000-0005-0000-0000-00002B460000}"/>
    <cellStyle name="Input 2 3 3" xfId="17965" xr:uid="{00000000-0005-0000-0000-00002C460000}"/>
    <cellStyle name="Input 2 3 3 2" xfId="17966" xr:uid="{00000000-0005-0000-0000-00002D460000}"/>
    <cellStyle name="Input 2 3 3 3" xfId="17967" xr:uid="{00000000-0005-0000-0000-00002E460000}"/>
    <cellStyle name="Input 2 3 4" xfId="17968" xr:uid="{00000000-0005-0000-0000-00002F460000}"/>
    <cellStyle name="Input 2 3 4 2" xfId="17969" xr:uid="{00000000-0005-0000-0000-000030460000}"/>
    <cellStyle name="Input 2 3 4 3" xfId="17970" xr:uid="{00000000-0005-0000-0000-000031460000}"/>
    <cellStyle name="Input 2 3 5" xfId="17971" xr:uid="{00000000-0005-0000-0000-000032460000}"/>
    <cellStyle name="Input 2 3 5 2" xfId="17972" xr:uid="{00000000-0005-0000-0000-000033460000}"/>
    <cellStyle name="Input 2 3 5 3" xfId="17973" xr:uid="{00000000-0005-0000-0000-000034460000}"/>
    <cellStyle name="Input 2 3 6" xfId="17974" xr:uid="{00000000-0005-0000-0000-000035460000}"/>
    <cellStyle name="Input 2 3 6 2" xfId="17975" xr:uid="{00000000-0005-0000-0000-000036460000}"/>
    <cellStyle name="Input 2 3 6 3" xfId="17976" xr:uid="{00000000-0005-0000-0000-000037460000}"/>
    <cellStyle name="Input 2 3 7" xfId="17977" xr:uid="{00000000-0005-0000-0000-000038460000}"/>
    <cellStyle name="Input 2 3 7 2" xfId="17978" xr:uid="{00000000-0005-0000-0000-000039460000}"/>
    <cellStyle name="Input 2 3 7 3" xfId="17979" xr:uid="{00000000-0005-0000-0000-00003A460000}"/>
    <cellStyle name="Input 2 3 8" xfId="17980" xr:uid="{00000000-0005-0000-0000-00003B460000}"/>
    <cellStyle name="Input 2 3 8 2" xfId="17981" xr:uid="{00000000-0005-0000-0000-00003C460000}"/>
    <cellStyle name="Input 2 3 8 3" xfId="17982" xr:uid="{00000000-0005-0000-0000-00003D460000}"/>
    <cellStyle name="Input 2 3 9" xfId="17983" xr:uid="{00000000-0005-0000-0000-00003E460000}"/>
    <cellStyle name="Input 2 3 9 2" xfId="17984" xr:uid="{00000000-0005-0000-0000-00003F460000}"/>
    <cellStyle name="Input 2 3 9 3" xfId="17985" xr:uid="{00000000-0005-0000-0000-000040460000}"/>
    <cellStyle name="Input 2 4" xfId="17986" xr:uid="{00000000-0005-0000-0000-000041460000}"/>
    <cellStyle name="Input 2 4 10" xfId="17987" xr:uid="{00000000-0005-0000-0000-000042460000}"/>
    <cellStyle name="Input 2 4 10 2" xfId="17988" xr:uid="{00000000-0005-0000-0000-000043460000}"/>
    <cellStyle name="Input 2 4 10 3" xfId="17989" xr:uid="{00000000-0005-0000-0000-000044460000}"/>
    <cellStyle name="Input 2 4 11" xfId="17990" xr:uid="{00000000-0005-0000-0000-000045460000}"/>
    <cellStyle name="Input 2 4 11 2" xfId="17991" xr:uid="{00000000-0005-0000-0000-000046460000}"/>
    <cellStyle name="Input 2 4 11 3" xfId="17992" xr:uid="{00000000-0005-0000-0000-000047460000}"/>
    <cellStyle name="Input 2 4 12" xfId="17993" xr:uid="{00000000-0005-0000-0000-000048460000}"/>
    <cellStyle name="Input 2 4 12 2" xfId="17994" xr:uid="{00000000-0005-0000-0000-000049460000}"/>
    <cellStyle name="Input 2 4 12 3" xfId="17995" xr:uid="{00000000-0005-0000-0000-00004A460000}"/>
    <cellStyle name="Input 2 4 13" xfId="17996" xr:uid="{00000000-0005-0000-0000-00004B460000}"/>
    <cellStyle name="Input 2 4 13 2" xfId="17997" xr:uid="{00000000-0005-0000-0000-00004C460000}"/>
    <cellStyle name="Input 2 4 13 3" xfId="17998" xr:uid="{00000000-0005-0000-0000-00004D460000}"/>
    <cellStyle name="Input 2 4 14" xfId="17999" xr:uid="{00000000-0005-0000-0000-00004E460000}"/>
    <cellStyle name="Input 2 4 14 2" xfId="18000" xr:uid="{00000000-0005-0000-0000-00004F460000}"/>
    <cellStyle name="Input 2 4 14 3" xfId="18001" xr:uid="{00000000-0005-0000-0000-000050460000}"/>
    <cellStyle name="Input 2 4 15" xfId="18002" xr:uid="{00000000-0005-0000-0000-000051460000}"/>
    <cellStyle name="Input 2 4 15 2" xfId="18003" xr:uid="{00000000-0005-0000-0000-000052460000}"/>
    <cellStyle name="Input 2 4 15 3" xfId="18004" xr:uid="{00000000-0005-0000-0000-000053460000}"/>
    <cellStyle name="Input 2 4 16" xfId="18005" xr:uid="{00000000-0005-0000-0000-000054460000}"/>
    <cellStyle name="Input 2 4 16 2" xfId="18006" xr:uid="{00000000-0005-0000-0000-000055460000}"/>
    <cellStyle name="Input 2 4 16 3" xfId="18007" xr:uid="{00000000-0005-0000-0000-000056460000}"/>
    <cellStyle name="Input 2 4 17" xfId="18008" xr:uid="{00000000-0005-0000-0000-000057460000}"/>
    <cellStyle name="Input 2 4 17 2" xfId="18009" xr:uid="{00000000-0005-0000-0000-000058460000}"/>
    <cellStyle name="Input 2 4 17 3" xfId="18010" xr:uid="{00000000-0005-0000-0000-000059460000}"/>
    <cellStyle name="Input 2 4 18" xfId="18011" xr:uid="{00000000-0005-0000-0000-00005A460000}"/>
    <cellStyle name="Input 2 4 18 2" xfId="18012" xr:uid="{00000000-0005-0000-0000-00005B460000}"/>
    <cellStyle name="Input 2 4 18 3" xfId="18013" xr:uid="{00000000-0005-0000-0000-00005C460000}"/>
    <cellStyle name="Input 2 4 19" xfId="18014" xr:uid="{00000000-0005-0000-0000-00005D460000}"/>
    <cellStyle name="Input 2 4 19 2" xfId="18015" xr:uid="{00000000-0005-0000-0000-00005E460000}"/>
    <cellStyle name="Input 2 4 19 3" xfId="18016" xr:uid="{00000000-0005-0000-0000-00005F460000}"/>
    <cellStyle name="Input 2 4 2" xfId="18017" xr:uid="{00000000-0005-0000-0000-000060460000}"/>
    <cellStyle name="Input 2 4 2 2" xfId="18018" xr:uid="{00000000-0005-0000-0000-000061460000}"/>
    <cellStyle name="Input 2 4 2 3" xfId="18019" xr:uid="{00000000-0005-0000-0000-000062460000}"/>
    <cellStyle name="Input 2 4 20" xfId="18020" xr:uid="{00000000-0005-0000-0000-000063460000}"/>
    <cellStyle name="Input 2 4 20 2" xfId="18021" xr:uid="{00000000-0005-0000-0000-000064460000}"/>
    <cellStyle name="Input 2 4 20 3" xfId="18022" xr:uid="{00000000-0005-0000-0000-000065460000}"/>
    <cellStyle name="Input 2 4 21" xfId="18023" xr:uid="{00000000-0005-0000-0000-000066460000}"/>
    <cellStyle name="Input 2 4 21 2" xfId="18024" xr:uid="{00000000-0005-0000-0000-000067460000}"/>
    <cellStyle name="Input 2 4 21 3" xfId="18025" xr:uid="{00000000-0005-0000-0000-000068460000}"/>
    <cellStyle name="Input 2 4 22" xfId="18026" xr:uid="{00000000-0005-0000-0000-000069460000}"/>
    <cellStyle name="Input 2 4 22 2" xfId="18027" xr:uid="{00000000-0005-0000-0000-00006A460000}"/>
    <cellStyle name="Input 2 4 22 3" xfId="18028" xr:uid="{00000000-0005-0000-0000-00006B460000}"/>
    <cellStyle name="Input 2 4 23" xfId="18029" xr:uid="{00000000-0005-0000-0000-00006C460000}"/>
    <cellStyle name="Input 2 4 23 2" xfId="18030" xr:uid="{00000000-0005-0000-0000-00006D460000}"/>
    <cellStyle name="Input 2 4 23 3" xfId="18031" xr:uid="{00000000-0005-0000-0000-00006E460000}"/>
    <cellStyle name="Input 2 4 24" xfId="18032" xr:uid="{00000000-0005-0000-0000-00006F460000}"/>
    <cellStyle name="Input 2 4 24 2" xfId="18033" xr:uid="{00000000-0005-0000-0000-000070460000}"/>
    <cellStyle name="Input 2 4 24 3" xfId="18034" xr:uid="{00000000-0005-0000-0000-000071460000}"/>
    <cellStyle name="Input 2 4 25" xfId="18035" xr:uid="{00000000-0005-0000-0000-000072460000}"/>
    <cellStyle name="Input 2 4 25 2" xfId="18036" xr:uid="{00000000-0005-0000-0000-000073460000}"/>
    <cellStyle name="Input 2 4 25 3" xfId="18037" xr:uid="{00000000-0005-0000-0000-000074460000}"/>
    <cellStyle name="Input 2 4 26" xfId="18038" xr:uid="{00000000-0005-0000-0000-000075460000}"/>
    <cellStyle name="Input 2 4 27" xfId="18039" xr:uid="{00000000-0005-0000-0000-000076460000}"/>
    <cellStyle name="Input 2 4 3" xfId="18040" xr:uid="{00000000-0005-0000-0000-000077460000}"/>
    <cellStyle name="Input 2 4 3 2" xfId="18041" xr:uid="{00000000-0005-0000-0000-000078460000}"/>
    <cellStyle name="Input 2 4 3 3" xfId="18042" xr:uid="{00000000-0005-0000-0000-000079460000}"/>
    <cellStyle name="Input 2 4 4" xfId="18043" xr:uid="{00000000-0005-0000-0000-00007A460000}"/>
    <cellStyle name="Input 2 4 4 2" xfId="18044" xr:uid="{00000000-0005-0000-0000-00007B460000}"/>
    <cellStyle name="Input 2 4 4 3" xfId="18045" xr:uid="{00000000-0005-0000-0000-00007C460000}"/>
    <cellStyle name="Input 2 4 5" xfId="18046" xr:uid="{00000000-0005-0000-0000-00007D460000}"/>
    <cellStyle name="Input 2 4 5 2" xfId="18047" xr:uid="{00000000-0005-0000-0000-00007E460000}"/>
    <cellStyle name="Input 2 4 5 3" xfId="18048" xr:uid="{00000000-0005-0000-0000-00007F460000}"/>
    <cellStyle name="Input 2 4 6" xfId="18049" xr:uid="{00000000-0005-0000-0000-000080460000}"/>
    <cellStyle name="Input 2 4 6 2" xfId="18050" xr:uid="{00000000-0005-0000-0000-000081460000}"/>
    <cellStyle name="Input 2 4 6 3" xfId="18051" xr:uid="{00000000-0005-0000-0000-000082460000}"/>
    <cellStyle name="Input 2 4 7" xfId="18052" xr:uid="{00000000-0005-0000-0000-000083460000}"/>
    <cellStyle name="Input 2 4 7 2" xfId="18053" xr:uid="{00000000-0005-0000-0000-000084460000}"/>
    <cellStyle name="Input 2 4 7 3" xfId="18054" xr:uid="{00000000-0005-0000-0000-000085460000}"/>
    <cellStyle name="Input 2 4 8" xfId="18055" xr:uid="{00000000-0005-0000-0000-000086460000}"/>
    <cellStyle name="Input 2 4 8 2" xfId="18056" xr:uid="{00000000-0005-0000-0000-000087460000}"/>
    <cellStyle name="Input 2 4 8 3" xfId="18057" xr:uid="{00000000-0005-0000-0000-000088460000}"/>
    <cellStyle name="Input 2 4 9" xfId="18058" xr:uid="{00000000-0005-0000-0000-000089460000}"/>
    <cellStyle name="Input 2 4 9 2" xfId="18059" xr:uid="{00000000-0005-0000-0000-00008A460000}"/>
    <cellStyle name="Input 2 4 9 3" xfId="18060" xr:uid="{00000000-0005-0000-0000-00008B460000}"/>
    <cellStyle name="Input 2 5" xfId="18061" xr:uid="{00000000-0005-0000-0000-00008C460000}"/>
    <cellStyle name="Input 2 5 10" xfId="18062" xr:uid="{00000000-0005-0000-0000-00008D460000}"/>
    <cellStyle name="Input 2 5 10 2" xfId="18063" xr:uid="{00000000-0005-0000-0000-00008E460000}"/>
    <cellStyle name="Input 2 5 10 3" xfId="18064" xr:uid="{00000000-0005-0000-0000-00008F460000}"/>
    <cellStyle name="Input 2 5 11" xfId="18065" xr:uid="{00000000-0005-0000-0000-000090460000}"/>
    <cellStyle name="Input 2 5 11 2" xfId="18066" xr:uid="{00000000-0005-0000-0000-000091460000}"/>
    <cellStyle name="Input 2 5 11 3" xfId="18067" xr:uid="{00000000-0005-0000-0000-000092460000}"/>
    <cellStyle name="Input 2 5 12" xfId="18068" xr:uid="{00000000-0005-0000-0000-000093460000}"/>
    <cellStyle name="Input 2 5 12 2" xfId="18069" xr:uid="{00000000-0005-0000-0000-000094460000}"/>
    <cellStyle name="Input 2 5 12 3" xfId="18070" xr:uid="{00000000-0005-0000-0000-000095460000}"/>
    <cellStyle name="Input 2 5 13" xfId="18071" xr:uid="{00000000-0005-0000-0000-000096460000}"/>
    <cellStyle name="Input 2 5 13 2" xfId="18072" xr:uid="{00000000-0005-0000-0000-000097460000}"/>
    <cellStyle name="Input 2 5 13 3" xfId="18073" xr:uid="{00000000-0005-0000-0000-000098460000}"/>
    <cellStyle name="Input 2 5 14" xfId="18074" xr:uid="{00000000-0005-0000-0000-000099460000}"/>
    <cellStyle name="Input 2 5 14 2" xfId="18075" xr:uid="{00000000-0005-0000-0000-00009A460000}"/>
    <cellStyle name="Input 2 5 14 3" xfId="18076" xr:uid="{00000000-0005-0000-0000-00009B460000}"/>
    <cellStyle name="Input 2 5 15" xfId="18077" xr:uid="{00000000-0005-0000-0000-00009C460000}"/>
    <cellStyle name="Input 2 5 15 2" xfId="18078" xr:uid="{00000000-0005-0000-0000-00009D460000}"/>
    <cellStyle name="Input 2 5 15 3" xfId="18079" xr:uid="{00000000-0005-0000-0000-00009E460000}"/>
    <cellStyle name="Input 2 5 16" xfId="18080" xr:uid="{00000000-0005-0000-0000-00009F460000}"/>
    <cellStyle name="Input 2 5 16 2" xfId="18081" xr:uid="{00000000-0005-0000-0000-0000A0460000}"/>
    <cellStyle name="Input 2 5 16 3" xfId="18082" xr:uid="{00000000-0005-0000-0000-0000A1460000}"/>
    <cellStyle name="Input 2 5 17" xfId="18083" xr:uid="{00000000-0005-0000-0000-0000A2460000}"/>
    <cellStyle name="Input 2 5 17 2" xfId="18084" xr:uid="{00000000-0005-0000-0000-0000A3460000}"/>
    <cellStyle name="Input 2 5 17 3" xfId="18085" xr:uid="{00000000-0005-0000-0000-0000A4460000}"/>
    <cellStyle name="Input 2 5 18" xfId="18086" xr:uid="{00000000-0005-0000-0000-0000A5460000}"/>
    <cellStyle name="Input 2 5 18 2" xfId="18087" xr:uid="{00000000-0005-0000-0000-0000A6460000}"/>
    <cellStyle name="Input 2 5 18 3" xfId="18088" xr:uid="{00000000-0005-0000-0000-0000A7460000}"/>
    <cellStyle name="Input 2 5 19" xfId="18089" xr:uid="{00000000-0005-0000-0000-0000A8460000}"/>
    <cellStyle name="Input 2 5 19 2" xfId="18090" xr:uid="{00000000-0005-0000-0000-0000A9460000}"/>
    <cellStyle name="Input 2 5 19 3" xfId="18091" xr:uid="{00000000-0005-0000-0000-0000AA460000}"/>
    <cellStyle name="Input 2 5 2" xfId="18092" xr:uid="{00000000-0005-0000-0000-0000AB460000}"/>
    <cellStyle name="Input 2 5 2 2" xfId="18093" xr:uid="{00000000-0005-0000-0000-0000AC460000}"/>
    <cellStyle name="Input 2 5 2 3" xfId="18094" xr:uid="{00000000-0005-0000-0000-0000AD460000}"/>
    <cellStyle name="Input 2 5 20" xfId="18095" xr:uid="{00000000-0005-0000-0000-0000AE460000}"/>
    <cellStyle name="Input 2 5 20 2" xfId="18096" xr:uid="{00000000-0005-0000-0000-0000AF460000}"/>
    <cellStyle name="Input 2 5 20 3" xfId="18097" xr:uid="{00000000-0005-0000-0000-0000B0460000}"/>
    <cellStyle name="Input 2 5 21" xfId="18098" xr:uid="{00000000-0005-0000-0000-0000B1460000}"/>
    <cellStyle name="Input 2 5 21 2" xfId="18099" xr:uid="{00000000-0005-0000-0000-0000B2460000}"/>
    <cellStyle name="Input 2 5 21 3" xfId="18100" xr:uid="{00000000-0005-0000-0000-0000B3460000}"/>
    <cellStyle name="Input 2 5 22" xfId="18101" xr:uid="{00000000-0005-0000-0000-0000B4460000}"/>
    <cellStyle name="Input 2 5 22 2" xfId="18102" xr:uid="{00000000-0005-0000-0000-0000B5460000}"/>
    <cellStyle name="Input 2 5 22 3" xfId="18103" xr:uid="{00000000-0005-0000-0000-0000B6460000}"/>
    <cellStyle name="Input 2 5 23" xfId="18104" xr:uid="{00000000-0005-0000-0000-0000B7460000}"/>
    <cellStyle name="Input 2 5 23 2" xfId="18105" xr:uid="{00000000-0005-0000-0000-0000B8460000}"/>
    <cellStyle name="Input 2 5 23 3" xfId="18106" xr:uid="{00000000-0005-0000-0000-0000B9460000}"/>
    <cellStyle name="Input 2 5 24" xfId="18107" xr:uid="{00000000-0005-0000-0000-0000BA460000}"/>
    <cellStyle name="Input 2 5 24 2" xfId="18108" xr:uid="{00000000-0005-0000-0000-0000BB460000}"/>
    <cellStyle name="Input 2 5 24 3" xfId="18109" xr:uid="{00000000-0005-0000-0000-0000BC460000}"/>
    <cellStyle name="Input 2 5 25" xfId="18110" xr:uid="{00000000-0005-0000-0000-0000BD460000}"/>
    <cellStyle name="Input 2 5 25 2" xfId="18111" xr:uid="{00000000-0005-0000-0000-0000BE460000}"/>
    <cellStyle name="Input 2 5 25 3" xfId="18112" xr:uid="{00000000-0005-0000-0000-0000BF460000}"/>
    <cellStyle name="Input 2 5 26" xfId="18113" xr:uid="{00000000-0005-0000-0000-0000C0460000}"/>
    <cellStyle name="Input 2 5 27" xfId="18114" xr:uid="{00000000-0005-0000-0000-0000C1460000}"/>
    <cellStyle name="Input 2 5 3" xfId="18115" xr:uid="{00000000-0005-0000-0000-0000C2460000}"/>
    <cellStyle name="Input 2 5 3 2" xfId="18116" xr:uid="{00000000-0005-0000-0000-0000C3460000}"/>
    <cellStyle name="Input 2 5 3 3" xfId="18117" xr:uid="{00000000-0005-0000-0000-0000C4460000}"/>
    <cellStyle name="Input 2 5 4" xfId="18118" xr:uid="{00000000-0005-0000-0000-0000C5460000}"/>
    <cellStyle name="Input 2 5 4 2" xfId="18119" xr:uid="{00000000-0005-0000-0000-0000C6460000}"/>
    <cellStyle name="Input 2 5 4 3" xfId="18120" xr:uid="{00000000-0005-0000-0000-0000C7460000}"/>
    <cellStyle name="Input 2 5 5" xfId="18121" xr:uid="{00000000-0005-0000-0000-0000C8460000}"/>
    <cellStyle name="Input 2 5 5 2" xfId="18122" xr:uid="{00000000-0005-0000-0000-0000C9460000}"/>
    <cellStyle name="Input 2 5 5 3" xfId="18123" xr:uid="{00000000-0005-0000-0000-0000CA460000}"/>
    <cellStyle name="Input 2 5 6" xfId="18124" xr:uid="{00000000-0005-0000-0000-0000CB460000}"/>
    <cellStyle name="Input 2 5 6 2" xfId="18125" xr:uid="{00000000-0005-0000-0000-0000CC460000}"/>
    <cellStyle name="Input 2 5 6 3" xfId="18126" xr:uid="{00000000-0005-0000-0000-0000CD460000}"/>
    <cellStyle name="Input 2 5 7" xfId="18127" xr:uid="{00000000-0005-0000-0000-0000CE460000}"/>
    <cellStyle name="Input 2 5 7 2" xfId="18128" xr:uid="{00000000-0005-0000-0000-0000CF460000}"/>
    <cellStyle name="Input 2 5 7 3" xfId="18129" xr:uid="{00000000-0005-0000-0000-0000D0460000}"/>
    <cellStyle name="Input 2 5 8" xfId="18130" xr:uid="{00000000-0005-0000-0000-0000D1460000}"/>
    <cellStyle name="Input 2 5 8 2" xfId="18131" xr:uid="{00000000-0005-0000-0000-0000D2460000}"/>
    <cellStyle name="Input 2 5 8 3" xfId="18132" xr:uid="{00000000-0005-0000-0000-0000D3460000}"/>
    <cellStyle name="Input 2 5 9" xfId="18133" xr:uid="{00000000-0005-0000-0000-0000D4460000}"/>
    <cellStyle name="Input 2 5 9 2" xfId="18134" xr:uid="{00000000-0005-0000-0000-0000D5460000}"/>
    <cellStyle name="Input 2 5 9 3" xfId="18135" xr:uid="{00000000-0005-0000-0000-0000D6460000}"/>
    <cellStyle name="Input 2 6" xfId="18136" xr:uid="{00000000-0005-0000-0000-0000D7460000}"/>
    <cellStyle name="Input 2 6 10" xfId="18137" xr:uid="{00000000-0005-0000-0000-0000D8460000}"/>
    <cellStyle name="Input 2 6 10 2" xfId="18138" xr:uid="{00000000-0005-0000-0000-0000D9460000}"/>
    <cellStyle name="Input 2 6 10 3" xfId="18139" xr:uid="{00000000-0005-0000-0000-0000DA460000}"/>
    <cellStyle name="Input 2 6 11" xfId="18140" xr:uid="{00000000-0005-0000-0000-0000DB460000}"/>
    <cellStyle name="Input 2 6 11 2" xfId="18141" xr:uid="{00000000-0005-0000-0000-0000DC460000}"/>
    <cellStyle name="Input 2 6 11 3" xfId="18142" xr:uid="{00000000-0005-0000-0000-0000DD460000}"/>
    <cellStyle name="Input 2 6 12" xfId="18143" xr:uid="{00000000-0005-0000-0000-0000DE460000}"/>
    <cellStyle name="Input 2 6 12 2" xfId="18144" xr:uid="{00000000-0005-0000-0000-0000DF460000}"/>
    <cellStyle name="Input 2 6 12 3" xfId="18145" xr:uid="{00000000-0005-0000-0000-0000E0460000}"/>
    <cellStyle name="Input 2 6 13" xfId="18146" xr:uid="{00000000-0005-0000-0000-0000E1460000}"/>
    <cellStyle name="Input 2 6 13 2" xfId="18147" xr:uid="{00000000-0005-0000-0000-0000E2460000}"/>
    <cellStyle name="Input 2 6 13 3" xfId="18148" xr:uid="{00000000-0005-0000-0000-0000E3460000}"/>
    <cellStyle name="Input 2 6 14" xfId="18149" xr:uid="{00000000-0005-0000-0000-0000E4460000}"/>
    <cellStyle name="Input 2 6 14 2" xfId="18150" xr:uid="{00000000-0005-0000-0000-0000E5460000}"/>
    <cellStyle name="Input 2 6 14 3" xfId="18151" xr:uid="{00000000-0005-0000-0000-0000E6460000}"/>
    <cellStyle name="Input 2 6 15" xfId="18152" xr:uid="{00000000-0005-0000-0000-0000E7460000}"/>
    <cellStyle name="Input 2 6 15 2" xfId="18153" xr:uid="{00000000-0005-0000-0000-0000E8460000}"/>
    <cellStyle name="Input 2 6 15 3" xfId="18154" xr:uid="{00000000-0005-0000-0000-0000E9460000}"/>
    <cellStyle name="Input 2 6 16" xfId="18155" xr:uid="{00000000-0005-0000-0000-0000EA460000}"/>
    <cellStyle name="Input 2 6 16 2" xfId="18156" xr:uid="{00000000-0005-0000-0000-0000EB460000}"/>
    <cellStyle name="Input 2 6 16 3" xfId="18157" xr:uid="{00000000-0005-0000-0000-0000EC460000}"/>
    <cellStyle name="Input 2 6 17" xfId="18158" xr:uid="{00000000-0005-0000-0000-0000ED460000}"/>
    <cellStyle name="Input 2 6 17 2" xfId="18159" xr:uid="{00000000-0005-0000-0000-0000EE460000}"/>
    <cellStyle name="Input 2 6 17 3" xfId="18160" xr:uid="{00000000-0005-0000-0000-0000EF460000}"/>
    <cellStyle name="Input 2 6 18" xfId="18161" xr:uid="{00000000-0005-0000-0000-0000F0460000}"/>
    <cellStyle name="Input 2 6 18 2" xfId="18162" xr:uid="{00000000-0005-0000-0000-0000F1460000}"/>
    <cellStyle name="Input 2 6 18 3" xfId="18163" xr:uid="{00000000-0005-0000-0000-0000F2460000}"/>
    <cellStyle name="Input 2 6 19" xfId="18164" xr:uid="{00000000-0005-0000-0000-0000F3460000}"/>
    <cellStyle name="Input 2 6 19 2" xfId="18165" xr:uid="{00000000-0005-0000-0000-0000F4460000}"/>
    <cellStyle name="Input 2 6 19 3" xfId="18166" xr:uid="{00000000-0005-0000-0000-0000F5460000}"/>
    <cellStyle name="Input 2 6 2" xfId="18167" xr:uid="{00000000-0005-0000-0000-0000F6460000}"/>
    <cellStyle name="Input 2 6 2 2" xfId="18168" xr:uid="{00000000-0005-0000-0000-0000F7460000}"/>
    <cellStyle name="Input 2 6 2 3" xfId="18169" xr:uid="{00000000-0005-0000-0000-0000F8460000}"/>
    <cellStyle name="Input 2 6 20" xfId="18170" xr:uid="{00000000-0005-0000-0000-0000F9460000}"/>
    <cellStyle name="Input 2 6 20 2" xfId="18171" xr:uid="{00000000-0005-0000-0000-0000FA460000}"/>
    <cellStyle name="Input 2 6 20 3" xfId="18172" xr:uid="{00000000-0005-0000-0000-0000FB460000}"/>
    <cellStyle name="Input 2 6 21" xfId="18173" xr:uid="{00000000-0005-0000-0000-0000FC460000}"/>
    <cellStyle name="Input 2 6 21 2" xfId="18174" xr:uid="{00000000-0005-0000-0000-0000FD460000}"/>
    <cellStyle name="Input 2 6 21 3" xfId="18175" xr:uid="{00000000-0005-0000-0000-0000FE460000}"/>
    <cellStyle name="Input 2 6 22" xfId="18176" xr:uid="{00000000-0005-0000-0000-0000FF460000}"/>
    <cellStyle name="Input 2 6 22 2" xfId="18177" xr:uid="{00000000-0005-0000-0000-000000470000}"/>
    <cellStyle name="Input 2 6 22 3" xfId="18178" xr:uid="{00000000-0005-0000-0000-000001470000}"/>
    <cellStyle name="Input 2 6 23" xfId="18179" xr:uid="{00000000-0005-0000-0000-000002470000}"/>
    <cellStyle name="Input 2 6 23 2" xfId="18180" xr:uid="{00000000-0005-0000-0000-000003470000}"/>
    <cellStyle name="Input 2 6 23 3" xfId="18181" xr:uid="{00000000-0005-0000-0000-000004470000}"/>
    <cellStyle name="Input 2 6 24" xfId="18182" xr:uid="{00000000-0005-0000-0000-000005470000}"/>
    <cellStyle name="Input 2 6 24 2" xfId="18183" xr:uid="{00000000-0005-0000-0000-000006470000}"/>
    <cellStyle name="Input 2 6 24 3" xfId="18184" xr:uid="{00000000-0005-0000-0000-000007470000}"/>
    <cellStyle name="Input 2 6 25" xfId="18185" xr:uid="{00000000-0005-0000-0000-000008470000}"/>
    <cellStyle name="Input 2 6 26" xfId="18186" xr:uid="{00000000-0005-0000-0000-000009470000}"/>
    <cellStyle name="Input 2 6 3" xfId="18187" xr:uid="{00000000-0005-0000-0000-00000A470000}"/>
    <cellStyle name="Input 2 6 3 2" xfId="18188" xr:uid="{00000000-0005-0000-0000-00000B470000}"/>
    <cellStyle name="Input 2 6 3 3" xfId="18189" xr:uid="{00000000-0005-0000-0000-00000C470000}"/>
    <cellStyle name="Input 2 6 4" xfId="18190" xr:uid="{00000000-0005-0000-0000-00000D470000}"/>
    <cellStyle name="Input 2 6 4 2" xfId="18191" xr:uid="{00000000-0005-0000-0000-00000E470000}"/>
    <cellStyle name="Input 2 6 4 3" xfId="18192" xr:uid="{00000000-0005-0000-0000-00000F470000}"/>
    <cellStyle name="Input 2 6 5" xfId="18193" xr:uid="{00000000-0005-0000-0000-000010470000}"/>
    <cellStyle name="Input 2 6 5 2" xfId="18194" xr:uid="{00000000-0005-0000-0000-000011470000}"/>
    <cellStyle name="Input 2 6 5 3" xfId="18195" xr:uid="{00000000-0005-0000-0000-000012470000}"/>
    <cellStyle name="Input 2 6 6" xfId="18196" xr:uid="{00000000-0005-0000-0000-000013470000}"/>
    <cellStyle name="Input 2 6 6 2" xfId="18197" xr:uid="{00000000-0005-0000-0000-000014470000}"/>
    <cellStyle name="Input 2 6 6 3" xfId="18198" xr:uid="{00000000-0005-0000-0000-000015470000}"/>
    <cellStyle name="Input 2 6 7" xfId="18199" xr:uid="{00000000-0005-0000-0000-000016470000}"/>
    <cellStyle name="Input 2 6 7 2" xfId="18200" xr:uid="{00000000-0005-0000-0000-000017470000}"/>
    <cellStyle name="Input 2 6 7 3" xfId="18201" xr:uid="{00000000-0005-0000-0000-000018470000}"/>
    <cellStyle name="Input 2 6 8" xfId="18202" xr:uid="{00000000-0005-0000-0000-000019470000}"/>
    <cellStyle name="Input 2 6 8 2" xfId="18203" xr:uid="{00000000-0005-0000-0000-00001A470000}"/>
    <cellStyle name="Input 2 6 8 3" xfId="18204" xr:uid="{00000000-0005-0000-0000-00001B470000}"/>
    <cellStyle name="Input 2 6 9" xfId="18205" xr:uid="{00000000-0005-0000-0000-00001C470000}"/>
    <cellStyle name="Input 2 6 9 2" xfId="18206" xr:uid="{00000000-0005-0000-0000-00001D470000}"/>
    <cellStyle name="Input 2 6 9 3" xfId="18207" xr:uid="{00000000-0005-0000-0000-00001E470000}"/>
    <cellStyle name="Input 2 7" xfId="18208" xr:uid="{00000000-0005-0000-0000-00001F470000}"/>
    <cellStyle name="Input 2 7 10" xfId="18209" xr:uid="{00000000-0005-0000-0000-000020470000}"/>
    <cellStyle name="Input 2 7 10 2" xfId="18210" xr:uid="{00000000-0005-0000-0000-000021470000}"/>
    <cellStyle name="Input 2 7 10 3" xfId="18211" xr:uid="{00000000-0005-0000-0000-000022470000}"/>
    <cellStyle name="Input 2 7 11" xfId="18212" xr:uid="{00000000-0005-0000-0000-000023470000}"/>
    <cellStyle name="Input 2 7 11 2" xfId="18213" xr:uid="{00000000-0005-0000-0000-000024470000}"/>
    <cellStyle name="Input 2 7 11 3" xfId="18214" xr:uid="{00000000-0005-0000-0000-000025470000}"/>
    <cellStyle name="Input 2 7 12" xfId="18215" xr:uid="{00000000-0005-0000-0000-000026470000}"/>
    <cellStyle name="Input 2 7 12 2" xfId="18216" xr:uid="{00000000-0005-0000-0000-000027470000}"/>
    <cellStyle name="Input 2 7 12 3" xfId="18217" xr:uid="{00000000-0005-0000-0000-000028470000}"/>
    <cellStyle name="Input 2 7 13" xfId="18218" xr:uid="{00000000-0005-0000-0000-000029470000}"/>
    <cellStyle name="Input 2 7 13 2" xfId="18219" xr:uid="{00000000-0005-0000-0000-00002A470000}"/>
    <cellStyle name="Input 2 7 13 3" xfId="18220" xr:uid="{00000000-0005-0000-0000-00002B470000}"/>
    <cellStyle name="Input 2 7 14" xfId="18221" xr:uid="{00000000-0005-0000-0000-00002C470000}"/>
    <cellStyle name="Input 2 7 14 2" xfId="18222" xr:uid="{00000000-0005-0000-0000-00002D470000}"/>
    <cellStyle name="Input 2 7 14 3" xfId="18223" xr:uid="{00000000-0005-0000-0000-00002E470000}"/>
    <cellStyle name="Input 2 7 15" xfId="18224" xr:uid="{00000000-0005-0000-0000-00002F470000}"/>
    <cellStyle name="Input 2 7 15 2" xfId="18225" xr:uid="{00000000-0005-0000-0000-000030470000}"/>
    <cellStyle name="Input 2 7 15 3" xfId="18226" xr:uid="{00000000-0005-0000-0000-000031470000}"/>
    <cellStyle name="Input 2 7 16" xfId="18227" xr:uid="{00000000-0005-0000-0000-000032470000}"/>
    <cellStyle name="Input 2 7 16 2" xfId="18228" xr:uid="{00000000-0005-0000-0000-000033470000}"/>
    <cellStyle name="Input 2 7 16 3" xfId="18229" xr:uid="{00000000-0005-0000-0000-000034470000}"/>
    <cellStyle name="Input 2 7 17" xfId="18230" xr:uid="{00000000-0005-0000-0000-000035470000}"/>
    <cellStyle name="Input 2 7 17 2" xfId="18231" xr:uid="{00000000-0005-0000-0000-000036470000}"/>
    <cellStyle name="Input 2 7 17 3" xfId="18232" xr:uid="{00000000-0005-0000-0000-000037470000}"/>
    <cellStyle name="Input 2 7 18" xfId="18233" xr:uid="{00000000-0005-0000-0000-000038470000}"/>
    <cellStyle name="Input 2 7 18 2" xfId="18234" xr:uid="{00000000-0005-0000-0000-000039470000}"/>
    <cellStyle name="Input 2 7 18 3" xfId="18235" xr:uid="{00000000-0005-0000-0000-00003A470000}"/>
    <cellStyle name="Input 2 7 19" xfId="18236" xr:uid="{00000000-0005-0000-0000-00003B470000}"/>
    <cellStyle name="Input 2 7 19 2" xfId="18237" xr:uid="{00000000-0005-0000-0000-00003C470000}"/>
    <cellStyle name="Input 2 7 19 3" xfId="18238" xr:uid="{00000000-0005-0000-0000-00003D470000}"/>
    <cellStyle name="Input 2 7 2" xfId="18239" xr:uid="{00000000-0005-0000-0000-00003E470000}"/>
    <cellStyle name="Input 2 7 2 2" xfId="18240" xr:uid="{00000000-0005-0000-0000-00003F470000}"/>
    <cellStyle name="Input 2 7 2 3" xfId="18241" xr:uid="{00000000-0005-0000-0000-000040470000}"/>
    <cellStyle name="Input 2 7 20" xfId="18242" xr:uid="{00000000-0005-0000-0000-000041470000}"/>
    <cellStyle name="Input 2 7 20 2" xfId="18243" xr:uid="{00000000-0005-0000-0000-000042470000}"/>
    <cellStyle name="Input 2 7 20 3" xfId="18244" xr:uid="{00000000-0005-0000-0000-000043470000}"/>
    <cellStyle name="Input 2 7 21" xfId="18245" xr:uid="{00000000-0005-0000-0000-000044470000}"/>
    <cellStyle name="Input 2 7 21 2" xfId="18246" xr:uid="{00000000-0005-0000-0000-000045470000}"/>
    <cellStyle name="Input 2 7 21 3" xfId="18247" xr:uid="{00000000-0005-0000-0000-000046470000}"/>
    <cellStyle name="Input 2 7 22" xfId="18248" xr:uid="{00000000-0005-0000-0000-000047470000}"/>
    <cellStyle name="Input 2 7 22 2" xfId="18249" xr:uid="{00000000-0005-0000-0000-000048470000}"/>
    <cellStyle name="Input 2 7 22 3" xfId="18250" xr:uid="{00000000-0005-0000-0000-000049470000}"/>
    <cellStyle name="Input 2 7 23" xfId="18251" xr:uid="{00000000-0005-0000-0000-00004A470000}"/>
    <cellStyle name="Input 2 7 23 2" xfId="18252" xr:uid="{00000000-0005-0000-0000-00004B470000}"/>
    <cellStyle name="Input 2 7 23 3" xfId="18253" xr:uid="{00000000-0005-0000-0000-00004C470000}"/>
    <cellStyle name="Input 2 7 24" xfId="18254" xr:uid="{00000000-0005-0000-0000-00004D470000}"/>
    <cellStyle name="Input 2 7 24 2" xfId="18255" xr:uid="{00000000-0005-0000-0000-00004E470000}"/>
    <cellStyle name="Input 2 7 24 3" xfId="18256" xr:uid="{00000000-0005-0000-0000-00004F470000}"/>
    <cellStyle name="Input 2 7 25" xfId="18257" xr:uid="{00000000-0005-0000-0000-000050470000}"/>
    <cellStyle name="Input 2 7 26" xfId="18258" xr:uid="{00000000-0005-0000-0000-000051470000}"/>
    <cellStyle name="Input 2 7 3" xfId="18259" xr:uid="{00000000-0005-0000-0000-000052470000}"/>
    <cellStyle name="Input 2 7 3 2" xfId="18260" xr:uid="{00000000-0005-0000-0000-000053470000}"/>
    <cellStyle name="Input 2 7 3 3" xfId="18261" xr:uid="{00000000-0005-0000-0000-000054470000}"/>
    <cellStyle name="Input 2 7 4" xfId="18262" xr:uid="{00000000-0005-0000-0000-000055470000}"/>
    <cellStyle name="Input 2 7 4 2" xfId="18263" xr:uid="{00000000-0005-0000-0000-000056470000}"/>
    <cellStyle name="Input 2 7 4 3" xfId="18264" xr:uid="{00000000-0005-0000-0000-000057470000}"/>
    <cellStyle name="Input 2 7 5" xfId="18265" xr:uid="{00000000-0005-0000-0000-000058470000}"/>
    <cellStyle name="Input 2 7 5 2" xfId="18266" xr:uid="{00000000-0005-0000-0000-000059470000}"/>
    <cellStyle name="Input 2 7 5 3" xfId="18267" xr:uid="{00000000-0005-0000-0000-00005A470000}"/>
    <cellStyle name="Input 2 7 6" xfId="18268" xr:uid="{00000000-0005-0000-0000-00005B470000}"/>
    <cellStyle name="Input 2 7 6 2" xfId="18269" xr:uid="{00000000-0005-0000-0000-00005C470000}"/>
    <cellStyle name="Input 2 7 6 3" xfId="18270" xr:uid="{00000000-0005-0000-0000-00005D470000}"/>
    <cellStyle name="Input 2 7 7" xfId="18271" xr:uid="{00000000-0005-0000-0000-00005E470000}"/>
    <cellStyle name="Input 2 7 7 2" xfId="18272" xr:uid="{00000000-0005-0000-0000-00005F470000}"/>
    <cellStyle name="Input 2 7 7 3" xfId="18273" xr:uid="{00000000-0005-0000-0000-000060470000}"/>
    <cellStyle name="Input 2 7 8" xfId="18274" xr:uid="{00000000-0005-0000-0000-000061470000}"/>
    <cellStyle name="Input 2 7 8 2" xfId="18275" xr:uid="{00000000-0005-0000-0000-000062470000}"/>
    <cellStyle name="Input 2 7 8 3" xfId="18276" xr:uid="{00000000-0005-0000-0000-000063470000}"/>
    <cellStyle name="Input 2 7 9" xfId="18277" xr:uid="{00000000-0005-0000-0000-000064470000}"/>
    <cellStyle name="Input 2 7 9 2" xfId="18278" xr:uid="{00000000-0005-0000-0000-000065470000}"/>
    <cellStyle name="Input 2 7 9 3" xfId="18279" xr:uid="{00000000-0005-0000-0000-000066470000}"/>
    <cellStyle name="Input 2 8" xfId="18280" xr:uid="{00000000-0005-0000-0000-000067470000}"/>
    <cellStyle name="Input 2 8 10" xfId="18281" xr:uid="{00000000-0005-0000-0000-000068470000}"/>
    <cellStyle name="Input 2 8 10 2" xfId="18282" xr:uid="{00000000-0005-0000-0000-000069470000}"/>
    <cellStyle name="Input 2 8 10 3" xfId="18283" xr:uid="{00000000-0005-0000-0000-00006A470000}"/>
    <cellStyle name="Input 2 8 11" xfId="18284" xr:uid="{00000000-0005-0000-0000-00006B470000}"/>
    <cellStyle name="Input 2 8 11 2" xfId="18285" xr:uid="{00000000-0005-0000-0000-00006C470000}"/>
    <cellStyle name="Input 2 8 11 3" xfId="18286" xr:uid="{00000000-0005-0000-0000-00006D470000}"/>
    <cellStyle name="Input 2 8 12" xfId="18287" xr:uid="{00000000-0005-0000-0000-00006E470000}"/>
    <cellStyle name="Input 2 8 12 2" xfId="18288" xr:uid="{00000000-0005-0000-0000-00006F470000}"/>
    <cellStyle name="Input 2 8 12 3" xfId="18289" xr:uid="{00000000-0005-0000-0000-000070470000}"/>
    <cellStyle name="Input 2 8 13" xfId="18290" xr:uid="{00000000-0005-0000-0000-000071470000}"/>
    <cellStyle name="Input 2 8 13 2" xfId="18291" xr:uid="{00000000-0005-0000-0000-000072470000}"/>
    <cellStyle name="Input 2 8 13 3" xfId="18292" xr:uid="{00000000-0005-0000-0000-000073470000}"/>
    <cellStyle name="Input 2 8 14" xfId="18293" xr:uid="{00000000-0005-0000-0000-000074470000}"/>
    <cellStyle name="Input 2 8 14 2" xfId="18294" xr:uid="{00000000-0005-0000-0000-000075470000}"/>
    <cellStyle name="Input 2 8 14 3" xfId="18295" xr:uid="{00000000-0005-0000-0000-000076470000}"/>
    <cellStyle name="Input 2 8 15" xfId="18296" xr:uid="{00000000-0005-0000-0000-000077470000}"/>
    <cellStyle name="Input 2 8 15 2" xfId="18297" xr:uid="{00000000-0005-0000-0000-000078470000}"/>
    <cellStyle name="Input 2 8 15 3" xfId="18298" xr:uid="{00000000-0005-0000-0000-000079470000}"/>
    <cellStyle name="Input 2 8 16" xfId="18299" xr:uid="{00000000-0005-0000-0000-00007A470000}"/>
    <cellStyle name="Input 2 8 16 2" xfId="18300" xr:uid="{00000000-0005-0000-0000-00007B470000}"/>
    <cellStyle name="Input 2 8 16 3" xfId="18301" xr:uid="{00000000-0005-0000-0000-00007C470000}"/>
    <cellStyle name="Input 2 8 17" xfId="18302" xr:uid="{00000000-0005-0000-0000-00007D470000}"/>
    <cellStyle name="Input 2 8 17 2" xfId="18303" xr:uid="{00000000-0005-0000-0000-00007E470000}"/>
    <cellStyle name="Input 2 8 17 3" xfId="18304" xr:uid="{00000000-0005-0000-0000-00007F470000}"/>
    <cellStyle name="Input 2 8 18" xfId="18305" xr:uid="{00000000-0005-0000-0000-000080470000}"/>
    <cellStyle name="Input 2 8 18 2" xfId="18306" xr:uid="{00000000-0005-0000-0000-000081470000}"/>
    <cellStyle name="Input 2 8 18 3" xfId="18307" xr:uid="{00000000-0005-0000-0000-000082470000}"/>
    <cellStyle name="Input 2 8 19" xfId="18308" xr:uid="{00000000-0005-0000-0000-000083470000}"/>
    <cellStyle name="Input 2 8 19 2" xfId="18309" xr:uid="{00000000-0005-0000-0000-000084470000}"/>
    <cellStyle name="Input 2 8 19 3" xfId="18310" xr:uid="{00000000-0005-0000-0000-000085470000}"/>
    <cellStyle name="Input 2 8 2" xfId="18311" xr:uid="{00000000-0005-0000-0000-000086470000}"/>
    <cellStyle name="Input 2 8 2 2" xfId="18312" xr:uid="{00000000-0005-0000-0000-000087470000}"/>
    <cellStyle name="Input 2 8 2 3" xfId="18313" xr:uid="{00000000-0005-0000-0000-000088470000}"/>
    <cellStyle name="Input 2 8 20" xfId="18314" xr:uid="{00000000-0005-0000-0000-000089470000}"/>
    <cellStyle name="Input 2 8 20 2" xfId="18315" xr:uid="{00000000-0005-0000-0000-00008A470000}"/>
    <cellStyle name="Input 2 8 20 3" xfId="18316" xr:uid="{00000000-0005-0000-0000-00008B470000}"/>
    <cellStyle name="Input 2 8 21" xfId="18317" xr:uid="{00000000-0005-0000-0000-00008C470000}"/>
    <cellStyle name="Input 2 8 21 2" xfId="18318" xr:uid="{00000000-0005-0000-0000-00008D470000}"/>
    <cellStyle name="Input 2 8 21 3" xfId="18319" xr:uid="{00000000-0005-0000-0000-00008E470000}"/>
    <cellStyle name="Input 2 8 22" xfId="18320" xr:uid="{00000000-0005-0000-0000-00008F470000}"/>
    <cellStyle name="Input 2 8 22 2" xfId="18321" xr:uid="{00000000-0005-0000-0000-000090470000}"/>
    <cellStyle name="Input 2 8 22 3" xfId="18322" xr:uid="{00000000-0005-0000-0000-000091470000}"/>
    <cellStyle name="Input 2 8 23" xfId="18323" xr:uid="{00000000-0005-0000-0000-000092470000}"/>
    <cellStyle name="Input 2 8 23 2" xfId="18324" xr:uid="{00000000-0005-0000-0000-000093470000}"/>
    <cellStyle name="Input 2 8 23 3" xfId="18325" xr:uid="{00000000-0005-0000-0000-000094470000}"/>
    <cellStyle name="Input 2 8 24" xfId="18326" xr:uid="{00000000-0005-0000-0000-000095470000}"/>
    <cellStyle name="Input 2 8 24 2" xfId="18327" xr:uid="{00000000-0005-0000-0000-000096470000}"/>
    <cellStyle name="Input 2 8 24 3" xfId="18328" xr:uid="{00000000-0005-0000-0000-000097470000}"/>
    <cellStyle name="Input 2 8 25" xfId="18329" xr:uid="{00000000-0005-0000-0000-000098470000}"/>
    <cellStyle name="Input 2 8 26" xfId="18330" xr:uid="{00000000-0005-0000-0000-000099470000}"/>
    <cellStyle name="Input 2 8 3" xfId="18331" xr:uid="{00000000-0005-0000-0000-00009A470000}"/>
    <cellStyle name="Input 2 8 3 2" xfId="18332" xr:uid="{00000000-0005-0000-0000-00009B470000}"/>
    <cellStyle name="Input 2 8 3 3" xfId="18333" xr:uid="{00000000-0005-0000-0000-00009C470000}"/>
    <cellStyle name="Input 2 8 4" xfId="18334" xr:uid="{00000000-0005-0000-0000-00009D470000}"/>
    <cellStyle name="Input 2 8 4 2" xfId="18335" xr:uid="{00000000-0005-0000-0000-00009E470000}"/>
    <cellStyle name="Input 2 8 4 3" xfId="18336" xr:uid="{00000000-0005-0000-0000-00009F470000}"/>
    <cellStyle name="Input 2 8 5" xfId="18337" xr:uid="{00000000-0005-0000-0000-0000A0470000}"/>
    <cellStyle name="Input 2 8 5 2" xfId="18338" xr:uid="{00000000-0005-0000-0000-0000A1470000}"/>
    <cellStyle name="Input 2 8 5 3" xfId="18339" xr:uid="{00000000-0005-0000-0000-0000A2470000}"/>
    <cellStyle name="Input 2 8 6" xfId="18340" xr:uid="{00000000-0005-0000-0000-0000A3470000}"/>
    <cellStyle name="Input 2 8 6 2" xfId="18341" xr:uid="{00000000-0005-0000-0000-0000A4470000}"/>
    <cellStyle name="Input 2 8 6 3" xfId="18342" xr:uid="{00000000-0005-0000-0000-0000A5470000}"/>
    <cellStyle name="Input 2 8 7" xfId="18343" xr:uid="{00000000-0005-0000-0000-0000A6470000}"/>
    <cellStyle name="Input 2 8 7 2" xfId="18344" xr:uid="{00000000-0005-0000-0000-0000A7470000}"/>
    <cellStyle name="Input 2 8 7 3" xfId="18345" xr:uid="{00000000-0005-0000-0000-0000A8470000}"/>
    <cellStyle name="Input 2 8 8" xfId="18346" xr:uid="{00000000-0005-0000-0000-0000A9470000}"/>
    <cellStyle name="Input 2 8 8 2" xfId="18347" xr:uid="{00000000-0005-0000-0000-0000AA470000}"/>
    <cellStyle name="Input 2 8 8 3" xfId="18348" xr:uid="{00000000-0005-0000-0000-0000AB470000}"/>
    <cellStyle name="Input 2 8 9" xfId="18349" xr:uid="{00000000-0005-0000-0000-0000AC470000}"/>
    <cellStyle name="Input 2 8 9 2" xfId="18350" xr:uid="{00000000-0005-0000-0000-0000AD470000}"/>
    <cellStyle name="Input 2 8 9 3" xfId="18351" xr:uid="{00000000-0005-0000-0000-0000AE470000}"/>
    <cellStyle name="Input 2 9" xfId="18352" xr:uid="{00000000-0005-0000-0000-0000AF470000}"/>
    <cellStyle name="Input 2 9 10" xfId="18353" xr:uid="{00000000-0005-0000-0000-0000B0470000}"/>
    <cellStyle name="Input 2 9 10 2" xfId="18354" xr:uid="{00000000-0005-0000-0000-0000B1470000}"/>
    <cellStyle name="Input 2 9 10 3" xfId="18355" xr:uid="{00000000-0005-0000-0000-0000B2470000}"/>
    <cellStyle name="Input 2 9 11" xfId="18356" xr:uid="{00000000-0005-0000-0000-0000B3470000}"/>
    <cellStyle name="Input 2 9 11 2" xfId="18357" xr:uid="{00000000-0005-0000-0000-0000B4470000}"/>
    <cellStyle name="Input 2 9 11 3" xfId="18358" xr:uid="{00000000-0005-0000-0000-0000B5470000}"/>
    <cellStyle name="Input 2 9 12" xfId="18359" xr:uid="{00000000-0005-0000-0000-0000B6470000}"/>
    <cellStyle name="Input 2 9 12 2" xfId="18360" xr:uid="{00000000-0005-0000-0000-0000B7470000}"/>
    <cellStyle name="Input 2 9 12 3" xfId="18361" xr:uid="{00000000-0005-0000-0000-0000B8470000}"/>
    <cellStyle name="Input 2 9 13" xfId="18362" xr:uid="{00000000-0005-0000-0000-0000B9470000}"/>
    <cellStyle name="Input 2 9 13 2" xfId="18363" xr:uid="{00000000-0005-0000-0000-0000BA470000}"/>
    <cellStyle name="Input 2 9 13 3" xfId="18364" xr:uid="{00000000-0005-0000-0000-0000BB470000}"/>
    <cellStyle name="Input 2 9 14" xfId="18365" xr:uid="{00000000-0005-0000-0000-0000BC470000}"/>
    <cellStyle name="Input 2 9 14 2" xfId="18366" xr:uid="{00000000-0005-0000-0000-0000BD470000}"/>
    <cellStyle name="Input 2 9 14 3" xfId="18367" xr:uid="{00000000-0005-0000-0000-0000BE470000}"/>
    <cellStyle name="Input 2 9 15" xfId="18368" xr:uid="{00000000-0005-0000-0000-0000BF470000}"/>
    <cellStyle name="Input 2 9 15 2" xfId="18369" xr:uid="{00000000-0005-0000-0000-0000C0470000}"/>
    <cellStyle name="Input 2 9 15 3" xfId="18370" xr:uid="{00000000-0005-0000-0000-0000C1470000}"/>
    <cellStyle name="Input 2 9 16" xfId="18371" xr:uid="{00000000-0005-0000-0000-0000C2470000}"/>
    <cellStyle name="Input 2 9 16 2" xfId="18372" xr:uid="{00000000-0005-0000-0000-0000C3470000}"/>
    <cellStyle name="Input 2 9 16 3" xfId="18373" xr:uid="{00000000-0005-0000-0000-0000C4470000}"/>
    <cellStyle name="Input 2 9 17" xfId="18374" xr:uid="{00000000-0005-0000-0000-0000C5470000}"/>
    <cellStyle name="Input 2 9 17 2" xfId="18375" xr:uid="{00000000-0005-0000-0000-0000C6470000}"/>
    <cellStyle name="Input 2 9 17 3" xfId="18376" xr:uid="{00000000-0005-0000-0000-0000C7470000}"/>
    <cellStyle name="Input 2 9 18" xfId="18377" xr:uid="{00000000-0005-0000-0000-0000C8470000}"/>
    <cellStyle name="Input 2 9 18 2" xfId="18378" xr:uid="{00000000-0005-0000-0000-0000C9470000}"/>
    <cellStyle name="Input 2 9 18 3" xfId="18379" xr:uid="{00000000-0005-0000-0000-0000CA470000}"/>
    <cellStyle name="Input 2 9 19" xfId="18380" xr:uid="{00000000-0005-0000-0000-0000CB470000}"/>
    <cellStyle name="Input 2 9 19 2" xfId="18381" xr:uid="{00000000-0005-0000-0000-0000CC470000}"/>
    <cellStyle name="Input 2 9 19 3" xfId="18382" xr:uid="{00000000-0005-0000-0000-0000CD470000}"/>
    <cellStyle name="Input 2 9 2" xfId="18383" xr:uid="{00000000-0005-0000-0000-0000CE470000}"/>
    <cellStyle name="Input 2 9 2 2" xfId="18384" xr:uid="{00000000-0005-0000-0000-0000CF470000}"/>
    <cellStyle name="Input 2 9 2 3" xfId="18385" xr:uid="{00000000-0005-0000-0000-0000D0470000}"/>
    <cellStyle name="Input 2 9 20" xfId="18386" xr:uid="{00000000-0005-0000-0000-0000D1470000}"/>
    <cellStyle name="Input 2 9 20 2" xfId="18387" xr:uid="{00000000-0005-0000-0000-0000D2470000}"/>
    <cellStyle name="Input 2 9 20 3" xfId="18388" xr:uid="{00000000-0005-0000-0000-0000D3470000}"/>
    <cellStyle name="Input 2 9 21" xfId="18389" xr:uid="{00000000-0005-0000-0000-0000D4470000}"/>
    <cellStyle name="Input 2 9 21 2" xfId="18390" xr:uid="{00000000-0005-0000-0000-0000D5470000}"/>
    <cellStyle name="Input 2 9 21 3" xfId="18391" xr:uid="{00000000-0005-0000-0000-0000D6470000}"/>
    <cellStyle name="Input 2 9 22" xfId="18392" xr:uid="{00000000-0005-0000-0000-0000D7470000}"/>
    <cellStyle name="Input 2 9 22 2" xfId="18393" xr:uid="{00000000-0005-0000-0000-0000D8470000}"/>
    <cellStyle name="Input 2 9 22 3" xfId="18394" xr:uid="{00000000-0005-0000-0000-0000D9470000}"/>
    <cellStyle name="Input 2 9 23" xfId="18395" xr:uid="{00000000-0005-0000-0000-0000DA470000}"/>
    <cellStyle name="Input 2 9 23 2" xfId="18396" xr:uid="{00000000-0005-0000-0000-0000DB470000}"/>
    <cellStyle name="Input 2 9 23 3" xfId="18397" xr:uid="{00000000-0005-0000-0000-0000DC470000}"/>
    <cellStyle name="Input 2 9 24" xfId="18398" xr:uid="{00000000-0005-0000-0000-0000DD470000}"/>
    <cellStyle name="Input 2 9 24 2" xfId="18399" xr:uid="{00000000-0005-0000-0000-0000DE470000}"/>
    <cellStyle name="Input 2 9 24 3" xfId="18400" xr:uid="{00000000-0005-0000-0000-0000DF470000}"/>
    <cellStyle name="Input 2 9 25" xfId="18401" xr:uid="{00000000-0005-0000-0000-0000E0470000}"/>
    <cellStyle name="Input 2 9 26" xfId="18402" xr:uid="{00000000-0005-0000-0000-0000E1470000}"/>
    <cellStyle name="Input 2 9 3" xfId="18403" xr:uid="{00000000-0005-0000-0000-0000E2470000}"/>
    <cellStyle name="Input 2 9 3 2" xfId="18404" xr:uid="{00000000-0005-0000-0000-0000E3470000}"/>
    <cellStyle name="Input 2 9 3 3" xfId="18405" xr:uid="{00000000-0005-0000-0000-0000E4470000}"/>
    <cellStyle name="Input 2 9 4" xfId="18406" xr:uid="{00000000-0005-0000-0000-0000E5470000}"/>
    <cellStyle name="Input 2 9 4 2" xfId="18407" xr:uid="{00000000-0005-0000-0000-0000E6470000}"/>
    <cellStyle name="Input 2 9 4 3" xfId="18408" xr:uid="{00000000-0005-0000-0000-0000E7470000}"/>
    <cellStyle name="Input 2 9 5" xfId="18409" xr:uid="{00000000-0005-0000-0000-0000E8470000}"/>
    <cellStyle name="Input 2 9 5 2" xfId="18410" xr:uid="{00000000-0005-0000-0000-0000E9470000}"/>
    <cellStyle name="Input 2 9 5 3" xfId="18411" xr:uid="{00000000-0005-0000-0000-0000EA470000}"/>
    <cellStyle name="Input 2 9 6" xfId="18412" xr:uid="{00000000-0005-0000-0000-0000EB470000}"/>
    <cellStyle name="Input 2 9 6 2" xfId="18413" xr:uid="{00000000-0005-0000-0000-0000EC470000}"/>
    <cellStyle name="Input 2 9 6 3" xfId="18414" xr:uid="{00000000-0005-0000-0000-0000ED470000}"/>
    <cellStyle name="Input 2 9 7" xfId="18415" xr:uid="{00000000-0005-0000-0000-0000EE470000}"/>
    <cellStyle name="Input 2 9 7 2" xfId="18416" xr:uid="{00000000-0005-0000-0000-0000EF470000}"/>
    <cellStyle name="Input 2 9 7 3" xfId="18417" xr:uid="{00000000-0005-0000-0000-0000F0470000}"/>
    <cellStyle name="Input 2 9 8" xfId="18418" xr:uid="{00000000-0005-0000-0000-0000F1470000}"/>
    <cellStyle name="Input 2 9 8 2" xfId="18419" xr:uid="{00000000-0005-0000-0000-0000F2470000}"/>
    <cellStyle name="Input 2 9 8 3" xfId="18420" xr:uid="{00000000-0005-0000-0000-0000F3470000}"/>
    <cellStyle name="Input 2 9 9" xfId="18421" xr:uid="{00000000-0005-0000-0000-0000F4470000}"/>
    <cellStyle name="Input 2 9 9 2" xfId="18422" xr:uid="{00000000-0005-0000-0000-0000F5470000}"/>
    <cellStyle name="Input 2 9 9 3" xfId="18423" xr:uid="{00000000-0005-0000-0000-0000F6470000}"/>
    <cellStyle name="Input 2_Specific Changes NWAU15" xfId="18424" xr:uid="{00000000-0005-0000-0000-0000F7470000}"/>
    <cellStyle name="Input 3" xfId="18425" xr:uid="{00000000-0005-0000-0000-0000F8470000}"/>
    <cellStyle name="Input 3 2" xfId="18426" xr:uid="{00000000-0005-0000-0000-0000F9470000}"/>
    <cellStyle name="Input 3 2 2" xfId="18427" xr:uid="{00000000-0005-0000-0000-0000FA470000}"/>
    <cellStyle name="Input 3 2 2 2" xfId="18428" xr:uid="{00000000-0005-0000-0000-0000FB470000}"/>
    <cellStyle name="Input 3 2 2 3" xfId="18429" xr:uid="{00000000-0005-0000-0000-0000FC470000}"/>
    <cellStyle name="Input 3 2 2 4" xfId="18430" xr:uid="{00000000-0005-0000-0000-0000FD470000}"/>
    <cellStyle name="Input 3 2 3" xfId="18431" xr:uid="{00000000-0005-0000-0000-0000FE470000}"/>
    <cellStyle name="Input 3 2 3 2" xfId="18432" xr:uid="{00000000-0005-0000-0000-0000FF470000}"/>
    <cellStyle name="Input 3 2 3 3" xfId="18433" xr:uid="{00000000-0005-0000-0000-000000480000}"/>
    <cellStyle name="Input 3 2 3 4" xfId="18434" xr:uid="{00000000-0005-0000-0000-000001480000}"/>
    <cellStyle name="Input 3 2 4" xfId="18435" xr:uid="{00000000-0005-0000-0000-000002480000}"/>
    <cellStyle name="Input 3 2 4 2" xfId="18436" xr:uid="{00000000-0005-0000-0000-000003480000}"/>
    <cellStyle name="Input 3 2 4 3" xfId="18437" xr:uid="{00000000-0005-0000-0000-000004480000}"/>
    <cellStyle name="Input 3 2 4 4" xfId="18438" xr:uid="{00000000-0005-0000-0000-000005480000}"/>
    <cellStyle name="Input 3 2 4 5" xfId="18439" xr:uid="{00000000-0005-0000-0000-000006480000}"/>
    <cellStyle name="Input 3 2 5" xfId="18440" xr:uid="{00000000-0005-0000-0000-000007480000}"/>
    <cellStyle name="Input 3 2 5 2" xfId="18441" xr:uid="{00000000-0005-0000-0000-000008480000}"/>
    <cellStyle name="Input 3 2 5 3" xfId="18442" xr:uid="{00000000-0005-0000-0000-000009480000}"/>
    <cellStyle name="Input 3 2 6" xfId="18443" xr:uid="{00000000-0005-0000-0000-00000A480000}"/>
    <cellStyle name="Input 3 2 6 2" xfId="18444" xr:uid="{00000000-0005-0000-0000-00000B480000}"/>
    <cellStyle name="Input 3 3" xfId="18445" xr:uid="{00000000-0005-0000-0000-00000C480000}"/>
    <cellStyle name="Input 3 3 2" xfId="18446" xr:uid="{00000000-0005-0000-0000-00000D480000}"/>
    <cellStyle name="Input 3 3 2 2" xfId="18447" xr:uid="{00000000-0005-0000-0000-00000E480000}"/>
    <cellStyle name="Input 3 3 2 3" xfId="18448" xr:uid="{00000000-0005-0000-0000-00000F480000}"/>
    <cellStyle name="Input 3 3 2 4" xfId="18449" xr:uid="{00000000-0005-0000-0000-000010480000}"/>
    <cellStyle name="Input 3 3 3" xfId="18450" xr:uid="{00000000-0005-0000-0000-000011480000}"/>
    <cellStyle name="Input 3 3 3 2" xfId="18451" xr:uid="{00000000-0005-0000-0000-000012480000}"/>
    <cellStyle name="Input 3 3 3 3" xfId="18452" xr:uid="{00000000-0005-0000-0000-000013480000}"/>
    <cellStyle name="Input 3 3 3 4" xfId="18453" xr:uid="{00000000-0005-0000-0000-000014480000}"/>
    <cellStyle name="Input 3 3 4" xfId="18454" xr:uid="{00000000-0005-0000-0000-000015480000}"/>
    <cellStyle name="Input 3 3 4 2" xfId="18455" xr:uid="{00000000-0005-0000-0000-000016480000}"/>
    <cellStyle name="Input 3 3 4 3" xfId="18456" xr:uid="{00000000-0005-0000-0000-000017480000}"/>
    <cellStyle name="Input 3 3 4 4" xfId="18457" xr:uid="{00000000-0005-0000-0000-000018480000}"/>
    <cellStyle name="Input 3 3 4 5" xfId="18458" xr:uid="{00000000-0005-0000-0000-000019480000}"/>
    <cellStyle name="Input 3 3 5" xfId="18459" xr:uid="{00000000-0005-0000-0000-00001A480000}"/>
    <cellStyle name="Input 3 3 5 2" xfId="18460" xr:uid="{00000000-0005-0000-0000-00001B480000}"/>
    <cellStyle name="Input 3 3 5 3" xfId="18461" xr:uid="{00000000-0005-0000-0000-00001C480000}"/>
    <cellStyle name="Input 3 3 6" xfId="18462" xr:uid="{00000000-0005-0000-0000-00001D480000}"/>
    <cellStyle name="Input 3 3 6 2" xfId="18463" xr:uid="{00000000-0005-0000-0000-00001E480000}"/>
    <cellStyle name="Input 3 4" xfId="18464" xr:uid="{00000000-0005-0000-0000-00001F480000}"/>
    <cellStyle name="Input 3 4 2" xfId="18465" xr:uid="{00000000-0005-0000-0000-000020480000}"/>
    <cellStyle name="Input 3 4 2 2" xfId="18466" xr:uid="{00000000-0005-0000-0000-000021480000}"/>
    <cellStyle name="Input 3 4 2 3" xfId="18467" xr:uid="{00000000-0005-0000-0000-000022480000}"/>
    <cellStyle name="Input 3 4 2 4" xfId="18468" xr:uid="{00000000-0005-0000-0000-000023480000}"/>
    <cellStyle name="Input 3 4 3" xfId="18469" xr:uid="{00000000-0005-0000-0000-000024480000}"/>
    <cellStyle name="Input 3 4 3 2" xfId="18470" xr:uid="{00000000-0005-0000-0000-000025480000}"/>
    <cellStyle name="Input 3 4 3 3" xfId="18471" xr:uid="{00000000-0005-0000-0000-000026480000}"/>
    <cellStyle name="Input 3 4 3 4" xfId="18472" xr:uid="{00000000-0005-0000-0000-000027480000}"/>
    <cellStyle name="Input 3 4 4" xfId="18473" xr:uid="{00000000-0005-0000-0000-000028480000}"/>
    <cellStyle name="Input 3 4 4 2" xfId="18474" xr:uid="{00000000-0005-0000-0000-000029480000}"/>
    <cellStyle name="Input 3 4 4 3" xfId="18475" xr:uid="{00000000-0005-0000-0000-00002A480000}"/>
    <cellStyle name="Input 3 4 4 4" xfId="18476" xr:uid="{00000000-0005-0000-0000-00002B480000}"/>
    <cellStyle name="Input 3 4 4 5" xfId="18477" xr:uid="{00000000-0005-0000-0000-00002C480000}"/>
    <cellStyle name="Input 3 4 5" xfId="18478" xr:uid="{00000000-0005-0000-0000-00002D480000}"/>
    <cellStyle name="Input 3 4 5 2" xfId="18479" xr:uid="{00000000-0005-0000-0000-00002E480000}"/>
    <cellStyle name="Input 3 4 5 3" xfId="18480" xr:uid="{00000000-0005-0000-0000-00002F480000}"/>
    <cellStyle name="Input 3 4 6" xfId="18481" xr:uid="{00000000-0005-0000-0000-000030480000}"/>
    <cellStyle name="Input 3 4 6 2" xfId="18482" xr:uid="{00000000-0005-0000-0000-000031480000}"/>
    <cellStyle name="Input 3 5" xfId="18483" xr:uid="{00000000-0005-0000-0000-000032480000}"/>
    <cellStyle name="Input 3 5 2" xfId="18484" xr:uid="{00000000-0005-0000-0000-000033480000}"/>
    <cellStyle name="Input 3 5 3" xfId="18485" xr:uid="{00000000-0005-0000-0000-000034480000}"/>
    <cellStyle name="Input 3 5 4" xfId="18486" xr:uid="{00000000-0005-0000-0000-000035480000}"/>
    <cellStyle name="Input 3 6" xfId="18487" xr:uid="{00000000-0005-0000-0000-000036480000}"/>
    <cellStyle name="Input 3 6 2" xfId="18488" xr:uid="{00000000-0005-0000-0000-000037480000}"/>
    <cellStyle name="Input 3 6 3" xfId="18489" xr:uid="{00000000-0005-0000-0000-000038480000}"/>
    <cellStyle name="Input 3 6 4" xfId="18490" xr:uid="{00000000-0005-0000-0000-000039480000}"/>
    <cellStyle name="Input 3 7" xfId="18491" xr:uid="{00000000-0005-0000-0000-00003A480000}"/>
    <cellStyle name="Input 3 7 2" xfId="18492" xr:uid="{00000000-0005-0000-0000-00003B480000}"/>
    <cellStyle name="Input 3 7 3" xfId="18493" xr:uid="{00000000-0005-0000-0000-00003C480000}"/>
    <cellStyle name="Input 3 7 4" xfId="18494" xr:uid="{00000000-0005-0000-0000-00003D480000}"/>
    <cellStyle name="Input 3 7 5" xfId="18495" xr:uid="{00000000-0005-0000-0000-00003E480000}"/>
    <cellStyle name="Input 3 8" xfId="18496" xr:uid="{00000000-0005-0000-0000-00003F480000}"/>
    <cellStyle name="Input 3 8 2" xfId="18497" xr:uid="{00000000-0005-0000-0000-000040480000}"/>
    <cellStyle name="Input 3 8 3" xfId="18498" xr:uid="{00000000-0005-0000-0000-000041480000}"/>
    <cellStyle name="Input 3 9" xfId="18499" xr:uid="{00000000-0005-0000-0000-000042480000}"/>
    <cellStyle name="Input 3 9 2" xfId="18500" xr:uid="{00000000-0005-0000-0000-000043480000}"/>
    <cellStyle name="Input 4" xfId="18501" xr:uid="{00000000-0005-0000-0000-000044480000}"/>
    <cellStyle name="Input 4 2" xfId="18502" xr:uid="{00000000-0005-0000-0000-000045480000}"/>
    <cellStyle name="Input 4 2 2" xfId="18503" xr:uid="{00000000-0005-0000-0000-000046480000}"/>
    <cellStyle name="Input 4 2 2 2" xfId="18504" xr:uid="{00000000-0005-0000-0000-000047480000}"/>
    <cellStyle name="Input 4 2 2 3" xfId="18505" xr:uid="{00000000-0005-0000-0000-000048480000}"/>
    <cellStyle name="Input 4 2 2 4" xfId="18506" xr:uid="{00000000-0005-0000-0000-000049480000}"/>
    <cellStyle name="Input 4 2 3" xfId="18507" xr:uid="{00000000-0005-0000-0000-00004A480000}"/>
    <cellStyle name="Input 4 2 3 2" xfId="18508" xr:uid="{00000000-0005-0000-0000-00004B480000}"/>
    <cellStyle name="Input 4 2 3 3" xfId="18509" xr:uid="{00000000-0005-0000-0000-00004C480000}"/>
    <cellStyle name="Input 4 2 3 4" xfId="18510" xr:uid="{00000000-0005-0000-0000-00004D480000}"/>
    <cellStyle name="Input 4 2 4" xfId="18511" xr:uid="{00000000-0005-0000-0000-00004E480000}"/>
    <cellStyle name="Input 4 2 4 2" xfId="18512" xr:uid="{00000000-0005-0000-0000-00004F480000}"/>
    <cellStyle name="Input 4 2 4 3" xfId="18513" xr:uid="{00000000-0005-0000-0000-000050480000}"/>
    <cellStyle name="Input 4 2 4 4" xfId="18514" xr:uid="{00000000-0005-0000-0000-000051480000}"/>
    <cellStyle name="Input 4 2 4 5" xfId="18515" xr:uid="{00000000-0005-0000-0000-000052480000}"/>
    <cellStyle name="Input 4 2 5" xfId="18516" xr:uid="{00000000-0005-0000-0000-000053480000}"/>
    <cellStyle name="Input 4 2 5 2" xfId="18517" xr:uid="{00000000-0005-0000-0000-000054480000}"/>
    <cellStyle name="Input 4 2 5 3" xfId="18518" xr:uid="{00000000-0005-0000-0000-000055480000}"/>
    <cellStyle name="Input 4 2 6" xfId="18519" xr:uid="{00000000-0005-0000-0000-000056480000}"/>
    <cellStyle name="Input 4 2 6 2" xfId="18520" xr:uid="{00000000-0005-0000-0000-000057480000}"/>
    <cellStyle name="Input 4 3" xfId="18521" xr:uid="{00000000-0005-0000-0000-000058480000}"/>
    <cellStyle name="Input 4 3 2" xfId="18522" xr:uid="{00000000-0005-0000-0000-000059480000}"/>
    <cellStyle name="Input 4 3 2 2" xfId="18523" xr:uid="{00000000-0005-0000-0000-00005A480000}"/>
    <cellStyle name="Input 4 3 2 3" xfId="18524" xr:uid="{00000000-0005-0000-0000-00005B480000}"/>
    <cellStyle name="Input 4 3 2 4" xfId="18525" xr:uid="{00000000-0005-0000-0000-00005C480000}"/>
    <cellStyle name="Input 4 3 3" xfId="18526" xr:uid="{00000000-0005-0000-0000-00005D480000}"/>
    <cellStyle name="Input 4 3 3 2" xfId="18527" xr:uid="{00000000-0005-0000-0000-00005E480000}"/>
    <cellStyle name="Input 4 3 3 3" xfId="18528" xr:uid="{00000000-0005-0000-0000-00005F480000}"/>
    <cellStyle name="Input 4 3 3 4" xfId="18529" xr:uid="{00000000-0005-0000-0000-000060480000}"/>
    <cellStyle name="Input 4 3 4" xfId="18530" xr:uid="{00000000-0005-0000-0000-000061480000}"/>
    <cellStyle name="Input 4 3 4 2" xfId="18531" xr:uid="{00000000-0005-0000-0000-000062480000}"/>
    <cellStyle name="Input 4 3 4 3" xfId="18532" xr:uid="{00000000-0005-0000-0000-000063480000}"/>
    <cellStyle name="Input 4 3 4 4" xfId="18533" xr:uid="{00000000-0005-0000-0000-000064480000}"/>
    <cellStyle name="Input 4 3 4 5" xfId="18534" xr:uid="{00000000-0005-0000-0000-000065480000}"/>
    <cellStyle name="Input 4 3 5" xfId="18535" xr:uid="{00000000-0005-0000-0000-000066480000}"/>
    <cellStyle name="Input 4 3 5 2" xfId="18536" xr:uid="{00000000-0005-0000-0000-000067480000}"/>
    <cellStyle name="Input 4 3 5 3" xfId="18537" xr:uid="{00000000-0005-0000-0000-000068480000}"/>
    <cellStyle name="Input 4 3 6" xfId="18538" xr:uid="{00000000-0005-0000-0000-000069480000}"/>
    <cellStyle name="Input 4 3 6 2" xfId="18539" xr:uid="{00000000-0005-0000-0000-00006A480000}"/>
    <cellStyle name="Input 4 4" xfId="18540" xr:uid="{00000000-0005-0000-0000-00006B480000}"/>
    <cellStyle name="Input 4 4 2" xfId="18541" xr:uid="{00000000-0005-0000-0000-00006C480000}"/>
    <cellStyle name="Input 4 4 2 2" xfId="18542" xr:uid="{00000000-0005-0000-0000-00006D480000}"/>
    <cellStyle name="Input 4 4 2 3" xfId="18543" xr:uid="{00000000-0005-0000-0000-00006E480000}"/>
    <cellStyle name="Input 4 4 2 4" xfId="18544" xr:uid="{00000000-0005-0000-0000-00006F480000}"/>
    <cellStyle name="Input 4 4 3" xfId="18545" xr:uid="{00000000-0005-0000-0000-000070480000}"/>
    <cellStyle name="Input 4 4 3 2" xfId="18546" xr:uid="{00000000-0005-0000-0000-000071480000}"/>
    <cellStyle name="Input 4 4 3 3" xfId="18547" xr:uid="{00000000-0005-0000-0000-000072480000}"/>
    <cellStyle name="Input 4 4 3 4" xfId="18548" xr:uid="{00000000-0005-0000-0000-000073480000}"/>
    <cellStyle name="Input 4 4 4" xfId="18549" xr:uid="{00000000-0005-0000-0000-000074480000}"/>
    <cellStyle name="Input 4 4 4 2" xfId="18550" xr:uid="{00000000-0005-0000-0000-000075480000}"/>
    <cellStyle name="Input 4 4 4 3" xfId="18551" xr:uid="{00000000-0005-0000-0000-000076480000}"/>
    <cellStyle name="Input 4 4 4 4" xfId="18552" xr:uid="{00000000-0005-0000-0000-000077480000}"/>
    <cellStyle name="Input 4 4 4 5" xfId="18553" xr:uid="{00000000-0005-0000-0000-000078480000}"/>
    <cellStyle name="Input 4 4 5" xfId="18554" xr:uid="{00000000-0005-0000-0000-000079480000}"/>
    <cellStyle name="Input 4 4 5 2" xfId="18555" xr:uid="{00000000-0005-0000-0000-00007A480000}"/>
    <cellStyle name="Input 4 4 5 3" xfId="18556" xr:uid="{00000000-0005-0000-0000-00007B480000}"/>
    <cellStyle name="Input 4 4 6" xfId="18557" xr:uid="{00000000-0005-0000-0000-00007C480000}"/>
    <cellStyle name="Input 4 4 6 2" xfId="18558" xr:uid="{00000000-0005-0000-0000-00007D480000}"/>
    <cellStyle name="Input 4 5" xfId="18559" xr:uid="{00000000-0005-0000-0000-00007E480000}"/>
    <cellStyle name="Input 4 5 2" xfId="18560" xr:uid="{00000000-0005-0000-0000-00007F480000}"/>
    <cellStyle name="Input 4 5 3" xfId="18561" xr:uid="{00000000-0005-0000-0000-000080480000}"/>
    <cellStyle name="Input 4 5 4" xfId="18562" xr:uid="{00000000-0005-0000-0000-000081480000}"/>
    <cellStyle name="Input 4 6" xfId="18563" xr:uid="{00000000-0005-0000-0000-000082480000}"/>
    <cellStyle name="Input 4 6 2" xfId="18564" xr:uid="{00000000-0005-0000-0000-000083480000}"/>
    <cellStyle name="Input 4 6 3" xfId="18565" xr:uid="{00000000-0005-0000-0000-000084480000}"/>
    <cellStyle name="Input 4 6 4" xfId="18566" xr:uid="{00000000-0005-0000-0000-000085480000}"/>
    <cellStyle name="Input 4 7" xfId="18567" xr:uid="{00000000-0005-0000-0000-000086480000}"/>
    <cellStyle name="Input 4 7 2" xfId="18568" xr:uid="{00000000-0005-0000-0000-000087480000}"/>
    <cellStyle name="Input 4 7 3" xfId="18569" xr:uid="{00000000-0005-0000-0000-000088480000}"/>
    <cellStyle name="Input 4 7 4" xfId="18570" xr:uid="{00000000-0005-0000-0000-000089480000}"/>
    <cellStyle name="Input 4 7 5" xfId="18571" xr:uid="{00000000-0005-0000-0000-00008A480000}"/>
    <cellStyle name="Input 4 8" xfId="18572" xr:uid="{00000000-0005-0000-0000-00008B480000}"/>
    <cellStyle name="Input 4 8 2" xfId="18573" xr:uid="{00000000-0005-0000-0000-00008C480000}"/>
    <cellStyle name="Input 4 8 3" xfId="18574" xr:uid="{00000000-0005-0000-0000-00008D480000}"/>
    <cellStyle name="Input 4 9" xfId="18575" xr:uid="{00000000-0005-0000-0000-00008E480000}"/>
    <cellStyle name="Input 4 9 2" xfId="18576" xr:uid="{00000000-0005-0000-0000-00008F480000}"/>
    <cellStyle name="Input 5" xfId="18577" xr:uid="{00000000-0005-0000-0000-000090480000}"/>
    <cellStyle name="Input 5 2" xfId="18578" xr:uid="{00000000-0005-0000-0000-000091480000}"/>
    <cellStyle name="Input 5 2 2" xfId="18579" xr:uid="{00000000-0005-0000-0000-000092480000}"/>
    <cellStyle name="Input 5 2 2 2" xfId="18580" xr:uid="{00000000-0005-0000-0000-000093480000}"/>
    <cellStyle name="Input 5 2 2 3" xfId="18581" xr:uid="{00000000-0005-0000-0000-000094480000}"/>
    <cellStyle name="Input 5 2 2 4" xfId="18582" xr:uid="{00000000-0005-0000-0000-000095480000}"/>
    <cellStyle name="Input 5 2 3" xfId="18583" xr:uid="{00000000-0005-0000-0000-000096480000}"/>
    <cellStyle name="Input 5 2 3 2" xfId="18584" xr:uid="{00000000-0005-0000-0000-000097480000}"/>
    <cellStyle name="Input 5 2 3 3" xfId="18585" xr:uid="{00000000-0005-0000-0000-000098480000}"/>
    <cellStyle name="Input 5 2 3 4" xfId="18586" xr:uid="{00000000-0005-0000-0000-000099480000}"/>
    <cellStyle name="Input 5 2 4" xfId="18587" xr:uid="{00000000-0005-0000-0000-00009A480000}"/>
    <cellStyle name="Input 5 2 4 2" xfId="18588" xr:uid="{00000000-0005-0000-0000-00009B480000}"/>
    <cellStyle name="Input 5 2 4 3" xfId="18589" xr:uid="{00000000-0005-0000-0000-00009C480000}"/>
    <cellStyle name="Input 5 2 4 4" xfId="18590" xr:uid="{00000000-0005-0000-0000-00009D480000}"/>
    <cellStyle name="Input 5 2 4 5" xfId="18591" xr:uid="{00000000-0005-0000-0000-00009E480000}"/>
    <cellStyle name="Input 5 2 5" xfId="18592" xr:uid="{00000000-0005-0000-0000-00009F480000}"/>
    <cellStyle name="Input 5 2 5 2" xfId="18593" xr:uid="{00000000-0005-0000-0000-0000A0480000}"/>
    <cellStyle name="Input 5 2 5 3" xfId="18594" xr:uid="{00000000-0005-0000-0000-0000A1480000}"/>
    <cellStyle name="Input 5 2 6" xfId="18595" xr:uid="{00000000-0005-0000-0000-0000A2480000}"/>
    <cellStyle name="Input 5 2 6 2" xfId="18596" xr:uid="{00000000-0005-0000-0000-0000A3480000}"/>
    <cellStyle name="Input 5 3" xfId="18597" xr:uid="{00000000-0005-0000-0000-0000A4480000}"/>
    <cellStyle name="Input 5 3 2" xfId="18598" xr:uid="{00000000-0005-0000-0000-0000A5480000}"/>
    <cellStyle name="Input 5 3 2 2" xfId="18599" xr:uid="{00000000-0005-0000-0000-0000A6480000}"/>
    <cellStyle name="Input 5 3 2 3" xfId="18600" xr:uid="{00000000-0005-0000-0000-0000A7480000}"/>
    <cellStyle name="Input 5 3 2 4" xfId="18601" xr:uid="{00000000-0005-0000-0000-0000A8480000}"/>
    <cellStyle name="Input 5 3 3" xfId="18602" xr:uid="{00000000-0005-0000-0000-0000A9480000}"/>
    <cellStyle name="Input 5 3 3 2" xfId="18603" xr:uid="{00000000-0005-0000-0000-0000AA480000}"/>
    <cellStyle name="Input 5 3 3 3" xfId="18604" xr:uid="{00000000-0005-0000-0000-0000AB480000}"/>
    <cellStyle name="Input 5 3 3 4" xfId="18605" xr:uid="{00000000-0005-0000-0000-0000AC480000}"/>
    <cellStyle name="Input 5 3 4" xfId="18606" xr:uid="{00000000-0005-0000-0000-0000AD480000}"/>
    <cellStyle name="Input 5 3 4 2" xfId="18607" xr:uid="{00000000-0005-0000-0000-0000AE480000}"/>
    <cellStyle name="Input 5 3 4 3" xfId="18608" xr:uid="{00000000-0005-0000-0000-0000AF480000}"/>
    <cellStyle name="Input 5 3 4 4" xfId="18609" xr:uid="{00000000-0005-0000-0000-0000B0480000}"/>
    <cellStyle name="Input 5 3 4 5" xfId="18610" xr:uid="{00000000-0005-0000-0000-0000B1480000}"/>
    <cellStyle name="Input 5 3 5" xfId="18611" xr:uid="{00000000-0005-0000-0000-0000B2480000}"/>
    <cellStyle name="Input 5 3 5 2" xfId="18612" xr:uid="{00000000-0005-0000-0000-0000B3480000}"/>
    <cellStyle name="Input 5 3 5 3" xfId="18613" xr:uid="{00000000-0005-0000-0000-0000B4480000}"/>
    <cellStyle name="Input 5 3 6" xfId="18614" xr:uid="{00000000-0005-0000-0000-0000B5480000}"/>
    <cellStyle name="Input 5 3 6 2" xfId="18615" xr:uid="{00000000-0005-0000-0000-0000B6480000}"/>
    <cellStyle name="Input 5 4" xfId="18616" xr:uid="{00000000-0005-0000-0000-0000B7480000}"/>
    <cellStyle name="Input 5 4 2" xfId="18617" xr:uid="{00000000-0005-0000-0000-0000B8480000}"/>
    <cellStyle name="Input 5 4 2 2" xfId="18618" xr:uid="{00000000-0005-0000-0000-0000B9480000}"/>
    <cellStyle name="Input 5 4 2 3" xfId="18619" xr:uid="{00000000-0005-0000-0000-0000BA480000}"/>
    <cellStyle name="Input 5 4 2 4" xfId="18620" xr:uid="{00000000-0005-0000-0000-0000BB480000}"/>
    <cellStyle name="Input 5 4 3" xfId="18621" xr:uid="{00000000-0005-0000-0000-0000BC480000}"/>
    <cellStyle name="Input 5 4 3 2" xfId="18622" xr:uid="{00000000-0005-0000-0000-0000BD480000}"/>
    <cellStyle name="Input 5 4 3 3" xfId="18623" xr:uid="{00000000-0005-0000-0000-0000BE480000}"/>
    <cellStyle name="Input 5 4 3 4" xfId="18624" xr:uid="{00000000-0005-0000-0000-0000BF480000}"/>
    <cellStyle name="Input 5 4 4" xfId="18625" xr:uid="{00000000-0005-0000-0000-0000C0480000}"/>
    <cellStyle name="Input 5 4 4 2" xfId="18626" xr:uid="{00000000-0005-0000-0000-0000C1480000}"/>
    <cellStyle name="Input 5 4 4 3" xfId="18627" xr:uid="{00000000-0005-0000-0000-0000C2480000}"/>
    <cellStyle name="Input 5 4 4 4" xfId="18628" xr:uid="{00000000-0005-0000-0000-0000C3480000}"/>
    <cellStyle name="Input 5 4 4 5" xfId="18629" xr:uid="{00000000-0005-0000-0000-0000C4480000}"/>
    <cellStyle name="Input 5 4 5" xfId="18630" xr:uid="{00000000-0005-0000-0000-0000C5480000}"/>
    <cellStyle name="Input 5 4 5 2" xfId="18631" xr:uid="{00000000-0005-0000-0000-0000C6480000}"/>
    <cellStyle name="Input 5 4 5 3" xfId="18632" xr:uid="{00000000-0005-0000-0000-0000C7480000}"/>
    <cellStyle name="Input 5 4 6" xfId="18633" xr:uid="{00000000-0005-0000-0000-0000C8480000}"/>
    <cellStyle name="Input 5 4 6 2" xfId="18634" xr:uid="{00000000-0005-0000-0000-0000C9480000}"/>
    <cellStyle name="Input 5 5" xfId="18635" xr:uid="{00000000-0005-0000-0000-0000CA480000}"/>
    <cellStyle name="Input 5 5 2" xfId="18636" xr:uid="{00000000-0005-0000-0000-0000CB480000}"/>
    <cellStyle name="Input 5 5 3" xfId="18637" xr:uid="{00000000-0005-0000-0000-0000CC480000}"/>
    <cellStyle name="Input 5 5 4" xfId="18638" xr:uid="{00000000-0005-0000-0000-0000CD480000}"/>
    <cellStyle name="Input 5 6" xfId="18639" xr:uid="{00000000-0005-0000-0000-0000CE480000}"/>
    <cellStyle name="Input 5 6 2" xfId="18640" xr:uid="{00000000-0005-0000-0000-0000CF480000}"/>
    <cellStyle name="Input 5 6 3" xfId="18641" xr:uid="{00000000-0005-0000-0000-0000D0480000}"/>
    <cellStyle name="Input 5 6 4" xfId="18642" xr:uid="{00000000-0005-0000-0000-0000D1480000}"/>
    <cellStyle name="Input 5 7" xfId="18643" xr:uid="{00000000-0005-0000-0000-0000D2480000}"/>
    <cellStyle name="Input 5 7 2" xfId="18644" xr:uid="{00000000-0005-0000-0000-0000D3480000}"/>
    <cellStyle name="Input 5 7 3" xfId="18645" xr:uid="{00000000-0005-0000-0000-0000D4480000}"/>
    <cellStyle name="Input 5 7 4" xfId="18646" xr:uid="{00000000-0005-0000-0000-0000D5480000}"/>
    <cellStyle name="Input 5 7 5" xfId="18647" xr:uid="{00000000-0005-0000-0000-0000D6480000}"/>
    <cellStyle name="Input 5 8" xfId="18648" xr:uid="{00000000-0005-0000-0000-0000D7480000}"/>
    <cellStyle name="Input 5 8 2" xfId="18649" xr:uid="{00000000-0005-0000-0000-0000D8480000}"/>
    <cellStyle name="Input 5 8 3" xfId="18650" xr:uid="{00000000-0005-0000-0000-0000D9480000}"/>
    <cellStyle name="Input 5 9" xfId="18651" xr:uid="{00000000-0005-0000-0000-0000DA480000}"/>
    <cellStyle name="Input 5 9 2" xfId="18652" xr:uid="{00000000-0005-0000-0000-0000DB480000}"/>
    <cellStyle name="Input 6" xfId="18653" xr:uid="{00000000-0005-0000-0000-0000DC480000}"/>
    <cellStyle name="Input 6 2" xfId="18654" xr:uid="{00000000-0005-0000-0000-0000DD480000}"/>
    <cellStyle name="Input 6 2 2" xfId="18655" xr:uid="{00000000-0005-0000-0000-0000DE480000}"/>
    <cellStyle name="Input 6 2 3" xfId="18656" xr:uid="{00000000-0005-0000-0000-0000DF480000}"/>
    <cellStyle name="Input 6 3" xfId="18657" xr:uid="{00000000-0005-0000-0000-0000E0480000}"/>
    <cellStyle name="Input 6 4" xfId="18658" xr:uid="{00000000-0005-0000-0000-0000E1480000}"/>
    <cellStyle name="Input 7" xfId="18659" xr:uid="{00000000-0005-0000-0000-0000E2480000}"/>
    <cellStyle name="Input 7 2" xfId="18660" xr:uid="{00000000-0005-0000-0000-0000E3480000}"/>
    <cellStyle name="Input 7 2 2" xfId="18661" xr:uid="{00000000-0005-0000-0000-0000E4480000}"/>
    <cellStyle name="Input 7 2 3" xfId="18662" xr:uid="{00000000-0005-0000-0000-0000E5480000}"/>
    <cellStyle name="Input 7 3" xfId="18663" xr:uid="{00000000-0005-0000-0000-0000E6480000}"/>
    <cellStyle name="Input 7 4" xfId="18664" xr:uid="{00000000-0005-0000-0000-0000E7480000}"/>
    <cellStyle name="Input 8" xfId="18665" xr:uid="{00000000-0005-0000-0000-0000E8480000}"/>
    <cellStyle name="Input 8 2" xfId="18666" xr:uid="{00000000-0005-0000-0000-0000E9480000}"/>
    <cellStyle name="Input 8 2 2" xfId="18667" xr:uid="{00000000-0005-0000-0000-0000EA480000}"/>
    <cellStyle name="Input 8 2 3" xfId="18668" xr:uid="{00000000-0005-0000-0000-0000EB480000}"/>
    <cellStyle name="Input 8 3" xfId="18669" xr:uid="{00000000-0005-0000-0000-0000EC480000}"/>
    <cellStyle name="Input 8 4" xfId="18670" xr:uid="{00000000-0005-0000-0000-0000ED480000}"/>
    <cellStyle name="Input 9" xfId="18671" xr:uid="{00000000-0005-0000-0000-0000EE480000}"/>
    <cellStyle name="Input 9 2" xfId="18672" xr:uid="{00000000-0005-0000-0000-0000EF480000}"/>
    <cellStyle name="Input 9 3" xfId="18673" xr:uid="{00000000-0005-0000-0000-0000F0480000}"/>
    <cellStyle name="Input(decimal)" xfId="18674" xr:uid="{00000000-0005-0000-0000-0000F1480000}"/>
    <cellStyle name="Integer" xfId="18675" xr:uid="{00000000-0005-0000-0000-0000F2480000}"/>
    <cellStyle name="Key Metric Header" xfId="44206" xr:uid="{00000000-0005-0000-0000-0000F3480000}"/>
    <cellStyle name="Key Metric Value" xfId="44207" xr:uid="{00000000-0005-0000-0000-0000F4480000}"/>
    <cellStyle name="KPMG Heading 1" xfId="18676" xr:uid="{00000000-0005-0000-0000-0000F5480000}"/>
    <cellStyle name="KPMG Heading 2" xfId="18677" xr:uid="{00000000-0005-0000-0000-0000F6480000}"/>
    <cellStyle name="KPMG Heading 3" xfId="18678" xr:uid="{00000000-0005-0000-0000-0000F7480000}"/>
    <cellStyle name="KPMG Heading 4" xfId="18679" xr:uid="{00000000-0005-0000-0000-0000F8480000}"/>
    <cellStyle name="KPMG Normal" xfId="18680" xr:uid="{00000000-0005-0000-0000-0000F9480000}"/>
    <cellStyle name="KPMG Normal Text" xfId="18681" xr:uid="{00000000-0005-0000-0000-0000FA480000}"/>
    <cellStyle name="Label" xfId="18682" xr:uid="{00000000-0005-0000-0000-0000FB480000}"/>
    <cellStyle name="Linked Cell 2" xfId="18683" xr:uid="{00000000-0005-0000-0000-0000FC480000}"/>
    <cellStyle name="Linked Cell 2 2" xfId="18684" xr:uid="{00000000-0005-0000-0000-0000FD480000}"/>
    <cellStyle name="Linked Cell 2 2 2" xfId="18685" xr:uid="{00000000-0005-0000-0000-0000FE480000}"/>
    <cellStyle name="Linked Cell 2 2 3" xfId="18686" xr:uid="{00000000-0005-0000-0000-0000FF480000}"/>
    <cellStyle name="Linked Cell 2 2 4" xfId="18687" xr:uid="{00000000-0005-0000-0000-000000490000}"/>
    <cellStyle name="Linked Cell 2 3" xfId="18688" xr:uid="{00000000-0005-0000-0000-000001490000}"/>
    <cellStyle name="Linked Cell 2 4" xfId="18689" xr:uid="{00000000-0005-0000-0000-000002490000}"/>
    <cellStyle name="Linked Cell 2 5" xfId="18690" xr:uid="{00000000-0005-0000-0000-000003490000}"/>
    <cellStyle name="Linked Cell 2 6" xfId="18691" xr:uid="{00000000-0005-0000-0000-000004490000}"/>
    <cellStyle name="Linked Cell 2 7" xfId="18692" xr:uid="{00000000-0005-0000-0000-000005490000}"/>
    <cellStyle name="Linked Cell 2_Specific Changes NWAU15" xfId="18693" xr:uid="{00000000-0005-0000-0000-000006490000}"/>
    <cellStyle name="Linked Cell 3" xfId="18694" xr:uid="{00000000-0005-0000-0000-000007490000}"/>
    <cellStyle name="Linked Cell 3 2" xfId="18695" xr:uid="{00000000-0005-0000-0000-000008490000}"/>
    <cellStyle name="Linked Cell 3 3" xfId="18696" xr:uid="{00000000-0005-0000-0000-000009490000}"/>
    <cellStyle name="Linked Cell 3 4" xfId="18697" xr:uid="{00000000-0005-0000-0000-00000A490000}"/>
    <cellStyle name="Linked Cell 3 5" xfId="18698" xr:uid="{00000000-0005-0000-0000-00000B490000}"/>
    <cellStyle name="Linked Cell 4" xfId="18699" xr:uid="{00000000-0005-0000-0000-00000C490000}"/>
    <cellStyle name="Linked Cell 4 2" xfId="18700" xr:uid="{00000000-0005-0000-0000-00000D490000}"/>
    <cellStyle name="Linked Cell 4 3" xfId="18701" xr:uid="{00000000-0005-0000-0000-00000E490000}"/>
    <cellStyle name="Linked Cell 4 4" xfId="18702" xr:uid="{00000000-0005-0000-0000-00000F490000}"/>
    <cellStyle name="Linked Cell 5" xfId="18703" xr:uid="{00000000-0005-0000-0000-000010490000}"/>
    <cellStyle name="Linked Cell 5 2" xfId="18704" xr:uid="{00000000-0005-0000-0000-000011490000}"/>
    <cellStyle name="Linked Cell 6" xfId="18705" xr:uid="{00000000-0005-0000-0000-000012490000}"/>
    <cellStyle name="Linked Cell 6 2" xfId="18706" xr:uid="{00000000-0005-0000-0000-000013490000}"/>
    <cellStyle name="Linked Cell 7 2" xfId="18707" xr:uid="{00000000-0005-0000-0000-000014490000}"/>
    <cellStyle name="Linked Cell 8 2" xfId="18708" xr:uid="{00000000-0005-0000-0000-000015490000}"/>
    <cellStyle name="Microsoft Excel found an error in the formula you entered. Do you want to accept the correction proposed below?_x000a__x000a_|_x000a__x000a_• To accept the correction, click Yes._x000a_• To close this message and correct the formula yourself, click No." xfId="18709" xr:uid="{00000000-0005-0000-0000-000016490000}"/>
    <cellStyle name="Microsoft Excel found an error in the formula you entered. Do you want to accept the correction proposed below?_x000a__x000a_|_x000a__x000a_• To accept the correction, click Yes._x000a_• To close this message and correct the formula yourself, click No. 2" xfId="18710" xr:uid="{00000000-0005-0000-0000-000017490000}"/>
    <cellStyle name="Microsoft Excel found an error in the formula you entered. Do you want to accept the correction proposed below?_x000a__x000a_|_x000a__x000a_• To accept the correction, click Yes._x000a_• To close this message and correct the formula yourself, click No. 2 2" xfId="18711" xr:uid="{00000000-0005-0000-0000-000018490000}"/>
    <cellStyle name="Microsoft Excel found an error in the formula you entered. Do you want to accept the correction proposed below?_x000a__x000a_|_x000a__x000a_• To accept the correction, click Yes._x000a_• To close this message and correct the formula yourself, click No. 2 2 2" xfId="18712" xr:uid="{00000000-0005-0000-0000-000019490000}"/>
    <cellStyle name="Microsoft Excel found an error in the formula you entered. Do you want to accept the correction proposed below?_x000a__x000a_|_x000a__x000a_• To accept the correction, click Yes._x000a_• To close this message and correct the formula yourself, click No. 2 2 3" xfId="18713" xr:uid="{00000000-0005-0000-0000-00001A490000}"/>
    <cellStyle name="Microsoft Excel found an error in the formula you entered. Do you want to accept the correction proposed below?_x000a__x000a_|_x000a__x000a_• To accept the correction, click Yes._x000a_• To close this message and correct the formula yourself, click No. 2 2 4" xfId="18714" xr:uid="{00000000-0005-0000-0000-00001B490000}"/>
    <cellStyle name="Microsoft Excel found an error in the formula you entered. Do you want to accept the correction proposed below?_x000a__x000a_|_x000a__x000a_• To accept the correction, click Yes._x000a_• To close this message and correct the formula yourself, click No. 2 3" xfId="18715" xr:uid="{00000000-0005-0000-0000-00001C490000}"/>
    <cellStyle name="Microsoft Excel found an error in the formula you entered. Do you want to accept the correction proposed below?_x000a__x000a_|_x000a__x000a_• To accept the correction, click Yes._x000a_• To close this message and correct the formula yourself, click No. 2 4" xfId="18716" xr:uid="{00000000-0005-0000-0000-00001D490000}"/>
    <cellStyle name="Microsoft Excel found an error in the formula you entered. Do you want to accept the correction proposed below?_x000a__x000a_|_x000a__x000a_• To accept the correction, click Yes._x000a_• To close this message and correct the formula yourself, click No. 2 5" xfId="18717" xr:uid="{00000000-0005-0000-0000-00001E490000}"/>
    <cellStyle name="Microsoft Excel found an error in the formula you entered. Do you want to accept the correction proposed below?_x000a__x000a_|_x000a__x000a_• To accept the correction, click Yes._x000a_• To close this message and correct the formula yourself, click No. 3" xfId="18718" xr:uid="{00000000-0005-0000-0000-00001F490000}"/>
    <cellStyle name="Microsoft Excel found an error in the formula you entered. Do you want to accept the correction proposed below?_x000a__x000a_|_x000a__x000a_• To accept the correction, click Yes._x000a_• To close this message and correct the formula yourself, click No. 3 2" xfId="18719" xr:uid="{00000000-0005-0000-0000-000020490000}"/>
    <cellStyle name="Microsoft Excel found an error in the formula you entered. Do you want to accept the correction proposed below?_x000a__x000a_|_x000a__x000a_• To accept the correction, click Yes._x000a_• To close this message and correct the formula yourself, click No. 3 3" xfId="18720" xr:uid="{00000000-0005-0000-0000-000021490000}"/>
    <cellStyle name="Microsoft Excel found an error in the formula you entered. Do you want to accept the correction proposed below?_x000a__x000a_|_x000a__x000a_• To accept the correction, click Yes._x000a_• To close this message and correct the formula yourself, click No. 3 4" xfId="18721" xr:uid="{00000000-0005-0000-0000-000022490000}"/>
    <cellStyle name="Microsoft Excel found an error in the formula you entered. Do you want to accept the correction proposed below?_x000a__x000a_|_x000a__x000a_• To accept the correction, click Yes._x000a_• To close this message and correct the formula yourself, click No. 4" xfId="18722" xr:uid="{00000000-0005-0000-0000-000023490000}"/>
    <cellStyle name="Microsoft Excel found an error in the formula you entered. Do you want to accept the correction proposed below?_x000a__x000a_|_x000a__x000a_• To accept the correction, click Yes._x000a_• To close this message and correct the formula yourself, click No. 5" xfId="18723" xr:uid="{00000000-0005-0000-0000-000024490000}"/>
    <cellStyle name="Microsoft Excel found an error in the formula you entered. Do you want to accept the correction proposed below?_x000a__x000a_|_x000a__x000a_• To accept the correction, click Yes._x000a_• To close this message and correct the formula yourself, click No. 6" xfId="18724" xr:uid="{00000000-0005-0000-0000-000025490000}"/>
    <cellStyle name="Mill" xfId="18725" xr:uid="{00000000-0005-0000-0000-000026490000}"/>
    <cellStyle name="Millares [0]_10 AVERIAS MASIVAS + ANT" xfId="18726" xr:uid="{00000000-0005-0000-0000-000027490000}"/>
    <cellStyle name="Millares_10 AVERIAS MASIVAS + ANT" xfId="18727" xr:uid="{00000000-0005-0000-0000-000028490000}"/>
    <cellStyle name="Moneda [0]_10 AVERIAS MASIVAS + ANT" xfId="18728" xr:uid="{00000000-0005-0000-0000-000029490000}"/>
    <cellStyle name="Moneda_10 AVERIAS MASIVAS + ANT" xfId="18729" xr:uid="{00000000-0005-0000-0000-00002A490000}"/>
    <cellStyle name="Monetario" xfId="18730" xr:uid="{00000000-0005-0000-0000-00002B490000}"/>
    <cellStyle name="NamedRange" xfId="18731" xr:uid="{00000000-0005-0000-0000-00002C490000}"/>
    <cellStyle name="Neutral 2" xfId="18732" xr:uid="{00000000-0005-0000-0000-00002D490000}"/>
    <cellStyle name="Neutral 2 2" xfId="18733" xr:uid="{00000000-0005-0000-0000-00002E490000}"/>
    <cellStyle name="Neutral 2 2 2" xfId="18734" xr:uid="{00000000-0005-0000-0000-00002F490000}"/>
    <cellStyle name="Neutral 2 2 3" xfId="18735" xr:uid="{00000000-0005-0000-0000-000030490000}"/>
    <cellStyle name="Neutral 2 2 4" xfId="18736" xr:uid="{00000000-0005-0000-0000-000031490000}"/>
    <cellStyle name="Neutral 2 3" xfId="18737" xr:uid="{00000000-0005-0000-0000-000032490000}"/>
    <cellStyle name="Neutral 2 4" xfId="18738" xr:uid="{00000000-0005-0000-0000-000033490000}"/>
    <cellStyle name="Neutral 2 5" xfId="18739" xr:uid="{00000000-0005-0000-0000-000034490000}"/>
    <cellStyle name="Neutral 2 6" xfId="18740" xr:uid="{00000000-0005-0000-0000-000035490000}"/>
    <cellStyle name="Neutral 2 7" xfId="18741" xr:uid="{00000000-0005-0000-0000-000036490000}"/>
    <cellStyle name="Neutral 2_Specific Changes NWAU15" xfId="18742" xr:uid="{00000000-0005-0000-0000-000037490000}"/>
    <cellStyle name="Neutral 3" xfId="18743" xr:uid="{00000000-0005-0000-0000-000038490000}"/>
    <cellStyle name="Neutral 3 2" xfId="18744" xr:uid="{00000000-0005-0000-0000-000039490000}"/>
    <cellStyle name="Neutral 3 3" xfId="18745" xr:uid="{00000000-0005-0000-0000-00003A490000}"/>
    <cellStyle name="Neutral 3 4" xfId="18746" xr:uid="{00000000-0005-0000-0000-00003B490000}"/>
    <cellStyle name="Neutral 3 5" xfId="18747" xr:uid="{00000000-0005-0000-0000-00003C490000}"/>
    <cellStyle name="Neutral 4" xfId="18748" xr:uid="{00000000-0005-0000-0000-00003D490000}"/>
    <cellStyle name="Neutral 4 2" xfId="18749" xr:uid="{00000000-0005-0000-0000-00003E490000}"/>
    <cellStyle name="Neutral 4 3" xfId="18750" xr:uid="{00000000-0005-0000-0000-00003F490000}"/>
    <cellStyle name="Neutral 4 4" xfId="18751" xr:uid="{00000000-0005-0000-0000-000040490000}"/>
    <cellStyle name="Neutral 5" xfId="18752" xr:uid="{00000000-0005-0000-0000-000041490000}"/>
    <cellStyle name="Neutral 5 2" xfId="18753" xr:uid="{00000000-0005-0000-0000-000042490000}"/>
    <cellStyle name="Neutral 6" xfId="18754" xr:uid="{00000000-0005-0000-0000-000043490000}"/>
    <cellStyle name="Neutral 6 2" xfId="18755" xr:uid="{00000000-0005-0000-0000-000044490000}"/>
    <cellStyle name="Neutral 7 2" xfId="18756" xr:uid="{00000000-0005-0000-0000-000045490000}"/>
    <cellStyle name="Neutral 8 2" xfId="18757" xr:uid="{00000000-0005-0000-0000-000046490000}"/>
    <cellStyle name="no dec" xfId="18758" xr:uid="{00000000-0005-0000-0000-000047490000}"/>
    <cellStyle name="No Longer Used" xfId="18759" xr:uid="{00000000-0005-0000-0000-000048490000}"/>
    <cellStyle name="NomTotal" xfId="18760" xr:uid="{00000000-0005-0000-0000-000049490000}"/>
    <cellStyle name="NomTotal 10" xfId="18761" xr:uid="{00000000-0005-0000-0000-00004A490000}"/>
    <cellStyle name="NomTotal 10 10" xfId="18762" xr:uid="{00000000-0005-0000-0000-00004B490000}"/>
    <cellStyle name="NomTotal 10 10 2" xfId="18763" xr:uid="{00000000-0005-0000-0000-00004C490000}"/>
    <cellStyle name="NomTotal 10 10 3" xfId="18764" xr:uid="{00000000-0005-0000-0000-00004D490000}"/>
    <cellStyle name="NomTotal 10 11" xfId="18765" xr:uid="{00000000-0005-0000-0000-00004E490000}"/>
    <cellStyle name="NomTotal 10 11 2" xfId="18766" xr:uid="{00000000-0005-0000-0000-00004F490000}"/>
    <cellStyle name="NomTotal 10 11 3" xfId="18767" xr:uid="{00000000-0005-0000-0000-000050490000}"/>
    <cellStyle name="NomTotal 10 12" xfId="18768" xr:uid="{00000000-0005-0000-0000-000051490000}"/>
    <cellStyle name="NomTotal 10 12 2" xfId="18769" xr:uid="{00000000-0005-0000-0000-000052490000}"/>
    <cellStyle name="NomTotal 10 12 3" xfId="18770" xr:uid="{00000000-0005-0000-0000-000053490000}"/>
    <cellStyle name="NomTotal 10 13" xfId="18771" xr:uid="{00000000-0005-0000-0000-000054490000}"/>
    <cellStyle name="NomTotal 10 13 2" xfId="18772" xr:uid="{00000000-0005-0000-0000-000055490000}"/>
    <cellStyle name="NomTotal 10 13 3" xfId="18773" xr:uid="{00000000-0005-0000-0000-000056490000}"/>
    <cellStyle name="NomTotal 10 14" xfId="18774" xr:uid="{00000000-0005-0000-0000-000057490000}"/>
    <cellStyle name="NomTotal 10 14 2" xfId="18775" xr:uid="{00000000-0005-0000-0000-000058490000}"/>
    <cellStyle name="NomTotal 10 14 3" xfId="18776" xr:uid="{00000000-0005-0000-0000-000059490000}"/>
    <cellStyle name="NomTotal 10 15" xfId="18777" xr:uid="{00000000-0005-0000-0000-00005A490000}"/>
    <cellStyle name="NomTotal 10 15 2" xfId="18778" xr:uid="{00000000-0005-0000-0000-00005B490000}"/>
    <cellStyle name="NomTotal 10 15 3" xfId="18779" xr:uid="{00000000-0005-0000-0000-00005C490000}"/>
    <cellStyle name="NomTotal 10 16" xfId="18780" xr:uid="{00000000-0005-0000-0000-00005D490000}"/>
    <cellStyle name="NomTotal 10 16 2" xfId="18781" xr:uid="{00000000-0005-0000-0000-00005E490000}"/>
    <cellStyle name="NomTotal 10 16 3" xfId="18782" xr:uid="{00000000-0005-0000-0000-00005F490000}"/>
    <cellStyle name="NomTotal 10 17" xfId="18783" xr:uid="{00000000-0005-0000-0000-000060490000}"/>
    <cellStyle name="NomTotal 10 17 2" xfId="18784" xr:uid="{00000000-0005-0000-0000-000061490000}"/>
    <cellStyle name="NomTotal 10 17 3" xfId="18785" xr:uid="{00000000-0005-0000-0000-000062490000}"/>
    <cellStyle name="NomTotal 10 18" xfId="18786" xr:uid="{00000000-0005-0000-0000-000063490000}"/>
    <cellStyle name="NomTotal 10 18 2" xfId="18787" xr:uid="{00000000-0005-0000-0000-000064490000}"/>
    <cellStyle name="NomTotal 10 18 3" xfId="18788" xr:uid="{00000000-0005-0000-0000-000065490000}"/>
    <cellStyle name="NomTotal 10 19" xfId="18789" xr:uid="{00000000-0005-0000-0000-000066490000}"/>
    <cellStyle name="NomTotal 10 19 2" xfId="18790" xr:uid="{00000000-0005-0000-0000-000067490000}"/>
    <cellStyle name="NomTotal 10 19 3" xfId="18791" xr:uid="{00000000-0005-0000-0000-000068490000}"/>
    <cellStyle name="NomTotal 10 2" xfId="18792" xr:uid="{00000000-0005-0000-0000-000069490000}"/>
    <cellStyle name="NomTotal 10 2 2" xfId="18793" xr:uid="{00000000-0005-0000-0000-00006A490000}"/>
    <cellStyle name="NomTotal 10 2 3" xfId="18794" xr:uid="{00000000-0005-0000-0000-00006B490000}"/>
    <cellStyle name="NomTotal 10 20" xfId="18795" xr:uid="{00000000-0005-0000-0000-00006C490000}"/>
    <cellStyle name="NomTotal 10 20 2" xfId="18796" xr:uid="{00000000-0005-0000-0000-00006D490000}"/>
    <cellStyle name="NomTotal 10 20 3" xfId="18797" xr:uid="{00000000-0005-0000-0000-00006E490000}"/>
    <cellStyle name="NomTotal 10 21" xfId="18798" xr:uid="{00000000-0005-0000-0000-00006F490000}"/>
    <cellStyle name="NomTotal 10 21 2" xfId="18799" xr:uid="{00000000-0005-0000-0000-000070490000}"/>
    <cellStyle name="NomTotal 10 21 3" xfId="18800" xr:uid="{00000000-0005-0000-0000-000071490000}"/>
    <cellStyle name="NomTotal 10 22" xfId="18801" xr:uid="{00000000-0005-0000-0000-000072490000}"/>
    <cellStyle name="NomTotal 10 22 2" xfId="18802" xr:uid="{00000000-0005-0000-0000-000073490000}"/>
    <cellStyle name="NomTotal 10 22 3" xfId="18803" xr:uid="{00000000-0005-0000-0000-000074490000}"/>
    <cellStyle name="NomTotal 10 23" xfId="18804" xr:uid="{00000000-0005-0000-0000-000075490000}"/>
    <cellStyle name="NomTotal 10 23 2" xfId="18805" xr:uid="{00000000-0005-0000-0000-000076490000}"/>
    <cellStyle name="NomTotal 10 23 3" xfId="18806" xr:uid="{00000000-0005-0000-0000-000077490000}"/>
    <cellStyle name="NomTotal 10 24" xfId="18807" xr:uid="{00000000-0005-0000-0000-000078490000}"/>
    <cellStyle name="NomTotal 10 24 2" xfId="18808" xr:uid="{00000000-0005-0000-0000-000079490000}"/>
    <cellStyle name="NomTotal 10 24 3" xfId="18809" xr:uid="{00000000-0005-0000-0000-00007A490000}"/>
    <cellStyle name="NomTotal 10 25" xfId="18810" xr:uid="{00000000-0005-0000-0000-00007B490000}"/>
    <cellStyle name="NomTotal 10 26" xfId="18811" xr:uid="{00000000-0005-0000-0000-00007C490000}"/>
    <cellStyle name="NomTotal 10 3" xfId="18812" xr:uid="{00000000-0005-0000-0000-00007D490000}"/>
    <cellStyle name="NomTotal 10 3 2" xfId="18813" xr:uid="{00000000-0005-0000-0000-00007E490000}"/>
    <cellStyle name="NomTotal 10 3 3" xfId="18814" xr:uid="{00000000-0005-0000-0000-00007F490000}"/>
    <cellStyle name="NomTotal 10 4" xfId="18815" xr:uid="{00000000-0005-0000-0000-000080490000}"/>
    <cellStyle name="NomTotal 10 4 2" xfId="18816" xr:uid="{00000000-0005-0000-0000-000081490000}"/>
    <cellStyle name="NomTotal 10 4 3" xfId="18817" xr:uid="{00000000-0005-0000-0000-000082490000}"/>
    <cellStyle name="NomTotal 10 5" xfId="18818" xr:uid="{00000000-0005-0000-0000-000083490000}"/>
    <cellStyle name="NomTotal 10 5 2" xfId="18819" xr:uid="{00000000-0005-0000-0000-000084490000}"/>
    <cellStyle name="NomTotal 10 5 3" xfId="18820" xr:uid="{00000000-0005-0000-0000-000085490000}"/>
    <cellStyle name="NomTotal 10 6" xfId="18821" xr:uid="{00000000-0005-0000-0000-000086490000}"/>
    <cellStyle name="NomTotal 10 6 2" xfId="18822" xr:uid="{00000000-0005-0000-0000-000087490000}"/>
    <cellStyle name="NomTotal 10 6 3" xfId="18823" xr:uid="{00000000-0005-0000-0000-000088490000}"/>
    <cellStyle name="NomTotal 10 7" xfId="18824" xr:uid="{00000000-0005-0000-0000-000089490000}"/>
    <cellStyle name="NomTotal 10 7 2" xfId="18825" xr:uid="{00000000-0005-0000-0000-00008A490000}"/>
    <cellStyle name="NomTotal 10 7 3" xfId="18826" xr:uid="{00000000-0005-0000-0000-00008B490000}"/>
    <cellStyle name="NomTotal 10 8" xfId="18827" xr:uid="{00000000-0005-0000-0000-00008C490000}"/>
    <cellStyle name="NomTotal 10 8 2" xfId="18828" xr:uid="{00000000-0005-0000-0000-00008D490000}"/>
    <cellStyle name="NomTotal 10 8 3" xfId="18829" xr:uid="{00000000-0005-0000-0000-00008E490000}"/>
    <cellStyle name="NomTotal 10 9" xfId="18830" xr:uid="{00000000-0005-0000-0000-00008F490000}"/>
    <cellStyle name="NomTotal 10 9 2" xfId="18831" xr:uid="{00000000-0005-0000-0000-000090490000}"/>
    <cellStyle name="NomTotal 10 9 3" xfId="18832" xr:uid="{00000000-0005-0000-0000-000091490000}"/>
    <cellStyle name="NomTotal 11" xfId="18833" xr:uid="{00000000-0005-0000-0000-000092490000}"/>
    <cellStyle name="NomTotal 11 10" xfId="18834" xr:uid="{00000000-0005-0000-0000-000093490000}"/>
    <cellStyle name="NomTotal 11 10 2" xfId="18835" xr:uid="{00000000-0005-0000-0000-000094490000}"/>
    <cellStyle name="NomTotal 11 10 3" xfId="18836" xr:uid="{00000000-0005-0000-0000-000095490000}"/>
    <cellStyle name="NomTotal 11 11" xfId="18837" xr:uid="{00000000-0005-0000-0000-000096490000}"/>
    <cellStyle name="NomTotal 11 11 2" xfId="18838" xr:uid="{00000000-0005-0000-0000-000097490000}"/>
    <cellStyle name="NomTotal 11 11 3" xfId="18839" xr:uid="{00000000-0005-0000-0000-000098490000}"/>
    <cellStyle name="NomTotal 11 12" xfId="18840" xr:uid="{00000000-0005-0000-0000-000099490000}"/>
    <cellStyle name="NomTotal 11 12 2" xfId="18841" xr:uid="{00000000-0005-0000-0000-00009A490000}"/>
    <cellStyle name="NomTotal 11 12 3" xfId="18842" xr:uid="{00000000-0005-0000-0000-00009B490000}"/>
    <cellStyle name="NomTotal 11 13" xfId="18843" xr:uid="{00000000-0005-0000-0000-00009C490000}"/>
    <cellStyle name="NomTotal 11 13 2" xfId="18844" xr:uid="{00000000-0005-0000-0000-00009D490000}"/>
    <cellStyle name="NomTotal 11 13 3" xfId="18845" xr:uid="{00000000-0005-0000-0000-00009E490000}"/>
    <cellStyle name="NomTotal 11 14" xfId="18846" xr:uid="{00000000-0005-0000-0000-00009F490000}"/>
    <cellStyle name="NomTotal 11 14 2" xfId="18847" xr:uid="{00000000-0005-0000-0000-0000A0490000}"/>
    <cellStyle name="NomTotal 11 14 3" xfId="18848" xr:uid="{00000000-0005-0000-0000-0000A1490000}"/>
    <cellStyle name="NomTotal 11 15" xfId="18849" xr:uid="{00000000-0005-0000-0000-0000A2490000}"/>
    <cellStyle name="NomTotal 11 15 2" xfId="18850" xr:uid="{00000000-0005-0000-0000-0000A3490000}"/>
    <cellStyle name="NomTotal 11 15 3" xfId="18851" xr:uid="{00000000-0005-0000-0000-0000A4490000}"/>
    <cellStyle name="NomTotal 11 16" xfId="18852" xr:uid="{00000000-0005-0000-0000-0000A5490000}"/>
    <cellStyle name="NomTotal 11 16 2" xfId="18853" xr:uid="{00000000-0005-0000-0000-0000A6490000}"/>
    <cellStyle name="NomTotal 11 16 3" xfId="18854" xr:uid="{00000000-0005-0000-0000-0000A7490000}"/>
    <cellStyle name="NomTotal 11 17" xfId="18855" xr:uid="{00000000-0005-0000-0000-0000A8490000}"/>
    <cellStyle name="NomTotal 11 17 2" xfId="18856" xr:uid="{00000000-0005-0000-0000-0000A9490000}"/>
    <cellStyle name="NomTotal 11 17 3" xfId="18857" xr:uid="{00000000-0005-0000-0000-0000AA490000}"/>
    <cellStyle name="NomTotal 11 18" xfId="18858" xr:uid="{00000000-0005-0000-0000-0000AB490000}"/>
    <cellStyle name="NomTotal 11 18 2" xfId="18859" xr:uid="{00000000-0005-0000-0000-0000AC490000}"/>
    <cellStyle name="NomTotal 11 18 3" xfId="18860" xr:uid="{00000000-0005-0000-0000-0000AD490000}"/>
    <cellStyle name="NomTotal 11 19" xfId="18861" xr:uid="{00000000-0005-0000-0000-0000AE490000}"/>
    <cellStyle name="NomTotal 11 19 2" xfId="18862" xr:uid="{00000000-0005-0000-0000-0000AF490000}"/>
    <cellStyle name="NomTotal 11 19 3" xfId="18863" xr:uid="{00000000-0005-0000-0000-0000B0490000}"/>
    <cellStyle name="NomTotal 11 2" xfId="18864" xr:uid="{00000000-0005-0000-0000-0000B1490000}"/>
    <cellStyle name="NomTotal 11 2 2" xfId="18865" xr:uid="{00000000-0005-0000-0000-0000B2490000}"/>
    <cellStyle name="NomTotal 11 2 3" xfId="18866" xr:uid="{00000000-0005-0000-0000-0000B3490000}"/>
    <cellStyle name="NomTotal 11 20" xfId="18867" xr:uid="{00000000-0005-0000-0000-0000B4490000}"/>
    <cellStyle name="NomTotal 11 20 2" xfId="18868" xr:uid="{00000000-0005-0000-0000-0000B5490000}"/>
    <cellStyle name="NomTotal 11 20 3" xfId="18869" xr:uid="{00000000-0005-0000-0000-0000B6490000}"/>
    <cellStyle name="NomTotal 11 21" xfId="18870" xr:uid="{00000000-0005-0000-0000-0000B7490000}"/>
    <cellStyle name="NomTotal 11 21 2" xfId="18871" xr:uid="{00000000-0005-0000-0000-0000B8490000}"/>
    <cellStyle name="NomTotal 11 21 3" xfId="18872" xr:uid="{00000000-0005-0000-0000-0000B9490000}"/>
    <cellStyle name="NomTotal 11 22" xfId="18873" xr:uid="{00000000-0005-0000-0000-0000BA490000}"/>
    <cellStyle name="NomTotal 11 22 2" xfId="18874" xr:uid="{00000000-0005-0000-0000-0000BB490000}"/>
    <cellStyle name="NomTotal 11 22 3" xfId="18875" xr:uid="{00000000-0005-0000-0000-0000BC490000}"/>
    <cellStyle name="NomTotal 11 23" xfId="18876" xr:uid="{00000000-0005-0000-0000-0000BD490000}"/>
    <cellStyle name="NomTotal 11 23 2" xfId="18877" xr:uid="{00000000-0005-0000-0000-0000BE490000}"/>
    <cellStyle name="NomTotal 11 23 3" xfId="18878" xr:uid="{00000000-0005-0000-0000-0000BF490000}"/>
    <cellStyle name="NomTotal 11 24" xfId="18879" xr:uid="{00000000-0005-0000-0000-0000C0490000}"/>
    <cellStyle name="NomTotal 11 24 2" xfId="18880" xr:uid="{00000000-0005-0000-0000-0000C1490000}"/>
    <cellStyle name="NomTotal 11 24 3" xfId="18881" xr:uid="{00000000-0005-0000-0000-0000C2490000}"/>
    <cellStyle name="NomTotal 11 25" xfId="18882" xr:uid="{00000000-0005-0000-0000-0000C3490000}"/>
    <cellStyle name="NomTotal 11 26" xfId="18883" xr:uid="{00000000-0005-0000-0000-0000C4490000}"/>
    <cellStyle name="NomTotal 11 3" xfId="18884" xr:uid="{00000000-0005-0000-0000-0000C5490000}"/>
    <cellStyle name="NomTotal 11 3 2" xfId="18885" xr:uid="{00000000-0005-0000-0000-0000C6490000}"/>
    <cellStyle name="NomTotal 11 3 3" xfId="18886" xr:uid="{00000000-0005-0000-0000-0000C7490000}"/>
    <cellStyle name="NomTotal 11 4" xfId="18887" xr:uid="{00000000-0005-0000-0000-0000C8490000}"/>
    <cellStyle name="NomTotal 11 4 2" xfId="18888" xr:uid="{00000000-0005-0000-0000-0000C9490000}"/>
    <cellStyle name="NomTotal 11 4 3" xfId="18889" xr:uid="{00000000-0005-0000-0000-0000CA490000}"/>
    <cellStyle name="NomTotal 11 5" xfId="18890" xr:uid="{00000000-0005-0000-0000-0000CB490000}"/>
    <cellStyle name="NomTotal 11 5 2" xfId="18891" xr:uid="{00000000-0005-0000-0000-0000CC490000}"/>
    <cellStyle name="NomTotal 11 5 3" xfId="18892" xr:uid="{00000000-0005-0000-0000-0000CD490000}"/>
    <cellStyle name="NomTotal 11 6" xfId="18893" xr:uid="{00000000-0005-0000-0000-0000CE490000}"/>
    <cellStyle name="NomTotal 11 6 2" xfId="18894" xr:uid="{00000000-0005-0000-0000-0000CF490000}"/>
    <cellStyle name="NomTotal 11 6 3" xfId="18895" xr:uid="{00000000-0005-0000-0000-0000D0490000}"/>
    <cellStyle name="NomTotal 11 7" xfId="18896" xr:uid="{00000000-0005-0000-0000-0000D1490000}"/>
    <cellStyle name="NomTotal 11 7 2" xfId="18897" xr:uid="{00000000-0005-0000-0000-0000D2490000}"/>
    <cellStyle name="NomTotal 11 7 3" xfId="18898" xr:uid="{00000000-0005-0000-0000-0000D3490000}"/>
    <cellStyle name="NomTotal 11 8" xfId="18899" xr:uid="{00000000-0005-0000-0000-0000D4490000}"/>
    <cellStyle name="NomTotal 11 8 2" xfId="18900" xr:uid="{00000000-0005-0000-0000-0000D5490000}"/>
    <cellStyle name="NomTotal 11 8 3" xfId="18901" xr:uid="{00000000-0005-0000-0000-0000D6490000}"/>
    <cellStyle name="NomTotal 11 9" xfId="18902" xr:uid="{00000000-0005-0000-0000-0000D7490000}"/>
    <cellStyle name="NomTotal 11 9 2" xfId="18903" xr:uid="{00000000-0005-0000-0000-0000D8490000}"/>
    <cellStyle name="NomTotal 11 9 3" xfId="18904" xr:uid="{00000000-0005-0000-0000-0000D9490000}"/>
    <cellStyle name="NomTotal 12" xfId="18905" xr:uid="{00000000-0005-0000-0000-0000DA490000}"/>
    <cellStyle name="NomTotal 12 2" xfId="18906" xr:uid="{00000000-0005-0000-0000-0000DB490000}"/>
    <cellStyle name="NomTotal 12 3" xfId="18907" xr:uid="{00000000-0005-0000-0000-0000DC490000}"/>
    <cellStyle name="NomTotal 13" xfId="18908" xr:uid="{00000000-0005-0000-0000-0000DD490000}"/>
    <cellStyle name="NomTotal 13 2" xfId="18909" xr:uid="{00000000-0005-0000-0000-0000DE490000}"/>
    <cellStyle name="NomTotal 13 3" xfId="18910" xr:uid="{00000000-0005-0000-0000-0000DF490000}"/>
    <cellStyle name="NomTotal 14" xfId="18911" xr:uid="{00000000-0005-0000-0000-0000E0490000}"/>
    <cellStyle name="NomTotal 14 2" xfId="18912" xr:uid="{00000000-0005-0000-0000-0000E1490000}"/>
    <cellStyle name="NomTotal 14 3" xfId="18913" xr:uid="{00000000-0005-0000-0000-0000E2490000}"/>
    <cellStyle name="NomTotal 15" xfId="18914" xr:uid="{00000000-0005-0000-0000-0000E3490000}"/>
    <cellStyle name="NomTotal 15 2" xfId="18915" xr:uid="{00000000-0005-0000-0000-0000E4490000}"/>
    <cellStyle name="NomTotal 15 3" xfId="18916" xr:uid="{00000000-0005-0000-0000-0000E5490000}"/>
    <cellStyle name="NomTotal 16" xfId="18917" xr:uid="{00000000-0005-0000-0000-0000E6490000}"/>
    <cellStyle name="NomTotal 16 2" xfId="18918" xr:uid="{00000000-0005-0000-0000-0000E7490000}"/>
    <cellStyle name="NomTotal 16 3" xfId="18919" xr:uid="{00000000-0005-0000-0000-0000E8490000}"/>
    <cellStyle name="NomTotal 17" xfId="18920" xr:uid="{00000000-0005-0000-0000-0000E9490000}"/>
    <cellStyle name="NomTotal 17 2" xfId="18921" xr:uid="{00000000-0005-0000-0000-0000EA490000}"/>
    <cellStyle name="NomTotal 17 3" xfId="18922" xr:uid="{00000000-0005-0000-0000-0000EB490000}"/>
    <cellStyle name="NomTotal 18" xfId="18923" xr:uid="{00000000-0005-0000-0000-0000EC490000}"/>
    <cellStyle name="NomTotal 18 2" xfId="18924" xr:uid="{00000000-0005-0000-0000-0000ED490000}"/>
    <cellStyle name="NomTotal 18 3" xfId="18925" xr:uid="{00000000-0005-0000-0000-0000EE490000}"/>
    <cellStyle name="NomTotal 19" xfId="18926" xr:uid="{00000000-0005-0000-0000-0000EF490000}"/>
    <cellStyle name="NomTotal 19 2" xfId="18927" xr:uid="{00000000-0005-0000-0000-0000F0490000}"/>
    <cellStyle name="NomTotal 19 3" xfId="18928" xr:uid="{00000000-0005-0000-0000-0000F1490000}"/>
    <cellStyle name="NomTotal 2" xfId="18929" xr:uid="{00000000-0005-0000-0000-0000F2490000}"/>
    <cellStyle name="NomTotal 2 10" xfId="18930" xr:uid="{00000000-0005-0000-0000-0000F3490000}"/>
    <cellStyle name="NomTotal 2 10 10" xfId="18931" xr:uid="{00000000-0005-0000-0000-0000F4490000}"/>
    <cellStyle name="NomTotal 2 10 10 2" xfId="18932" xr:uid="{00000000-0005-0000-0000-0000F5490000}"/>
    <cellStyle name="NomTotal 2 10 10 3" xfId="18933" xr:uid="{00000000-0005-0000-0000-0000F6490000}"/>
    <cellStyle name="NomTotal 2 10 11" xfId="18934" xr:uid="{00000000-0005-0000-0000-0000F7490000}"/>
    <cellStyle name="NomTotal 2 10 11 2" xfId="18935" xr:uid="{00000000-0005-0000-0000-0000F8490000}"/>
    <cellStyle name="NomTotal 2 10 11 3" xfId="18936" xr:uid="{00000000-0005-0000-0000-0000F9490000}"/>
    <cellStyle name="NomTotal 2 10 12" xfId="18937" xr:uid="{00000000-0005-0000-0000-0000FA490000}"/>
    <cellStyle name="NomTotal 2 10 12 2" xfId="18938" xr:uid="{00000000-0005-0000-0000-0000FB490000}"/>
    <cellStyle name="NomTotal 2 10 12 3" xfId="18939" xr:uid="{00000000-0005-0000-0000-0000FC490000}"/>
    <cellStyle name="NomTotal 2 10 13" xfId="18940" xr:uid="{00000000-0005-0000-0000-0000FD490000}"/>
    <cellStyle name="NomTotal 2 10 13 2" xfId="18941" xr:uid="{00000000-0005-0000-0000-0000FE490000}"/>
    <cellStyle name="NomTotal 2 10 13 3" xfId="18942" xr:uid="{00000000-0005-0000-0000-0000FF490000}"/>
    <cellStyle name="NomTotal 2 10 14" xfId="18943" xr:uid="{00000000-0005-0000-0000-0000004A0000}"/>
    <cellStyle name="NomTotal 2 10 14 2" xfId="18944" xr:uid="{00000000-0005-0000-0000-0000014A0000}"/>
    <cellStyle name="NomTotal 2 10 14 3" xfId="18945" xr:uid="{00000000-0005-0000-0000-0000024A0000}"/>
    <cellStyle name="NomTotal 2 10 15" xfId="18946" xr:uid="{00000000-0005-0000-0000-0000034A0000}"/>
    <cellStyle name="NomTotal 2 10 15 2" xfId="18947" xr:uid="{00000000-0005-0000-0000-0000044A0000}"/>
    <cellStyle name="NomTotal 2 10 15 3" xfId="18948" xr:uid="{00000000-0005-0000-0000-0000054A0000}"/>
    <cellStyle name="NomTotal 2 10 16" xfId="18949" xr:uid="{00000000-0005-0000-0000-0000064A0000}"/>
    <cellStyle name="NomTotal 2 10 16 2" xfId="18950" xr:uid="{00000000-0005-0000-0000-0000074A0000}"/>
    <cellStyle name="NomTotal 2 10 16 3" xfId="18951" xr:uid="{00000000-0005-0000-0000-0000084A0000}"/>
    <cellStyle name="NomTotal 2 10 17" xfId="18952" xr:uid="{00000000-0005-0000-0000-0000094A0000}"/>
    <cellStyle name="NomTotal 2 10 17 2" xfId="18953" xr:uid="{00000000-0005-0000-0000-00000A4A0000}"/>
    <cellStyle name="NomTotal 2 10 17 3" xfId="18954" xr:uid="{00000000-0005-0000-0000-00000B4A0000}"/>
    <cellStyle name="NomTotal 2 10 18" xfId="18955" xr:uid="{00000000-0005-0000-0000-00000C4A0000}"/>
    <cellStyle name="NomTotal 2 10 18 2" xfId="18956" xr:uid="{00000000-0005-0000-0000-00000D4A0000}"/>
    <cellStyle name="NomTotal 2 10 18 3" xfId="18957" xr:uid="{00000000-0005-0000-0000-00000E4A0000}"/>
    <cellStyle name="NomTotal 2 10 19" xfId="18958" xr:uid="{00000000-0005-0000-0000-00000F4A0000}"/>
    <cellStyle name="NomTotal 2 10 19 2" xfId="18959" xr:uid="{00000000-0005-0000-0000-0000104A0000}"/>
    <cellStyle name="NomTotal 2 10 19 3" xfId="18960" xr:uid="{00000000-0005-0000-0000-0000114A0000}"/>
    <cellStyle name="NomTotal 2 10 2" xfId="18961" xr:uid="{00000000-0005-0000-0000-0000124A0000}"/>
    <cellStyle name="NomTotal 2 10 2 2" xfId="18962" xr:uid="{00000000-0005-0000-0000-0000134A0000}"/>
    <cellStyle name="NomTotal 2 10 2 3" xfId="18963" xr:uid="{00000000-0005-0000-0000-0000144A0000}"/>
    <cellStyle name="NomTotal 2 10 20" xfId="18964" xr:uid="{00000000-0005-0000-0000-0000154A0000}"/>
    <cellStyle name="NomTotal 2 10 20 2" xfId="18965" xr:uid="{00000000-0005-0000-0000-0000164A0000}"/>
    <cellStyle name="NomTotal 2 10 20 3" xfId="18966" xr:uid="{00000000-0005-0000-0000-0000174A0000}"/>
    <cellStyle name="NomTotal 2 10 21" xfId="18967" xr:uid="{00000000-0005-0000-0000-0000184A0000}"/>
    <cellStyle name="NomTotal 2 10 21 2" xfId="18968" xr:uid="{00000000-0005-0000-0000-0000194A0000}"/>
    <cellStyle name="NomTotal 2 10 21 3" xfId="18969" xr:uid="{00000000-0005-0000-0000-00001A4A0000}"/>
    <cellStyle name="NomTotal 2 10 22" xfId="18970" xr:uid="{00000000-0005-0000-0000-00001B4A0000}"/>
    <cellStyle name="NomTotal 2 10 22 2" xfId="18971" xr:uid="{00000000-0005-0000-0000-00001C4A0000}"/>
    <cellStyle name="NomTotal 2 10 22 3" xfId="18972" xr:uid="{00000000-0005-0000-0000-00001D4A0000}"/>
    <cellStyle name="NomTotal 2 10 23" xfId="18973" xr:uid="{00000000-0005-0000-0000-00001E4A0000}"/>
    <cellStyle name="NomTotal 2 10 23 2" xfId="18974" xr:uid="{00000000-0005-0000-0000-00001F4A0000}"/>
    <cellStyle name="NomTotal 2 10 23 3" xfId="18975" xr:uid="{00000000-0005-0000-0000-0000204A0000}"/>
    <cellStyle name="NomTotal 2 10 24" xfId="18976" xr:uid="{00000000-0005-0000-0000-0000214A0000}"/>
    <cellStyle name="NomTotal 2 10 24 2" xfId="18977" xr:uid="{00000000-0005-0000-0000-0000224A0000}"/>
    <cellStyle name="NomTotal 2 10 24 3" xfId="18978" xr:uid="{00000000-0005-0000-0000-0000234A0000}"/>
    <cellStyle name="NomTotal 2 10 25" xfId="18979" xr:uid="{00000000-0005-0000-0000-0000244A0000}"/>
    <cellStyle name="NomTotal 2 10 26" xfId="18980" xr:uid="{00000000-0005-0000-0000-0000254A0000}"/>
    <cellStyle name="NomTotal 2 10 3" xfId="18981" xr:uid="{00000000-0005-0000-0000-0000264A0000}"/>
    <cellStyle name="NomTotal 2 10 3 2" xfId="18982" xr:uid="{00000000-0005-0000-0000-0000274A0000}"/>
    <cellStyle name="NomTotal 2 10 3 3" xfId="18983" xr:uid="{00000000-0005-0000-0000-0000284A0000}"/>
    <cellStyle name="NomTotal 2 10 4" xfId="18984" xr:uid="{00000000-0005-0000-0000-0000294A0000}"/>
    <cellStyle name="NomTotal 2 10 4 2" xfId="18985" xr:uid="{00000000-0005-0000-0000-00002A4A0000}"/>
    <cellStyle name="NomTotal 2 10 4 3" xfId="18986" xr:uid="{00000000-0005-0000-0000-00002B4A0000}"/>
    <cellStyle name="NomTotal 2 10 5" xfId="18987" xr:uid="{00000000-0005-0000-0000-00002C4A0000}"/>
    <cellStyle name="NomTotal 2 10 5 2" xfId="18988" xr:uid="{00000000-0005-0000-0000-00002D4A0000}"/>
    <cellStyle name="NomTotal 2 10 5 3" xfId="18989" xr:uid="{00000000-0005-0000-0000-00002E4A0000}"/>
    <cellStyle name="NomTotal 2 10 6" xfId="18990" xr:uid="{00000000-0005-0000-0000-00002F4A0000}"/>
    <cellStyle name="NomTotal 2 10 6 2" xfId="18991" xr:uid="{00000000-0005-0000-0000-0000304A0000}"/>
    <cellStyle name="NomTotal 2 10 6 3" xfId="18992" xr:uid="{00000000-0005-0000-0000-0000314A0000}"/>
    <cellStyle name="NomTotal 2 10 7" xfId="18993" xr:uid="{00000000-0005-0000-0000-0000324A0000}"/>
    <cellStyle name="NomTotal 2 10 7 2" xfId="18994" xr:uid="{00000000-0005-0000-0000-0000334A0000}"/>
    <cellStyle name="NomTotal 2 10 7 3" xfId="18995" xr:uid="{00000000-0005-0000-0000-0000344A0000}"/>
    <cellStyle name="NomTotal 2 10 8" xfId="18996" xr:uid="{00000000-0005-0000-0000-0000354A0000}"/>
    <cellStyle name="NomTotal 2 10 8 2" xfId="18997" xr:uid="{00000000-0005-0000-0000-0000364A0000}"/>
    <cellStyle name="NomTotal 2 10 8 3" xfId="18998" xr:uid="{00000000-0005-0000-0000-0000374A0000}"/>
    <cellStyle name="NomTotal 2 10 9" xfId="18999" xr:uid="{00000000-0005-0000-0000-0000384A0000}"/>
    <cellStyle name="NomTotal 2 10 9 2" xfId="19000" xr:uid="{00000000-0005-0000-0000-0000394A0000}"/>
    <cellStyle name="NomTotal 2 10 9 3" xfId="19001" xr:uid="{00000000-0005-0000-0000-00003A4A0000}"/>
    <cellStyle name="NomTotal 2 11" xfId="19002" xr:uid="{00000000-0005-0000-0000-00003B4A0000}"/>
    <cellStyle name="NomTotal 2 11 2" xfId="19003" xr:uid="{00000000-0005-0000-0000-00003C4A0000}"/>
    <cellStyle name="NomTotal 2 11 3" xfId="19004" xr:uid="{00000000-0005-0000-0000-00003D4A0000}"/>
    <cellStyle name="NomTotal 2 12" xfId="19005" xr:uid="{00000000-0005-0000-0000-00003E4A0000}"/>
    <cellStyle name="NomTotal 2 12 2" xfId="19006" xr:uid="{00000000-0005-0000-0000-00003F4A0000}"/>
    <cellStyle name="NomTotal 2 12 3" xfId="19007" xr:uid="{00000000-0005-0000-0000-0000404A0000}"/>
    <cellStyle name="NomTotal 2 13" xfId="19008" xr:uid="{00000000-0005-0000-0000-0000414A0000}"/>
    <cellStyle name="NomTotal 2 13 2" xfId="19009" xr:uid="{00000000-0005-0000-0000-0000424A0000}"/>
    <cellStyle name="NomTotal 2 13 3" xfId="19010" xr:uid="{00000000-0005-0000-0000-0000434A0000}"/>
    <cellStyle name="NomTotal 2 14" xfId="19011" xr:uid="{00000000-0005-0000-0000-0000444A0000}"/>
    <cellStyle name="NomTotal 2 14 2" xfId="19012" xr:uid="{00000000-0005-0000-0000-0000454A0000}"/>
    <cellStyle name="NomTotal 2 14 3" xfId="19013" xr:uid="{00000000-0005-0000-0000-0000464A0000}"/>
    <cellStyle name="NomTotal 2 15" xfId="19014" xr:uid="{00000000-0005-0000-0000-0000474A0000}"/>
    <cellStyle name="NomTotal 2 15 2" xfId="19015" xr:uid="{00000000-0005-0000-0000-0000484A0000}"/>
    <cellStyle name="NomTotal 2 15 3" xfId="19016" xr:uid="{00000000-0005-0000-0000-0000494A0000}"/>
    <cellStyle name="NomTotal 2 16" xfId="19017" xr:uid="{00000000-0005-0000-0000-00004A4A0000}"/>
    <cellStyle name="NomTotal 2 16 2" xfId="19018" xr:uid="{00000000-0005-0000-0000-00004B4A0000}"/>
    <cellStyle name="NomTotal 2 16 3" xfId="19019" xr:uid="{00000000-0005-0000-0000-00004C4A0000}"/>
    <cellStyle name="NomTotal 2 17" xfId="19020" xr:uid="{00000000-0005-0000-0000-00004D4A0000}"/>
    <cellStyle name="NomTotal 2 17 2" xfId="19021" xr:uid="{00000000-0005-0000-0000-00004E4A0000}"/>
    <cellStyle name="NomTotal 2 17 3" xfId="19022" xr:uid="{00000000-0005-0000-0000-00004F4A0000}"/>
    <cellStyle name="NomTotal 2 18" xfId="19023" xr:uid="{00000000-0005-0000-0000-0000504A0000}"/>
    <cellStyle name="NomTotal 2 18 2" xfId="19024" xr:uid="{00000000-0005-0000-0000-0000514A0000}"/>
    <cellStyle name="NomTotal 2 18 3" xfId="19025" xr:uid="{00000000-0005-0000-0000-0000524A0000}"/>
    <cellStyle name="NomTotal 2 19" xfId="19026" xr:uid="{00000000-0005-0000-0000-0000534A0000}"/>
    <cellStyle name="NomTotal 2 19 2" xfId="19027" xr:uid="{00000000-0005-0000-0000-0000544A0000}"/>
    <cellStyle name="NomTotal 2 19 3" xfId="19028" xr:uid="{00000000-0005-0000-0000-0000554A0000}"/>
    <cellStyle name="NomTotal 2 2" xfId="19029" xr:uid="{00000000-0005-0000-0000-0000564A0000}"/>
    <cellStyle name="NomTotal 2 2 10" xfId="19030" xr:uid="{00000000-0005-0000-0000-0000574A0000}"/>
    <cellStyle name="NomTotal 2 2 10 2" xfId="19031" xr:uid="{00000000-0005-0000-0000-0000584A0000}"/>
    <cellStyle name="NomTotal 2 2 10 3" xfId="19032" xr:uid="{00000000-0005-0000-0000-0000594A0000}"/>
    <cellStyle name="NomTotal 2 2 11" xfId="19033" xr:uid="{00000000-0005-0000-0000-00005A4A0000}"/>
    <cellStyle name="NomTotal 2 2 11 2" xfId="19034" xr:uid="{00000000-0005-0000-0000-00005B4A0000}"/>
    <cellStyle name="NomTotal 2 2 11 3" xfId="19035" xr:uid="{00000000-0005-0000-0000-00005C4A0000}"/>
    <cellStyle name="NomTotal 2 2 12" xfId="19036" xr:uid="{00000000-0005-0000-0000-00005D4A0000}"/>
    <cellStyle name="NomTotal 2 2 12 2" xfId="19037" xr:uid="{00000000-0005-0000-0000-00005E4A0000}"/>
    <cellStyle name="NomTotal 2 2 12 3" xfId="19038" xr:uid="{00000000-0005-0000-0000-00005F4A0000}"/>
    <cellStyle name="NomTotal 2 2 13" xfId="19039" xr:uid="{00000000-0005-0000-0000-0000604A0000}"/>
    <cellStyle name="NomTotal 2 2 13 2" xfId="19040" xr:uid="{00000000-0005-0000-0000-0000614A0000}"/>
    <cellStyle name="NomTotal 2 2 13 3" xfId="19041" xr:uid="{00000000-0005-0000-0000-0000624A0000}"/>
    <cellStyle name="NomTotal 2 2 14" xfId="19042" xr:uid="{00000000-0005-0000-0000-0000634A0000}"/>
    <cellStyle name="NomTotal 2 2 14 2" xfId="19043" xr:uid="{00000000-0005-0000-0000-0000644A0000}"/>
    <cellStyle name="NomTotal 2 2 14 3" xfId="19044" xr:uid="{00000000-0005-0000-0000-0000654A0000}"/>
    <cellStyle name="NomTotal 2 2 15" xfId="19045" xr:uid="{00000000-0005-0000-0000-0000664A0000}"/>
    <cellStyle name="NomTotal 2 2 15 2" xfId="19046" xr:uid="{00000000-0005-0000-0000-0000674A0000}"/>
    <cellStyle name="NomTotal 2 2 15 3" xfId="19047" xr:uid="{00000000-0005-0000-0000-0000684A0000}"/>
    <cellStyle name="NomTotal 2 2 16" xfId="19048" xr:uid="{00000000-0005-0000-0000-0000694A0000}"/>
    <cellStyle name="NomTotal 2 2 16 2" xfId="19049" xr:uid="{00000000-0005-0000-0000-00006A4A0000}"/>
    <cellStyle name="NomTotal 2 2 16 3" xfId="19050" xr:uid="{00000000-0005-0000-0000-00006B4A0000}"/>
    <cellStyle name="NomTotal 2 2 17" xfId="19051" xr:uid="{00000000-0005-0000-0000-00006C4A0000}"/>
    <cellStyle name="NomTotal 2 2 17 2" xfId="19052" xr:uid="{00000000-0005-0000-0000-00006D4A0000}"/>
    <cellStyle name="NomTotal 2 2 17 3" xfId="19053" xr:uid="{00000000-0005-0000-0000-00006E4A0000}"/>
    <cellStyle name="NomTotal 2 2 18" xfId="19054" xr:uid="{00000000-0005-0000-0000-00006F4A0000}"/>
    <cellStyle name="NomTotal 2 2 18 2" xfId="19055" xr:uid="{00000000-0005-0000-0000-0000704A0000}"/>
    <cellStyle name="NomTotal 2 2 18 3" xfId="19056" xr:uid="{00000000-0005-0000-0000-0000714A0000}"/>
    <cellStyle name="NomTotal 2 2 19" xfId="19057" xr:uid="{00000000-0005-0000-0000-0000724A0000}"/>
    <cellStyle name="NomTotal 2 2 19 2" xfId="19058" xr:uid="{00000000-0005-0000-0000-0000734A0000}"/>
    <cellStyle name="NomTotal 2 2 19 3" xfId="19059" xr:uid="{00000000-0005-0000-0000-0000744A0000}"/>
    <cellStyle name="NomTotal 2 2 2" xfId="19060" xr:uid="{00000000-0005-0000-0000-0000754A0000}"/>
    <cellStyle name="NomTotal 2 2 2 10" xfId="19061" xr:uid="{00000000-0005-0000-0000-0000764A0000}"/>
    <cellStyle name="NomTotal 2 2 2 10 2" xfId="19062" xr:uid="{00000000-0005-0000-0000-0000774A0000}"/>
    <cellStyle name="NomTotal 2 2 2 10 3" xfId="19063" xr:uid="{00000000-0005-0000-0000-0000784A0000}"/>
    <cellStyle name="NomTotal 2 2 2 11" xfId="19064" xr:uid="{00000000-0005-0000-0000-0000794A0000}"/>
    <cellStyle name="NomTotal 2 2 2 11 2" xfId="19065" xr:uid="{00000000-0005-0000-0000-00007A4A0000}"/>
    <cellStyle name="NomTotal 2 2 2 11 3" xfId="19066" xr:uid="{00000000-0005-0000-0000-00007B4A0000}"/>
    <cellStyle name="NomTotal 2 2 2 12" xfId="19067" xr:uid="{00000000-0005-0000-0000-00007C4A0000}"/>
    <cellStyle name="NomTotal 2 2 2 12 2" xfId="19068" xr:uid="{00000000-0005-0000-0000-00007D4A0000}"/>
    <cellStyle name="NomTotal 2 2 2 12 3" xfId="19069" xr:uid="{00000000-0005-0000-0000-00007E4A0000}"/>
    <cellStyle name="NomTotal 2 2 2 13" xfId="19070" xr:uid="{00000000-0005-0000-0000-00007F4A0000}"/>
    <cellStyle name="NomTotal 2 2 2 13 2" xfId="19071" xr:uid="{00000000-0005-0000-0000-0000804A0000}"/>
    <cellStyle name="NomTotal 2 2 2 13 3" xfId="19072" xr:uid="{00000000-0005-0000-0000-0000814A0000}"/>
    <cellStyle name="NomTotal 2 2 2 14" xfId="19073" xr:uid="{00000000-0005-0000-0000-0000824A0000}"/>
    <cellStyle name="NomTotal 2 2 2 14 2" xfId="19074" xr:uid="{00000000-0005-0000-0000-0000834A0000}"/>
    <cellStyle name="NomTotal 2 2 2 14 3" xfId="19075" xr:uid="{00000000-0005-0000-0000-0000844A0000}"/>
    <cellStyle name="NomTotal 2 2 2 15" xfId="19076" xr:uid="{00000000-0005-0000-0000-0000854A0000}"/>
    <cellStyle name="NomTotal 2 2 2 15 2" xfId="19077" xr:uid="{00000000-0005-0000-0000-0000864A0000}"/>
    <cellStyle name="NomTotal 2 2 2 15 3" xfId="19078" xr:uid="{00000000-0005-0000-0000-0000874A0000}"/>
    <cellStyle name="NomTotal 2 2 2 16" xfId="19079" xr:uid="{00000000-0005-0000-0000-0000884A0000}"/>
    <cellStyle name="NomTotal 2 2 2 16 2" xfId="19080" xr:uid="{00000000-0005-0000-0000-0000894A0000}"/>
    <cellStyle name="NomTotal 2 2 2 16 3" xfId="19081" xr:uid="{00000000-0005-0000-0000-00008A4A0000}"/>
    <cellStyle name="NomTotal 2 2 2 17" xfId="19082" xr:uid="{00000000-0005-0000-0000-00008B4A0000}"/>
    <cellStyle name="NomTotal 2 2 2 17 2" xfId="19083" xr:uid="{00000000-0005-0000-0000-00008C4A0000}"/>
    <cellStyle name="NomTotal 2 2 2 17 3" xfId="19084" xr:uid="{00000000-0005-0000-0000-00008D4A0000}"/>
    <cellStyle name="NomTotal 2 2 2 18" xfId="19085" xr:uid="{00000000-0005-0000-0000-00008E4A0000}"/>
    <cellStyle name="NomTotal 2 2 2 18 2" xfId="19086" xr:uid="{00000000-0005-0000-0000-00008F4A0000}"/>
    <cellStyle name="NomTotal 2 2 2 18 3" xfId="19087" xr:uid="{00000000-0005-0000-0000-0000904A0000}"/>
    <cellStyle name="NomTotal 2 2 2 19" xfId="19088" xr:uid="{00000000-0005-0000-0000-0000914A0000}"/>
    <cellStyle name="NomTotal 2 2 2 19 2" xfId="19089" xr:uid="{00000000-0005-0000-0000-0000924A0000}"/>
    <cellStyle name="NomTotal 2 2 2 19 3" xfId="19090" xr:uid="{00000000-0005-0000-0000-0000934A0000}"/>
    <cellStyle name="NomTotal 2 2 2 2" xfId="19091" xr:uid="{00000000-0005-0000-0000-0000944A0000}"/>
    <cellStyle name="NomTotal 2 2 2 2 2" xfId="19092" xr:uid="{00000000-0005-0000-0000-0000954A0000}"/>
    <cellStyle name="NomTotal 2 2 2 2 3" xfId="19093" xr:uid="{00000000-0005-0000-0000-0000964A0000}"/>
    <cellStyle name="NomTotal 2 2 2 20" xfId="19094" xr:uid="{00000000-0005-0000-0000-0000974A0000}"/>
    <cellStyle name="NomTotal 2 2 2 20 2" xfId="19095" xr:uid="{00000000-0005-0000-0000-0000984A0000}"/>
    <cellStyle name="NomTotal 2 2 2 20 3" xfId="19096" xr:uid="{00000000-0005-0000-0000-0000994A0000}"/>
    <cellStyle name="NomTotal 2 2 2 21" xfId="19097" xr:uid="{00000000-0005-0000-0000-00009A4A0000}"/>
    <cellStyle name="NomTotal 2 2 2 21 2" xfId="19098" xr:uid="{00000000-0005-0000-0000-00009B4A0000}"/>
    <cellStyle name="NomTotal 2 2 2 21 3" xfId="19099" xr:uid="{00000000-0005-0000-0000-00009C4A0000}"/>
    <cellStyle name="NomTotal 2 2 2 22" xfId="19100" xr:uid="{00000000-0005-0000-0000-00009D4A0000}"/>
    <cellStyle name="NomTotal 2 2 2 22 2" xfId="19101" xr:uid="{00000000-0005-0000-0000-00009E4A0000}"/>
    <cellStyle name="NomTotal 2 2 2 22 3" xfId="19102" xr:uid="{00000000-0005-0000-0000-00009F4A0000}"/>
    <cellStyle name="NomTotal 2 2 2 23" xfId="19103" xr:uid="{00000000-0005-0000-0000-0000A04A0000}"/>
    <cellStyle name="NomTotal 2 2 2 23 2" xfId="19104" xr:uid="{00000000-0005-0000-0000-0000A14A0000}"/>
    <cellStyle name="NomTotal 2 2 2 23 3" xfId="19105" xr:uid="{00000000-0005-0000-0000-0000A24A0000}"/>
    <cellStyle name="NomTotal 2 2 2 24" xfId="19106" xr:uid="{00000000-0005-0000-0000-0000A34A0000}"/>
    <cellStyle name="NomTotal 2 2 2 24 2" xfId="19107" xr:uid="{00000000-0005-0000-0000-0000A44A0000}"/>
    <cellStyle name="NomTotal 2 2 2 24 3" xfId="19108" xr:uid="{00000000-0005-0000-0000-0000A54A0000}"/>
    <cellStyle name="NomTotal 2 2 2 25" xfId="19109" xr:uid="{00000000-0005-0000-0000-0000A64A0000}"/>
    <cellStyle name="NomTotal 2 2 2 26" xfId="19110" xr:uid="{00000000-0005-0000-0000-0000A74A0000}"/>
    <cellStyle name="NomTotal 2 2 2 3" xfId="19111" xr:uid="{00000000-0005-0000-0000-0000A84A0000}"/>
    <cellStyle name="NomTotal 2 2 2 3 2" xfId="19112" xr:uid="{00000000-0005-0000-0000-0000A94A0000}"/>
    <cellStyle name="NomTotal 2 2 2 3 3" xfId="19113" xr:uid="{00000000-0005-0000-0000-0000AA4A0000}"/>
    <cellStyle name="NomTotal 2 2 2 4" xfId="19114" xr:uid="{00000000-0005-0000-0000-0000AB4A0000}"/>
    <cellStyle name="NomTotal 2 2 2 4 2" xfId="19115" xr:uid="{00000000-0005-0000-0000-0000AC4A0000}"/>
    <cellStyle name="NomTotal 2 2 2 4 3" xfId="19116" xr:uid="{00000000-0005-0000-0000-0000AD4A0000}"/>
    <cellStyle name="NomTotal 2 2 2 5" xfId="19117" xr:uid="{00000000-0005-0000-0000-0000AE4A0000}"/>
    <cellStyle name="NomTotal 2 2 2 5 2" xfId="19118" xr:uid="{00000000-0005-0000-0000-0000AF4A0000}"/>
    <cellStyle name="NomTotal 2 2 2 5 3" xfId="19119" xr:uid="{00000000-0005-0000-0000-0000B04A0000}"/>
    <cellStyle name="NomTotal 2 2 2 6" xfId="19120" xr:uid="{00000000-0005-0000-0000-0000B14A0000}"/>
    <cellStyle name="NomTotal 2 2 2 6 2" xfId="19121" xr:uid="{00000000-0005-0000-0000-0000B24A0000}"/>
    <cellStyle name="NomTotal 2 2 2 6 3" xfId="19122" xr:uid="{00000000-0005-0000-0000-0000B34A0000}"/>
    <cellStyle name="NomTotal 2 2 2 7" xfId="19123" xr:uid="{00000000-0005-0000-0000-0000B44A0000}"/>
    <cellStyle name="NomTotal 2 2 2 7 2" xfId="19124" xr:uid="{00000000-0005-0000-0000-0000B54A0000}"/>
    <cellStyle name="NomTotal 2 2 2 7 3" xfId="19125" xr:uid="{00000000-0005-0000-0000-0000B64A0000}"/>
    <cellStyle name="NomTotal 2 2 2 8" xfId="19126" xr:uid="{00000000-0005-0000-0000-0000B74A0000}"/>
    <cellStyle name="NomTotal 2 2 2 8 2" xfId="19127" xr:uid="{00000000-0005-0000-0000-0000B84A0000}"/>
    <cellStyle name="NomTotal 2 2 2 8 3" xfId="19128" xr:uid="{00000000-0005-0000-0000-0000B94A0000}"/>
    <cellStyle name="NomTotal 2 2 2 9" xfId="19129" xr:uid="{00000000-0005-0000-0000-0000BA4A0000}"/>
    <cellStyle name="NomTotal 2 2 2 9 2" xfId="19130" xr:uid="{00000000-0005-0000-0000-0000BB4A0000}"/>
    <cellStyle name="NomTotal 2 2 2 9 3" xfId="19131" xr:uid="{00000000-0005-0000-0000-0000BC4A0000}"/>
    <cellStyle name="NomTotal 2 2 20" xfId="19132" xr:uid="{00000000-0005-0000-0000-0000BD4A0000}"/>
    <cellStyle name="NomTotal 2 2 20 2" xfId="19133" xr:uid="{00000000-0005-0000-0000-0000BE4A0000}"/>
    <cellStyle name="NomTotal 2 2 20 3" xfId="19134" xr:uid="{00000000-0005-0000-0000-0000BF4A0000}"/>
    <cellStyle name="NomTotal 2 2 21" xfId="19135" xr:uid="{00000000-0005-0000-0000-0000C04A0000}"/>
    <cellStyle name="NomTotal 2 2 21 2" xfId="19136" xr:uid="{00000000-0005-0000-0000-0000C14A0000}"/>
    <cellStyle name="NomTotal 2 2 21 3" xfId="19137" xr:uid="{00000000-0005-0000-0000-0000C24A0000}"/>
    <cellStyle name="NomTotal 2 2 22" xfId="19138" xr:uid="{00000000-0005-0000-0000-0000C34A0000}"/>
    <cellStyle name="NomTotal 2 2 22 2" xfId="19139" xr:uid="{00000000-0005-0000-0000-0000C44A0000}"/>
    <cellStyle name="NomTotal 2 2 22 3" xfId="19140" xr:uid="{00000000-0005-0000-0000-0000C54A0000}"/>
    <cellStyle name="NomTotal 2 2 23" xfId="19141" xr:uid="{00000000-0005-0000-0000-0000C64A0000}"/>
    <cellStyle name="NomTotal 2 2 23 2" xfId="19142" xr:uid="{00000000-0005-0000-0000-0000C74A0000}"/>
    <cellStyle name="NomTotal 2 2 23 3" xfId="19143" xr:uid="{00000000-0005-0000-0000-0000C84A0000}"/>
    <cellStyle name="NomTotal 2 2 24" xfId="19144" xr:uid="{00000000-0005-0000-0000-0000C94A0000}"/>
    <cellStyle name="NomTotal 2 2 24 2" xfId="19145" xr:uid="{00000000-0005-0000-0000-0000CA4A0000}"/>
    <cellStyle name="NomTotal 2 2 24 3" xfId="19146" xr:uid="{00000000-0005-0000-0000-0000CB4A0000}"/>
    <cellStyle name="NomTotal 2 2 25" xfId="19147" xr:uid="{00000000-0005-0000-0000-0000CC4A0000}"/>
    <cellStyle name="NomTotal 2 2 25 2" xfId="19148" xr:uid="{00000000-0005-0000-0000-0000CD4A0000}"/>
    <cellStyle name="NomTotal 2 2 25 3" xfId="19149" xr:uid="{00000000-0005-0000-0000-0000CE4A0000}"/>
    <cellStyle name="NomTotal 2 2 26" xfId="19150" xr:uid="{00000000-0005-0000-0000-0000CF4A0000}"/>
    <cellStyle name="NomTotal 2 2 26 2" xfId="19151" xr:uid="{00000000-0005-0000-0000-0000D04A0000}"/>
    <cellStyle name="NomTotal 2 2 26 3" xfId="19152" xr:uid="{00000000-0005-0000-0000-0000D14A0000}"/>
    <cellStyle name="NomTotal 2 2 27" xfId="19153" xr:uid="{00000000-0005-0000-0000-0000D24A0000}"/>
    <cellStyle name="NomTotal 2 2 27 2" xfId="19154" xr:uid="{00000000-0005-0000-0000-0000D34A0000}"/>
    <cellStyle name="NomTotal 2 2 27 3" xfId="19155" xr:uid="{00000000-0005-0000-0000-0000D44A0000}"/>
    <cellStyle name="NomTotal 2 2 28" xfId="19156" xr:uid="{00000000-0005-0000-0000-0000D54A0000}"/>
    <cellStyle name="NomTotal 2 2 28 2" xfId="19157" xr:uid="{00000000-0005-0000-0000-0000D64A0000}"/>
    <cellStyle name="NomTotal 2 2 28 3" xfId="19158" xr:uid="{00000000-0005-0000-0000-0000D74A0000}"/>
    <cellStyle name="NomTotal 2 2 29" xfId="19159" xr:uid="{00000000-0005-0000-0000-0000D84A0000}"/>
    <cellStyle name="NomTotal 2 2 29 2" xfId="19160" xr:uid="{00000000-0005-0000-0000-0000D94A0000}"/>
    <cellStyle name="NomTotal 2 2 29 3" xfId="19161" xr:uid="{00000000-0005-0000-0000-0000DA4A0000}"/>
    <cellStyle name="NomTotal 2 2 3" xfId="19162" xr:uid="{00000000-0005-0000-0000-0000DB4A0000}"/>
    <cellStyle name="NomTotal 2 2 3 10" xfId="19163" xr:uid="{00000000-0005-0000-0000-0000DC4A0000}"/>
    <cellStyle name="NomTotal 2 2 3 10 2" xfId="19164" xr:uid="{00000000-0005-0000-0000-0000DD4A0000}"/>
    <cellStyle name="NomTotal 2 2 3 10 3" xfId="19165" xr:uid="{00000000-0005-0000-0000-0000DE4A0000}"/>
    <cellStyle name="NomTotal 2 2 3 11" xfId="19166" xr:uid="{00000000-0005-0000-0000-0000DF4A0000}"/>
    <cellStyle name="NomTotal 2 2 3 11 2" xfId="19167" xr:uid="{00000000-0005-0000-0000-0000E04A0000}"/>
    <cellStyle name="NomTotal 2 2 3 11 3" xfId="19168" xr:uid="{00000000-0005-0000-0000-0000E14A0000}"/>
    <cellStyle name="NomTotal 2 2 3 12" xfId="19169" xr:uid="{00000000-0005-0000-0000-0000E24A0000}"/>
    <cellStyle name="NomTotal 2 2 3 12 2" xfId="19170" xr:uid="{00000000-0005-0000-0000-0000E34A0000}"/>
    <cellStyle name="NomTotal 2 2 3 12 3" xfId="19171" xr:uid="{00000000-0005-0000-0000-0000E44A0000}"/>
    <cellStyle name="NomTotal 2 2 3 13" xfId="19172" xr:uid="{00000000-0005-0000-0000-0000E54A0000}"/>
    <cellStyle name="NomTotal 2 2 3 13 2" xfId="19173" xr:uid="{00000000-0005-0000-0000-0000E64A0000}"/>
    <cellStyle name="NomTotal 2 2 3 13 3" xfId="19174" xr:uid="{00000000-0005-0000-0000-0000E74A0000}"/>
    <cellStyle name="NomTotal 2 2 3 14" xfId="19175" xr:uid="{00000000-0005-0000-0000-0000E84A0000}"/>
    <cellStyle name="NomTotal 2 2 3 14 2" xfId="19176" xr:uid="{00000000-0005-0000-0000-0000E94A0000}"/>
    <cellStyle name="NomTotal 2 2 3 14 3" xfId="19177" xr:uid="{00000000-0005-0000-0000-0000EA4A0000}"/>
    <cellStyle name="NomTotal 2 2 3 15" xfId="19178" xr:uid="{00000000-0005-0000-0000-0000EB4A0000}"/>
    <cellStyle name="NomTotal 2 2 3 15 2" xfId="19179" xr:uid="{00000000-0005-0000-0000-0000EC4A0000}"/>
    <cellStyle name="NomTotal 2 2 3 15 3" xfId="19180" xr:uid="{00000000-0005-0000-0000-0000ED4A0000}"/>
    <cellStyle name="NomTotal 2 2 3 16" xfId="19181" xr:uid="{00000000-0005-0000-0000-0000EE4A0000}"/>
    <cellStyle name="NomTotal 2 2 3 16 2" xfId="19182" xr:uid="{00000000-0005-0000-0000-0000EF4A0000}"/>
    <cellStyle name="NomTotal 2 2 3 16 3" xfId="19183" xr:uid="{00000000-0005-0000-0000-0000F04A0000}"/>
    <cellStyle name="NomTotal 2 2 3 17" xfId="19184" xr:uid="{00000000-0005-0000-0000-0000F14A0000}"/>
    <cellStyle name="NomTotal 2 2 3 17 2" xfId="19185" xr:uid="{00000000-0005-0000-0000-0000F24A0000}"/>
    <cellStyle name="NomTotal 2 2 3 17 3" xfId="19186" xr:uid="{00000000-0005-0000-0000-0000F34A0000}"/>
    <cellStyle name="NomTotal 2 2 3 18" xfId="19187" xr:uid="{00000000-0005-0000-0000-0000F44A0000}"/>
    <cellStyle name="NomTotal 2 2 3 18 2" xfId="19188" xr:uid="{00000000-0005-0000-0000-0000F54A0000}"/>
    <cellStyle name="NomTotal 2 2 3 18 3" xfId="19189" xr:uid="{00000000-0005-0000-0000-0000F64A0000}"/>
    <cellStyle name="NomTotal 2 2 3 19" xfId="19190" xr:uid="{00000000-0005-0000-0000-0000F74A0000}"/>
    <cellStyle name="NomTotal 2 2 3 19 2" xfId="19191" xr:uid="{00000000-0005-0000-0000-0000F84A0000}"/>
    <cellStyle name="NomTotal 2 2 3 19 3" xfId="19192" xr:uid="{00000000-0005-0000-0000-0000F94A0000}"/>
    <cellStyle name="NomTotal 2 2 3 2" xfId="19193" xr:uid="{00000000-0005-0000-0000-0000FA4A0000}"/>
    <cellStyle name="NomTotal 2 2 3 2 2" xfId="19194" xr:uid="{00000000-0005-0000-0000-0000FB4A0000}"/>
    <cellStyle name="NomTotal 2 2 3 2 3" xfId="19195" xr:uid="{00000000-0005-0000-0000-0000FC4A0000}"/>
    <cellStyle name="NomTotal 2 2 3 20" xfId="19196" xr:uid="{00000000-0005-0000-0000-0000FD4A0000}"/>
    <cellStyle name="NomTotal 2 2 3 20 2" xfId="19197" xr:uid="{00000000-0005-0000-0000-0000FE4A0000}"/>
    <cellStyle name="NomTotal 2 2 3 20 3" xfId="19198" xr:uid="{00000000-0005-0000-0000-0000FF4A0000}"/>
    <cellStyle name="NomTotal 2 2 3 21" xfId="19199" xr:uid="{00000000-0005-0000-0000-0000004B0000}"/>
    <cellStyle name="NomTotal 2 2 3 21 2" xfId="19200" xr:uid="{00000000-0005-0000-0000-0000014B0000}"/>
    <cellStyle name="NomTotal 2 2 3 21 3" xfId="19201" xr:uid="{00000000-0005-0000-0000-0000024B0000}"/>
    <cellStyle name="NomTotal 2 2 3 22" xfId="19202" xr:uid="{00000000-0005-0000-0000-0000034B0000}"/>
    <cellStyle name="NomTotal 2 2 3 22 2" xfId="19203" xr:uid="{00000000-0005-0000-0000-0000044B0000}"/>
    <cellStyle name="NomTotal 2 2 3 22 3" xfId="19204" xr:uid="{00000000-0005-0000-0000-0000054B0000}"/>
    <cellStyle name="NomTotal 2 2 3 23" xfId="19205" xr:uid="{00000000-0005-0000-0000-0000064B0000}"/>
    <cellStyle name="NomTotal 2 2 3 23 2" xfId="19206" xr:uid="{00000000-0005-0000-0000-0000074B0000}"/>
    <cellStyle name="NomTotal 2 2 3 23 3" xfId="19207" xr:uid="{00000000-0005-0000-0000-0000084B0000}"/>
    <cellStyle name="NomTotal 2 2 3 24" xfId="19208" xr:uid="{00000000-0005-0000-0000-0000094B0000}"/>
    <cellStyle name="NomTotal 2 2 3 24 2" xfId="19209" xr:uid="{00000000-0005-0000-0000-00000A4B0000}"/>
    <cellStyle name="NomTotal 2 2 3 24 3" xfId="19210" xr:uid="{00000000-0005-0000-0000-00000B4B0000}"/>
    <cellStyle name="NomTotal 2 2 3 25" xfId="19211" xr:uid="{00000000-0005-0000-0000-00000C4B0000}"/>
    <cellStyle name="NomTotal 2 2 3 26" xfId="19212" xr:uid="{00000000-0005-0000-0000-00000D4B0000}"/>
    <cellStyle name="NomTotal 2 2 3 3" xfId="19213" xr:uid="{00000000-0005-0000-0000-00000E4B0000}"/>
    <cellStyle name="NomTotal 2 2 3 3 2" xfId="19214" xr:uid="{00000000-0005-0000-0000-00000F4B0000}"/>
    <cellStyle name="NomTotal 2 2 3 3 3" xfId="19215" xr:uid="{00000000-0005-0000-0000-0000104B0000}"/>
    <cellStyle name="NomTotal 2 2 3 4" xfId="19216" xr:uid="{00000000-0005-0000-0000-0000114B0000}"/>
    <cellStyle name="NomTotal 2 2 3 4 2" xfId="19217" xr:uid="{00000000-0005-0000-0000-0000124B0000}"/>
    <cellStyle name="NomTotal 2 2 3 4 3" xfId="19218" xr:uid="{00000000-0005-0000-0000-0000134B0000}"/>
    <cellStyle name="NomTotal 2 2 3 5" xfId="19219" xr:uid="{00000000-0005-0000-0000-0000144B0000}"/>
    <cellStyle name="NomTotal 2 2 3 5 2" xfId="19220" xr:uid="{00000000-0005-0000-0000-0000154B0000}"/>
    <cellStyle name="NomTotal 2 2 3 5 3" xfId="19221" xr:uid="{00000000-0005-0000-0000-0000164B0000}"/>
    <cellStyle name="NomTotal 2 2 3 6" xfId="19222" xr:uid="{00000000-0005-0000-0000-0000174B0000}"/>
    <cellStyle name="NomTotal 2 2 3 6 2" xfId="19223" xr:uid="{00000000-0005-0000-0000-0000184B0000}"/>
    <cellStyle name="NomTotal 2 2 3 6 3" xfId="19224" xr:uid="{00000000-0005-0000-0000-0000194B0000}"/>
    <cellStyle name="NomTotal 2 2 3 7" xfId="19225" xr:uid="{00000000-0005-0000-0000-00001A4B0000}"/>
    <cellStyle name="NomTotal 2 2 3 7 2" xfId="19226" xr:uid="{00000000-0005-0000-0000-00001B4B0000}"/>
    <cellStyle name="NomTotal 2 2 3 7 3" xfId="19227" xr:uid="{00000000-0005-0000-0000-00001C4B0000}"/>
    <cellStyle name="NomTotal 2 2 3 8" xfId="19228" xr:uid="{00000000-0005-0000-0000-00001D4B0000}"/>
    <cellStyle name="NomTotal 2 2 3 8 2" xfId="19229" xr:uid="{00000000-0005-0000-0000-00001E4B0000}"/>
    <cellStyle name="NomTotal 2 2 3 8 3" xfId="19230" xr:uid="{00000000-0005-0000-0000-00001F4B0000}"/>
    <cellStyle name="NomTotal 2 2 3 9" xfId="19231" xr:uid="{00000000-0005-0000-0000-0000204B0000}"/>
    <cellStyle name="NomTotal 2 2 3 9 2" xfId="19232" xr:uid="{00000000-0005-0000-0000-0000214B0000}"/>
    <cellStyle name="NomTotal 2 2 3 9 3" xfId="19233" xr:uid="{00000000-0005-0000-0000-0000224B0000}"/>
    <cellStyle name="NomTotal 2 2 30" xfId="19234" xr:uid="{00000000-0005-0000-0000-0000234B0000}"/>
    <cellStyle name="NomTotal 2 2 30 2" xfId="19235" xr:uid="{00000000-0005-0000-0000-0000244B0000}"/>
    <cellStyle name="NomTotal 2 2 30 3" xfId="19236" xr:uid="{00000000-0005-0000-0000-0000254B0000}"/>
    <cellStyle name="NomTotal 2 2 31" xfId="19237" xr:uid="{00000000-0005-0000-0000-0000264B0000}"/>
    <cellStyle name="NomTotal 2 2 31 2" xfId="19238" xr:uid="{00000000-0005-0000-0000-0000274B0000}"/>
    <cellStyle name="NomTotal 2 2 31 3" xfId="19239" xr:uid="{00000000-0005-0000-0000-0000284B0000}"/>
    <cellStyle name="NomTotal 2 2 32" xfId="19240" xr:uid="{00000000-0005-0000-0000-0000294B0000}"/>
    <cellStyle name="NomTotal 2 2 32 2" xfId="19241" xr:uid="{00000000-0005-0000-0000-00002A4B0000}"/>
    <cellStyle name="NomTotal 2 2 32 3" xfId="19242" xr:uid="{00000000-0005-0000-0000-00002B4B0000}"/>
    <cellStyle name="NomTotal 2 2 33" xfId="19243" xr:uid="{00000000-0005-0000-0000-00002C4B0000}"/>
    <cellStyle name="NomTotal 2 2 34" xfId="19244" xr:uid="{00000000-0005-0000-0000-00002D4B0000}"/>
    <cellStyle name="NomTotal 2 2 4" xfId="19245" xr:uid="{00000000-0005-0000-0000-00002E4B0000}"/>
    <cellStyle name="NomTotal 2 2 4 10" xfId="19246" xr:uid="{00000000-0005-0000-0000-00002F4B0000}"/>
    <cellStyle name="NomTotal 2 2 4 10 2" xfId="19247" xr:uid="{00000000-0005-0000-0000-0000304B0000}"/>
    <cellStyle name="NomTotal 2 2 4 10 3" xfId="19248" xr:uid="{00000000-0005-0000-0000-0000314B0000}"/>
    <cellStyle name="NomTotal 2 2 4 11" xfId="19249" xr:uid="{00000000-0005-0000-0000-0000324B0000}"/>
    <cellStyle name="NomTotal 2 2 4 11 2" xfId="19250" xr:uid="{00000000-0005-0000-0000-0000334B0000}"/>
    <cellStyle name="NomTotal 2 2 4 11 3" xfId="19251" xr:uid="{00000000-0005-0000-0000-0000344B0000}"/>
    <cellStyle name="NomTotal 2 2 4 12" xfId="19252" xr:uid="{00000000-0005-0000-0000-0000354B0000}"/>
    <cellStyle name="NomTotal 2 2 4 12 2" xfId="19253" xr:uid="{00000000-0005-0000-0000-0000364B0000}"/>
    <cellStyle name="NomTotal 2 2 4 12 3" xfId="19254" xr:uid="{00000000-0005-0000-0000-0000374B0000}"/>
    <cellStyle name="NomTotal 2 2 4 13" xfId="19255" xr:uid="{00000000-0005-0000-0000-0000384B0000}"/>
    <cellStyle name="NomTotal 2 2 4 13 2" xfId="19256" xr:uid="{00000000-0005-0000-0000-0000394B0000}"/>
    <cellStyle name="NomTotal 2 2 4 13 3" xfId="19257" xr:uid="{00000000-0005-0000-0000-00003A4B0000}"/>
    <cellStyle name="NomTotal 2 2 4 14" xfId="19258" xr:uid="{00000000-0005-0000-0000-00003B4B0000}"/>
    <cellStyle name="NomTotal 2 2 4 14 2" xfId="19259" xr:uid="{00000000-0005-0000-0000-00003C4B0000}"/>
    <cellStyle name="NomTotal 2 2 4 14 3" xfId="19260" xr:uid="{00000000-0005-0000-0000-00003D4B0000}"/>
    <cellStyle name="NomTotal 2 2 4 15" xfId="19261" xr:uid="{00000000-0005-0000-0000-00003E4B0000}"/>
    <cellStyle name="NomTotal 2 2 4 15 2" xfId="19262" xr:uid="{00000000-0005-0000-0000-00003F4B0000}"/>
    <cellStyle name="NomTotal 2 2 4 15 3" xfId="19263" xr:uid="{00000000-0005-0000-0000-0000404B0000}"/>
    <cellStyle name="NomTotal 2 2 4 16" xfId="19264" xr:uid="{00000000-0005-0000-0000-0000414B0000}"/>
    <cellStyle name="NomTotal 2 2 4 16 2" xfId="19265" xr:uid="{00000000-0005-0000-0000-0000424B0000}"/>
    <cellStyle name="NomTotal 2 2 4 16 3" xfId="19266" xr:uid="{00000000-0005-0000-0000-0000434B0000}"/>
    <cellStyle name="NomTotal 2 2 4 17" xfId="19267" xr:uid="{00000000-0005-0000-0000-0000444B0000}"/>
    <cellStyle name="NomTotal 2 2 4 17 2" xfId="19268" xr:uid="{00000000-0005-0000-0000-0000454B0000}"/>
    <cellStyle name="NomTotal 2 2 4 17 3" xfId="19269" xr:uid="{00000000-0005-0000-0000-0000464B0000}"/>
    <cellStyle name="NomTotal 2 2 4 18" xfId="19270" xr:uid="{00000000-0005-0000-0000-0000474B0000}"/>
    <cellStyle name="NomTotal 2 2 4 18 2" xfId="19271" xr:uid="{00000000-0005-0000-0000-0000484B0000}"/>
    <cellStyle name="NomTotal 2 2 4 18 3" xfId="19272" xr:uid="{00000000-0005-0000-0000-0000494B0000}"/>
    <cellStyle name="NomTotal 2 2 4 19" xfId="19273" xr:uid="{00000000-0005-0000-0000-00004A4B0000}"/>
    <cellStyle name="NomTotal 2 2 4 19 2" xfId="19274" xr:uid="{00000000-0005-0000-0000-00004B4B0000}"/>
    <cellStyle name="NomTotal 2 2 4 19 3" xfId="19275" xr:uid="{00000000-0005-0000-0000-00004C4B0000}"/>
    <cellStyle name="NomTotal 2 2 4 2" xfId="19276" xr:uid="{00000000-0005-0000-0000-00004D4B0000}"/>
    <cellStyle name="NomTotal 2 2 4 2 2" xfId="19277" xr:uid="{00000000-0005-0000-0000-00004E4B0000}"/>
    <cellStyle name="NomTotal 2 2 4 2 3" xfId="19278" xr:uid="{00000000-0005-0000-0000-00004F4B0000}"/>
    <cellStyle name="NomTotal 2 2 4 20" xfId="19279" xr:uid="{00000000-0005-0000-0000-0000504B0000}"/>
    <cellStyle name="NomTotal 2 2 4 20 2" xfId="19280" xr:uid="{00000000-0005-0000-0000-0000514B0000}"/>
    <cellStyle name="NomTotal 2 2 4 20 3" xfId="19281" xr:uid="{00000000-0005-0000-0000-0000524B0000}"/>
    <cellStyle name="NomTotal 2 2 4 21" xfId="19282" xr:uid="{00000000-0005-0000-0000-0000534B0000}"/>
    <cellStyle name="NomTotal 2 2 4 21 2" xfId="19283" xr:uid="{00000000-0005-0000-0000-0000544B0000}"/>
    <cellStyle name="NomTotal 2 2 4 21 3" xfId="19284" xr:uid="{00000000-0005-0000-0000-0000554B0000}"/>
    <cellStyle name="NomTotal 2 2 4 22" xfId="19285" xr:uid="{00000000-0005-0000-0000-0000564B0000}"/>
    <cellStyle name="NomTotal 2 2 4 22 2" xfId="19286" xr:uid="{00000000-0005-0000-0000-0000574B0000}"/>
    <cellStyle name="NomTotal 2 2 4 22 3" xfId="19287" xr:uid="{00000000-0005-0000-0000-0000584B0000}"/>
    <cellStyle name="NomTotal 2 2 4 23" xfId="19288" xr:uid="{00000000-0005-0000-0000-0000594B0000}"/>
    <cellStyle name="NomTotal 2 2 4 23 2" xfId="19289" xr:uid="{00000000-0005-0000-0000-00005A4B0000}"/>
    <cellStyle name="NomTotal 2 2 4 23 3" xfId="19290" xr:uid="{00000000-0005-0000-0000-00005B4B0000}"/>
    <cellStyle name="NomTotal 2 2 4 24" xfId="19291" xr:uid="{00000000-0005-0000-0000-00005C4B0000}"/>
    <cellStyle name="NomTotal 2 2 4 24 2" xfId="19292" xr:uid="{00000000-0005-0000-0000-00005D4B0000}"/>
    <cellStyle name="NomTotal 2 2 4 24 3" xfId="19293" xr:uid="{00000000-0005-0000-0000-00005E4B0000}"/>
    <cellStyle name="NomTotal 2 2 4 25" xfId="19294" xr:uid="{00000000-0005-0000-0000-00005F4B0000}"/>
    <cellStyle name="NomTotal 2 2 4 26" xfId="19295" xr:uid="{00000000-0005-0000-0000-0000604B0000}"/>
    <cellStyle name="NomTotal 2 2 4 3" xfId="19296" xr:uid="{00000000-0005-0000-0000-0000614B0000}"/>
    <cellStyle name="NomTotal 2 2 4 3 2" xfId="19297" xr:uid="{00000000-0005-0000-0000-0000624B0000}"/>
    <cellStyle name="NomTotal 2 2 4 3 3" xfId="19298" xr:uid="{00000000-0005-0000-0000-0000634B0000}"/>
    <cellStyle name="NomTotal 2 2 4 4" xfId="19299" xr:uid="{00000000-0005-0000-0000-0000644B0000}"/>
    <cellStyle name="NomTotal 2 2 4 4 2" xfId="19300" xr:uid="{00000000-0005-0000-0000-0000654B0000}"/>
    <cellStyle name="NomTotal 2 2 4 4 3" xfId="19301" xr:uid="{00000000-0005-0000-0000-0000664B0000}"/>
    <cellStyle name="NomTotal 2 2 4 5" xfId="19302" xr:uid="{00000000-0005-0000-0000-0000674B0000}"/>
    <cellStyle name="NomTotal 2 2 4 5 2" xfId="19303" xr:uid="{00000000-0005-0000-0000-0000684B0000}"/>
    <cellStyle name="NomTotal 2 2 4 5 3" xfId="19304" xr:uid="{00000000-0005-0000-0000-0000694B0000}"/>
    <cellStyle name="NomTotal 2 2 4 6" xfId="19305" xr:uid="{00000000-0005-0000-0000-00006A4B0000}"/>
    <cellStyle name="NomTotal 2 2 4 6 2" xfId="19306" xr:uid="{00000000-0005-0000-0000-00006B4B0000}"/>
    <cellStyle name="NomTotal 2 2 4 6 3" xfId="19307" xr:uid="{00000000-0005-0000-0000-00006C4B0000}"/>
    <cellStyle name="NomTotal 2 2 4 7" xfId="19308" xr:uid="{00000000-0005-0000-0000-00006D4B0000}"/>
    <cellStyle name="NomTotal 2 2 4 7 2" xfId="19309" xr:uid="{00000000-0005-0000-0000-00006E4B0000}"/>
    <cellStyle name="NomTotal 2 2 4 7 3" xfId="19310" xr:uid="{00000000-0005-0000-0000-00006F4B0000}"/>
    <cellStyle name="NomTotal 2 2 4 8" xfId="19311" xr:uid="{00000000-0005-0000-0000-0000704B0000}"/>
    <cellStyle name="NomTotal 2 2 4 8 2" xfId="19312" xr:uid="{00000000-0005-0000-0000-0000714B0000}"/>
    <cellStyle name="NomTotal 2 2 4 8 3" xfId="19313" xr:uid="{00000000-0005-0000-0000-0000724B0000}"/>
    <cellStyle name="NomTotal 2 2 4 9" xfId="19314" xr:uid="{00000000-0005-0000-0000-0000734B0000}"/>
    <cellStyle name="NomTotal 2 2 4 9 2" xfId="19315" xr:uid="{00000000-0005-0000-0000-0000744B0000}"/>
    <cellStyle name="NomTotal 2 2 4 9 3" xfId="19316" xr:uid="{00000000-0005-0000-0000-0000754B0000}"/>
    <cellStyle name="NomTotal 2 2 5" xfId="19317" xr:uid="{00000000-0005-0000-0000-0000764B0000}"/>
    <cellStyle name="NomTotal 2 2 5 10" xfId="19318" xr:uid="{00000000-0005-0000-0000-0000774B0000}"/>
    <cellStyle name="NomTotal 2 2 5 10 2" xfId="19319" xr:uid="{00000000-0005-0000-0000-0000784B0000}"/>
    <cellStyle name="NomTotal 2 2 5 10 3" xfId="19320" xr:uid="{00000000-0005-0000-0000-0000794B0000}"/>
    <cellStyle name="NomTotal 2 2 5 11" xfId="19321" xr:uid="{00000000-0005-0000-0000-00007A4B0000}"/>
    <cellStyle name="NomTotal 2 2 5 11 2" xfId="19322" xr:uid="{00000000-0005-0000-0000-00007B4B0000}"/>
    <cellStyle name="NomTotal 2 2 5 11 3" xfId="19323" xr:uid="{00000000-0005-0000-0000-00007C4B0000}"/>
    <cellStyle name="NomTotal 2 2 5 12" xfId="19324" xr:uid="{00000000-0005-0000-0000-00007D4B0000}"/>
    <cellStyle name="NomTotal 2 2 5 12 2" xfId="19325" xr:uid="{00000000-0005-0000-0000-00007E4B0000}"/>
    <cellStyle name="NomTotal 2 2 5 12 3" xfId="19326" xr:uid="{00000000-0005-0000-0000-00007F4B0000}"/>
    <cellStyle name="NomTotal 2 2 5 13" xfId="19327" xr:uid="{00000000-0005-0000-0000-0000804B0000}"/>
    <cellStyle name="NomTotal 2 2 5 13 2" xfId="19328" xr:uid="{00000000-0005-0000-0000-0000814B0000}"/>
    <cellStyle name="NomTotal 2 2 5 13 3" xfId="19329" xr:uid="{00000000-0005-0000-0000-0000824B0000}"/>
    <cellStyle name="NomTotal 2 2 5 14" xfId="19330" xr:uid="{00000000-0005-0000-0000-0000834B0000}"/>
    <cellStyle name="NomTotal 2 2 5 14 2" xfId="19331" xr:uid="{00000000-0005-0000-0000-0000844B0000}"/>
    <cellStyle name="NomTotal 2 2 5 14 3" xfId="19332" xr:uid="{00000000-0005-0000-0000-0000854B0000}"/>
    <cellStyle name="NomTotal 2 2 5 15" xfId="19333" xr:uid="{00000000-0005-0000-0000-0000864B0000}"/>
    <cellStyle name="NomTotal 2 2 5 15 2" xfId="19334" xr:uid="{00000000-0005-0000-0000-0000874B0000}"/>
    <cellStyle name="NomTotal 2 2 5 15 3" xfId="19335" xr:uid="{00000000-0005-0000-0000-0000884B0000}"/>
    <cellStyle name="NomTotal 2 2 5 16" xfId="19336" xr:uid="{00000000-0005-0000-0000-0000894B0000}"/>
    <cellStyle name="NomTotal 2 2 5 16 2" xfId="19337" xr:uid="{00000000-0005-0000-0000-00008A4B0000}"/>
    <cellStyle name="NomTotal 2 2 5 16 3" xfId="19338" xr:uid="{00000000-0005-0000-0000-00008B4B0000}"/>
    <cellStyle name="NomTotal 2 2 5 17" xfId="19339" xr:uid="{00000000-0005-0000-0000-00008C4B0000}"/>
    <cellStyle name="NomTotal 2 2 5 17 2" xfId="19340" xr:uid="{00000000-0005-0000-0000-00008D4B0000}"/>
    <cellStyle name="NomTotal 2 2 5 17 3" xfId="19341" xr:uid="{00000000-0005-0000-0000-00008E4B0000}"/>
    <cellStyle name="NomTotal 2 2 5 18" xfId="19342" xr:uid="{00000000-0005-0000-0000-00008F4B0000}"/>
    <cellStyle name="NomTotal 2 2 5 18 2" xfId="19343" xr:uid="{00000000-0005-0000-0000-0000904B0000}"/>
    <cellStyle name="NomTotal 2 2 5 18 3" xfId="19344" xr:uid="{00000000-0005-0000-0000-0000914B0000}"/>
    <cellStyle name="NomTotal 2 2 5 19" xfId="19345" xr:uid="{00000000-0005-0000-0000-0000924B0000}"/>
    <cellStyle name="NomTotal 2 2 5 19 2" xfId="19346" xr:uid="{00000000-0005-0000-0000-0000934B0000}"/>
    <cellStyle name="NomTotal 2 2 5 19 3" xfId="19347" xr:uid="{00000000-0005-0000-0000-0000944B0000}"/>
    <cellStyle name="NomTotal 2 2 5 2" xfId="19348" xr:uid="{00000000-0005-0000-0000-0000954B0000}"/>
    <cellStyle name="NomTotal 2 2 5 2 2" xfId="19349" xr:uid="{00000000-0005-0000-0000-0000964B0000}"/>
    <cellStyle name="NomTotal 2 2 5 2 3" xfId="19350" xr:uid="{00000000-0005-0000-0000-0000974B0000}"/>
    <cellStyle name="NomTotal 2 2 5 20" xfId="19351" xr:uid="{00000000-0005-0000-0000-0000984B0000}"/>
    <cellStyle name="NomTotal 2 2 5 20 2" xfId="19352" xr:uid="{00000000-0005-0000-0000-0000994B0000}"/>
    <cellStyle name="NomTotal 2 2 5 20 3" xfId="19353" xr:uid="{00000000-0005-0000-0000-00009A4B0000}"/>
    <cellStyle name="NomTotal 2 2 5 21" xfId="19354" xr:uid="{00000000-0005-0000-0000-00009B4B0000}"/>
    <cellStyle name="NomTotal 2 2 5 21 2" xfId="19355" xr:uid="{00000000-0005-0000-0000-00009C4B0000}"/>
    <cellStyle name="NomTotal 2 2 5 21 3" xfId="19356" xr:uid="{00000000-0005-0000-0000-00009D4B0000}"/>
    <cellStyle name="NomTotal 2 2 5 22" xfId="19357" xr:uid="{00000000-0005-0000-0000-00009E4B0000}"/>
    <cellStyle name="NomTotal 2 2 5 22 2" xfId="19358" xr:uid="{00000000-0005-0000-0000-00009F4B0000}"/>
    <cellStyle name="NomTotal 2 2 5 22 3" xfId="19359" xr:uid="{00000000-0005-0000-0000-0000A04B0000}"/>
    <cellStyle name="NomTotal 2 2 5 23" xfId="19360" xr:uid="{00000000-0005-0000-0000-0000A14B0000}"/>
    <cellStyle name="NomTotal 2 2 5 23 2" xfId="19361" xr:uid="{00000000-0005-0000-0000-0000A24B0000}"/>
    <cellStyle name="NomTotal 2 2 5 23 3" xfId="19362" xr:uid="{00000000-0005-0000-0000-0000A34B0000}"/>
    <cellStyle name="NomTotal 2 2 5 24" xfId="19363" xr:uid="{00000000-0005-0000-0000-0000A44B0000}"/>
    <cellStyle name="NomTotal 2 2 5 24 2" xfId="19364" xr:uid="{00000000-0005-0000-0000-0000A54B0000}"/>
    <cellStyle name="NomTotal 2 2 5 24 3" xfId="19365" xr:uid="{00000000-0005-0000-0000-0000A64B0000}"/>
    <cellStyle name="NomTotal 2 2 5 25" xfId="19366" xr:uid="{00000000-0005-0000-0000-0000A74B0000}"/>
    <cellStyle name="NomTotal 2 2 5 26" xfId="19367" xr:uid="{00000000-0005-0000-0000-0000A84B0000}"/>
    <cellStyle name="NomTotal 2 2 5 3" xfId="19368" xr:uid="{00000000-0005-0000-0000-0000A94B0000}"/>
    <cellStyle name="NomTotal 2 2 5 3 2" xfId="19369" xr:uid="{00000000-0005-0000-0000-0000AA4B0000}"/>
    <cellStyle name="NomTotal 2 2 5 3 3" xfId="19370" xr:uid="{00000000-0005-0000-0000-0000AB4B0000}"/>
    <cellStyle name="NomTotal 2 2 5 4" xfId="19371" xr:uid="{00000000-0005-0000-0000-0000AC4B0000}"/>
    <cellStyle name="NomTotal 2 2 5 4 2" xfId="19372" xr:uid="{00000000-0005-0000-0000-0000AD4B0000}"/>
    <cellStyle name="NomTotal 2 2 5 4 3" xfId="19373" xr:uid="{00000000-0005-0000-0000-0000AE4B0000}"/>
    <cellStyle name="NomTotal 2 2 5 5" xfId="19374" xr:uid="{00000000-0005-0000-0000-0000AF4B0000}"/>
    <cellStyle name="NomTotal 2 2 5 5 2" xfId="19375" xr:uid="{00000000-0005-0000-0000-0000B04B0000}"/>
    <cellStyle name="NomTotal 2 2 5 5 3" xfId="19376" xr:uid="{00000000-0005-0000-0000-0000B14B0000}"/>
    <cellStyle name="NomTotal 2 2 5 6" xfId="19377" xr:uid="{00000000-0005-0000-0000-0000B24B0000}"/>
    <cellStyle name="NomTotal 2 2 5 6 2" xfId="19378" xr:uid="{00000000-0005-0000-0000-0000B34B0000}"/>
    <cellStyle name="NomTotal 2 2 5 6 3" xfId="19379" xr:uid="{00000000-0005-0000-0000-0000B44B0000}"/>
    <cellStyle name="NomTotal 2 2 5 7" xfId="19380" xr:uid="{00000000-0005-0000-0000-0000B54B0000}"/>
    <cellStyle name="NomTotal 2 2 5 7 2" xfId="19381" xr:uid="{00000000-0005-0000-0000-0000B64B0000}"/>
    <cellStyle name="NomTotal 2 2 5 7 3" xfId="19382" xr:uid="{00000000-0005-0000-0000-0000B74B0000}"/>
    <cellStyle name="NomTotal 2 2 5 8" xfId="19383" xr:uid="{00000000-0005-0000-0000-0000B84B0000}"/>
    <cellStyle name="NomTotal 2 2 5 8 2" xfId="19384" xr:uid="{00000000-0005-0000-0000-0000B94B0000}"/>
    <cellStyle name="NomTotal 2 2 5 8 3" xfId="19385" xr:uid="{00000000-0005-0000-0000-0000BA4B0000}"/>
    <cellStyle name="NomTotal 2 2 5 9" xfId="19386" xr:uid="{00000000-0005-0000-0000-0000BB4B0000}"/>
    <cellStyle name="NomTotal 2 2 5 9 2" xfId="19387" xr:uid="{00000000-0005-0000-0000-0000BC4B0000}"/>
    <cellStyle name="NomTotal 2 2 5 9 3" xfId="19388" xr:uid="{00000000-0005-0000-0000-0000BD4B0000}"/>
    <cellStyle name="NomTotal 2 2 6" xfId="19389" xr:uid="{00000000-0005-0000-0000-0000BE4B0000}"/>
    <cellStyle name="NomTotal 2 2 6 10" xfId="19390" xr:uid="{00000000-0005-0000-0000-0000BF4B0000}"/>
    <cellStyle name="NomTotal 2 2 6 10 2" xfId="19391" xr:uid="{00000000-0005-0000-0000-0000C04B0000}"/>
    <cellStyle name="NomTotal 2 2 6 10 3" xfId="19392" xr:uid="{00000000-0005-0000-0000-0000C14B0000}"/>
    <cellStyle name="NomTotal 2 2 6 11" xfId="19393" xr:uid="{00000000-0005-0000-0000-0000C24B0000}"/>
    <cellStyle name="NomTotal 2 2 6 11 2" xfId="19394" xr:uid="{00000000-0005-0000-0000-0000C34B0000}"/>
    <cellStyle name="NomTotal 2 2 6 11 3" xfId="19395" xr:uid="{00000000-0005-0000-0000-0000C44B0000}"/>
    <cellStyle name="NomTotal 2 2 6 12" xfId="19396" xr:uid="{00000000-0005-0000-0000-0000C54B0000}"/>
    <cellStyle name="NomTotal 2 2 6 12 2" xfId="19397" xr:uid="{00000000-0005-0000-0000-0000C64B0000}"/>
    <cellStyle name="NomTotal 2 2 6 12 3" xfId="19398" xr:uid="{00000000-0005-0000-0000-0000C74B0000}"/>
    <cellStyle name="NomTotal 2 2 6 13" xfId="19399" xr:uid="{00000000-0005-0000-0000-0000C84B0000}"/>
    <cellStyle name="NomTotal 2 2 6 13 2" xfId="19400" xr:uid="{00000000-0005-0000-0000-0000C94B0000}"/>
    <cellStyle name="NomTotal 2 2 6 13 3" xfId="19401" xr:uid="{00000000-0005-0000-0000-0000CA4B0000}"/>
    <cellStyle name="NomTotal 2 2 6 14" xfId="19402" xr:uid="{00000000-0005-0000-0000-0000CB4B0000}"/>
    <cellStyle name="NomTotal 2 2 6 14 2" xfId="19403" xr:uid="{00000000-0005-0000-0000-0000CC4B0000}"/>
    <cellStyle name="NomTotal 2 2 6 14 3" xfId="19404" xr:uid="{00000000-0005-0000-0000-0000CD4B0000}"/>
    <cellStyle name="NomTotal 2 2 6 15" xfId="19405" xr:uid="{00000000-0005-0000-0000-0000CE4B0000}"/>
    <cellStyle name="NomTotal 2 2 6 15 2" xfId="19406" xr:uid="{00000000-0005-0000-0000-0000CF4B0000}"/>
    <cellStyle name="NomTotal 2 2 6 15 3" xfId="19407" xr:uid="{00000000-0005-0000-0000-0000D04B0000}"/>
    <cellStyle name="NomTotal 2 2 6 16" xfId="19408" xr:uid="{00000000-0005-0000-0000-0000D14B0000}"/>
    <cellStyle name="NomTotal 2 2 6 16 2" xfId="19409" xr:uid="{00000000-0005-0000-0000-0000D24B0000}"/>
    <cellStyle name="NomTotal 2 2 6 16 3" xfId="19410" xr:uid="{00000000-0005-0000-0000-0000D34B0000}"/>
    <cellStyle name="NomTotal 2 2 6 17" xfId="19411" xr:uid="{00000000-0005-0000-0000-0000D44B0000}"/>
    <cellStyle name="NomTotal 2 2 6 17 2" xfId="19412" xr:uid="{00000000-0005-0000-0000-0000D54B0000}"/>
    <cellStyle name="NomTotal 2 2 6 17 3" xfId="19413" xr:uid="{00000000-0005-0000-0000-0000D64B0000}"/>
    <cellStyle name="NomTotal 2 2 6 18" xfId="19414" xr:uid="{00000000-0005-0000-0000-0000D74B0000}"/>
    <cellStyle name="NomTotal 2 2 6 18 2" xfId="19415" xr:uid="{00000000-0005-0000-0000-0000D84B0000}"/>
    <cellStyle name="NomTotal 2 2 6 18 3" xfId="19416" xr:uid="{00000000-0005-0000-0000-0000D94B0000}"/>
    <cellStyle name="NomTotal 2 2 6 19" xfId="19417" xr:uid="{00000000-0005-0000-0000-0000DA4B0000}"/>
    <cellStyle name="NomTotal 2 2 6 19 2" xfId="19418" xr:uid="{00000000-0005-0000-0000-0000DB4B0000}"/>
    <cellStyle name="NomTotal 2 2 6 19 3" xfId="19419" xr:uid="{00000000-0005-0000-0000-0000DC4B0000}"/>
    <cellStyle name="NomTotal 2 2 6 2" xfId="19420" xr:uid="{00000000-0005-0000-0000-0000DD4B0000}"/>
    <cellStyle name="NomTotal 2 2 6 2 2" xfId="19421" xr:uid="{00000000-0005-0000-0000-0000DE4B0000}"/>
    <cellStyle name="NomTotal 2 2 6 2 3" xfId="19422" xr:uid="{00000000-0005-0000-0000-0000DF4B0000}"/>
    <cellStyle name="NomTotal 2 2 6 20" xfId="19423" xr:uid="{00000000-0005-0000-0000-0000E04B0000}"/>
    <cellStyle name="NomTotal 2 2 6 20 2" xfId="19424" xr:uid="{00000000-0005-0000-0000-0000E14B0000}"/>
    <cellStyle name="NomTotal 2 2 6 20 3" xfId="19425" xr:uid="{00000000-0005-0000-0000-0000E24B0000}"/>
    <cellStyle name="NomTotal 2 2 6 21" xfId="19426" xr:uid="{00000000-0005-0000-0000-0000E34B0000}"/>
    <cellStyle name="NomTotal 2 2 6 21 2" xfId="19427" xr:uid="{00000000-0005-0000-0000-0000E44B0000}"/>
    <cellStyle name="NomTotal 2 2 6 21 3" xfId="19428" xr:uid="{00000000-0005-0000-0000-0000E54B0000}"/>
    <cellStyle name="NomTotal 2 2 6 22" xfId="19429" xr:uid="{00000000-0005-0000-0000-0000E64B0000}"/>
    <cellStyle name="NomTotal 2 2 6 22 2" xfId="19430" xr:uid="{00000000-0005-0000-0000-0000E74B0000}"/>
    <cellStyle name="NomTotal 2 2 6 22 3" xfId="19431" xr:uid="{00000000-0005-0000-0000-0000E84B0000}"/>
    <cellStyle name="NomTotal 2 2 6 23" xfId="19432" xr:uid="{00000000-0005-0000-0000-0000E94B0000}"/>
    <cellStyle name="NomTotal 2 2 6 23 2" xfId="19433" xr:uid="{00000000-0005-0000-0000-0000EA4B0000}"/>
    <cellStyle name="NomTotal 2 2 6 23 3" xfId="19434" xr:uid="{00000000-0005-0000-0000-0000EB4B0000}"/>
    <cellStyle name="NomTotal 2 2 6 24" xfId="19435" xr:uid="{00000000-0005-0000-0000-0000EC4B0000}"/>
    <cellStyle name="NomTotal 2 2 6 24 2" xfId="19436" xr:uid="{00000000-0005-0000-0000-0000ED4B0000}"/>
    <cellStyle name="NomTotal 2 2 6 24 3" xfId="19437" xr:uid="{00000000-0005-0000-0000-0000EE4B0000}"/>
    <cellStyle name="NomTotal 2 2 6 25" xfId="19438" xr:uid="{00000000-0005-0000-0000-0000EF4B0000}"/>
    <cellStyle name="NomTotal 2 2 6 26" xfId="19439" xr:uid="{00000000-0005-0000-0000-0000F04B0000}"/>
    <cellStyle name="NomTotal 2 2 6 3" xfId="19440" xr:uid="{00000000-0005-0000-0000-0000F14B0000}"/>
    <cellStyle name="NomTotal 2 2 6 3 2" xfId="19441" xr:uid="{00000000-0005-0000-0000-0000F24B0000}"/>
    <cellStyle name="NomTotal 2 2 6 3 3" xfId="19442" xr:uid="{00000000-0005-0000-0000-0000F34B0000}"/>
    <cellStyle name="NomTotal 2 2 6 4" xfId="19443" xr:uid="{00000000-0005-0000-0000-0000F44B0000}"/>
    <cellStyle name="NomTotal 2 2 6 4 2" xfId="19444" xr:uid="{00000000-0005-0000-0000-0000F54B0000}"/>
    <cellStyle name="NomTotal 2 2 6 4 3" xfId="19445" xr:uid="{00000000-0005-0000-0000-0000F64B0000}"/>
    <cellStyle name="NomTotal 2 2 6 5" xfId="19446" xr:uid="{00000000-0005-0000-0000-0000F74B0000}"/>
    <cellStyle name="NomTotal 2 2 6 5 2" xfId="19447" xr:uid="{00000000-0005-0000-0000-0000F84B0000}"/>
    <cellStyle name="NomTotal 2 2 6 5 3" xfId="19448" xr:uid="{00000000-0005-0000-0000-0000F94B0000}"/>
    <cellStyle name="NomTotal 2 2 6 6" xfId="19449" xr:uid="{00000000-0005-0000-0000-0000FA4B0000}"/>
    <cellStyle name="NomTotal 2 2 6 6 2" xfId="19450" xr:uid="{00000000-0005-0000-0000-0000FB4B0000}"/>
    <cellStyle name="NomTotal 2 2 6 6 3" xfId="19451" xr:uid="{00000000-0005-0000-0000-0000FC4B0000}"/>
    <cellStyle name="NomTotal 2 2 6 7" xfId="19452" xr:uid="{00000000-0005-0000-0000-0000FD4B0000}"/>
    <cellStyle name="NomTotal 2 2 6 7 2" xfId="19453" xr:uid="{00000000-0005-0000-0000-0000FE4B0000}"/>
    <cellStyle name="NomTotal 2 2 6 7 3" xfId="19454" xr:uid="{00000000-0005-0000-0000-0000FF4B0000}"/>
    <cellStyle name="NomTotal 2 2 6 8" xfId="19455" xr:uid="{00000000-0005-0000-0000-0000004C0000}"/>
    <cellStyle name="NomTotal 2 2 6 8 2" xfId="19456" xr:uid="{00000000-0005-0000-0000-0000014C0000}"/>
    <cellStyle name="NomTotal 2 2 6 8 3" xfId="19457" xr:uid="{00000000-0005-0000-0000-0000024C0000}"/>
    <cellStyle name="NomTotal 2 2 6 9" xfId="19458" xr:uid="{00000000-0005-0000-0000-0000034C0000}"/>
    <cellStyle name="NomTotal 2 2 6 9 2" xfId="19459" xr:uid="{00000000-0005-0000-0000-0000044C0000}"/>
    <cellStyle name="NomTotal 2 2 6 9 3" xfId="19460" xr:uid="{00000000-0005-0000-0000-0000054C0000}"/>
    <cellStyle name="NomTotal 2 2 7" xfId="19461" xr:uid="{00000000-0005-0000-0000-0000064C0000}"/>
    <cellStyle name="NomTotal 2 2 7 10" xfId="19462" xr:uid="{00000000-0005-0000-0000-0000074C0000}"/>
    <cellStyle name="NomTotal 2 2 7 10 2" xfId="19463" xr:uid="{00000000-0005-0000-0000-0000084C0000}"/>
    <cellStyle name="NomTotal 2 2 7 10 3" xfId="19464" xr:uid="{00000000-0005-0000-0000-0000094C0000}"/>
    <cellStyle name="NomTotal 2 2 7 11" xfId="19465" xr:uid="{00000000-0005-0000-0000-00000A4C0000}"/>
    <cellStyle name="NomTotal 2 2 7 11 2" xfId="19466" xr:uid="{00000000-0005-0000-0000-00000B4C0000}"/>
    <cellStyle name="NomTotal 2 2 7 11 3" xfId="19467" xr:uid="{00000000-0005-0000-0000-00000C4C0000}"/>
    <cellStyle name="NomTotal 2 2 7 12" xfId="19468" xr:uid="{00000000-0005-0000-0000-00000D4C0000}"/>
    <cellStyle name="NomTotal 2 2 7 12 2" xfId="19469" xr:uid="{00000000-0005-0000-0000-00000E4C0000}"/>
    <cellStyle name="NomTotal 2 2 7 12 3" xfId="19470" xr:uid="{00000000-0005-0000-0000-00000F4C0000}"/>
    <cellStyle name="NomTotal 2 2 7 13" xfId="19471" xr:uid="{00000000-0005-0000-0000-0000104C0000}"/>
    <cellStyle name="NomTotal 2 2 7 13 2" xfId="19472" xr:uid="{00000000-0005-0000-0000-0000114C0000}"/>
    <cellStyle name="NomTotal 2 2 7 13 3" xfId="19473" xr:uid="{00000000-0005-0000-0000-0000124C0000}"/>
    <cellStyle name="NomTotal 2 2 7 14" xfId="19474" xr:uid="{00000000-0005-0000-0000-0000134C0000}"/>
    <cellStyle name="NomTotal 2 2 7 14 2" xfId="19475" xr:uid="{00000000-0005-0000-0000-0000144C0000}"/>
    <cellStyle name="NomTotal 2 2 7 14 3" xfId="19476" xr:uid="{00000000-0005-0000-0000-0000154C0000}"/>
    <cellStyle name="NomTotal 2 2 7 15" xfId="19477" xr:uid="{00000000-0005-0000-0000-0000164C0000}"/>
    <cellStyle name="NomTotal 2 2 7 15 2" xfId="19478" xr:uid="{00000000-0005-0000-0000-0000174C0000}"/>
    <cellStyle name="NomTotal 2 2 7 15 3" xfId="19479" xr:uid="{00000000-0005-0000-0000-0000184C0000}"/>
    <cellStyle name="NomTotal 2 2 7 16" xfId="19480" xr:uid="{00000000-0005-0000-0000-0000194C0000}"/>
    <cellStyle name="NomTotal 2 2 7 16 2" xfId="19481" xr:uid="{00000000-0005-0000-0000-00001A4C0000}"/>
    <cellStyle name="NomTotal 2 2 7 16 3" xfId="19482" xr:uid="{00000000-0005-0000-0000-00001B4C0000}"/>
    <cellStyle name="NomTotal 2 2 7 17" xfId="19483" xr:uid="{00000000-0005-0000-0000-00001C4C0000}"/>
    <cellStyle name="NomTotal 2 2 7 17 2" xfId="19484" xr:uid="{00000000-0005-0000-0000-00001D4C0000}"/>
    <cellStyle name="NomTotal 2 2 7 17 3" xfId="19485" xr:uid="{00000000-0005-0000-0000-00001E4C0000}"/>
    <cellStyle name="NomTotal 2 2 7 18" xfId="19486" xr:uid="{00000000-0005-0000-0000-00001F4C0000}"/>
    <cellStyle name="NomTotal 2 2 7 18 2" xfId="19487" xr:uid="{00000000-0005-0000-0000-0000204C0000}"/>
    <cellStyle name="NomTotal 2 2 7 18 3" xfId="19488" xr:uid="{00000000-0005-0000-0000-0000214C0000}"/>
    <cellStyle name="NomTotal 2 2 7 19" xfId="19489" xr:uid="{00000000-0005-0000-0000-0000224C0000}"/>
    <cellStyle name="NomTotal 2 2 7 19 2" xfId="19490" xr:uid="{00000000-0005-0000-0000-0000234C0000}"/>
    <cellStyle name="NomTotal 2 2 7 19 3" xfId="19491" xr:uid="{00000000-0005-0000-0000-0000244C0000}"/>
    <cellStyle name="NomTotal 2 2 7 2" xfId="19492" xr:uid="{00000000-0005-0000-0000-0000254C0000}"/>
    <cellStyle name="NomTotal 2 2 7 2 2" xfId="19493" xr:uid="{00000000-0005-0000-0000-0000264C0000}"/>
    <cellStyle name="NomTotal 2 2 7 2 3" xfId="19494" xr:uid="{00000000-0005-0000-0000-0000274C0000}"/>
    <cellStyle name="NomTotal 2 2 7 20" xfId="19495" xr:uid="{00000000-0005-0000-0000-0000284C0000}"/>
    <cellStyle name="NomTotal 2 2 7 20 2" xfId="19496" xr:uid="{00000000-0005-0000-0000-0000294C0000}"/>
    <cellStyle name="NomTotal 2 2 7 20 3" xfId="19497" xr:uid="{00000000-0005-0000-0000-00002A4C0000}"/>
    <cellStyle name="NomTotal 2 2 7 21" xfId="19498" xr:uid="{00000000-0005-0000-0000-00002B4C0000}"/>
    <cellStyle name="NomTotal 2 2 7 21 2" xfId="19499" xr:uid="{00000000-0005-0000-0000-00002C4C0000}"/>
    <cellStyle name="NomTotal 2 2 7 21 3" xfId="19500" xr:uid="{00000000-0005-0000-0000-00002D4C0000}"/>
    <cellStyle name="NomTotal 2 2 7 22" xfId="19501" xr:uid="{00000000-0005-0000-0000-00002E4C0000}"/>
    <cellStyle name="NomTotal 2 2 7 22 2" xfId="19502" xr:uid="{00000000-0005-0000-0000-00002F4C0000}"/>
    <cellStyle name="NomTotal 2 2 7 22 3" xfId="19503" xr:uid="{00000000-0005-0000-0000-0000304C0000}"/>
    <cellStyle name="NomTotal 2 2 7 23" xfId="19504" xr:uid="{00000000-0005-0000-0000-0000314C0000}"/>
    <cellStyle name="NomTotal 2 2 7 23 2" xfId="19505" xr:uid="{00000000-0005-0000-0000-0000324C0000}"/>
    <cellStyle name="NomTotal 2 2 7 23 3" xfId="19506" xr:uid="{00000000-0005-0000-0000-0000334C0000}"/>
    <cellStyle name="NomTotal 2 2 7 24" xfId="19507" xr:uid="{00000000-0005-0000-0000-0000344C0000}"/>
    <cellStyle name="NomTotal 2 2 7 24 2" xfId="19508" xr:uid="{00000000-0005-0000-0000-0000354C0000}"/>
    <cellStyle name="NomTotal 2 2 7 24 3" xfId="19509" xr:uid="{00000000-0005-0000-0000-0000364C0000}"/>
    <cellStyle name="NomTotal 2 2 7 25" xfId="19510" xr:uid="{00000000-0005-0000-0000-0000374C0000}"/>
    <cellStyle name="NomTotal 2 2 7 26" xfId="19511" xr:uid="{00000000-0005-0000-0000-0000384C0000}"/>
    <cellStyle name="NomTotal 2 2 7 3" xfId="19512" xr:uid="{00000000-0005-0000-0000-0000394C0000}"/>
    <cellStyle name="NomTotal 2 2 7 3 2" xfId="19513" xr:uid="{00000000-0005-0000-0000-00003A4C0000}"/>
    <cellStyle name="NomTotal 2 2 7 3 3" xfId="19514" xr:uid="{00000000-0005-0000-0000-00003B4C0000}"/>
    <cellStyle name="NomTotal 2 2 7 4" xfId="19515" xr:uid="{00000000-0005-0000-0000-00003C4C0000}"/>
    <cellStyle name="NomTotal 2 2 7 4 2" xfId="19516" xr:uid="{00000000-0005-0000-0000-00003D4C0000}"/>
    <cellStyle name="NomTotal 2 2 7 4 3" xfId="19517" xr:uid="{00000000-0005-0000-0000-00003E4C0000}"/>
    <cellStyle name="NomTotal 2 2 7 5" xfId="19518" xr:uid="{00000000-0005-0000-0000-00003F4C0000}"/>
    <cellStyle name="NomTotal 2 2 7 5 2" xfId="19519" xr:uid="{00000000-0005-0000-0000-0000404C0000}"/>
    <cellStyle name="NomTotal 2 2 7 5 3" xfId="19520" xr:uid="{00000000-0005-0000-0000-0000414C0000}"/>
    <cellStyle name="NomTotal 2 2 7 6" xfId="19521" xr:uid="{00000000-0005-0000-0000-0000424C0000}"/>
    <cellStyle name="NomTotal 2 2 7 6 2" xfId="19522" xr:uid="{00000000-0005-0000-0000-0000434C0000}"/>
    <cellStyle name="NomTotal 2 2 7 6 3" xfId="19523" xr:uid="{00000000-0005-0000-0000-0000444C0000}"/>
    <cellStyle name="NomTotal 2 2 7 7" xfId="19524" xr:uid="{00000000-0005-0000-0000-0000454C0000}"/>
    <cellStyle name="NomTotal 2 2 7 7 2" xfId="19525" xr:uid="{00000000-0005-0000-0000-0000464C0000}"/>
    <cellStyle name="NomTotal 2 2 7 7 3" xfId="19526" xr:uid="{00000000-0005-0000-0000-0000474C0000}"/>
    <cellStyle name="NomTotal 2 2 7 8" xfId="19527" xr:uid="{00000000-0005-0000-0000-0000484C0000}"/>
    <cellStyle name="NomTotal 2 2 7 8 2" xfId="19528" xr:uid="{00000000-0005-0000-0000-0000494C0000}"/>
    <cellStyle name="NomTotal 2 2 7 8 3" xfId="19529" xr:uid="{00000000-0005-0000-0000-00004A4C0000}"/>
    <cellStyle name="NomTotal 2 2 7 9" xfId="19530" xr:uid="{00000000-0005-0000-0000-00004B4C0000}"/>
    <cellStyle name="NomTotal 2 2 7 9 2" xfId="19531" xr:uid="{00000000-0005-0000-0000-00004C4C0000}"/>
    <cellStyle name="NomTotal 2 2 7 9 3" xfId="19532" xr:uid="{00000000-0005-0000-0000-00004D4C0000}"/>
    <cellStyle name="NomTotal 2 2 8" xfId="19533" xr:uid="{00000000-0005-0000-0000-00004E4C0000}"/>
    <cellStyle name="NomTotal 2 2 8 10" xfId="19534" xr:uid="{00000000-0005-0000-0000-00004F4C0000}"/>
    <cellStyle name="NomTotal 2 2 8 10 2" xfId="19535" xr:uid="{00000000-0005-0000-0000-0000504C0000}"/>
    <cellStyle name="NomTotal 2 2 8 10 3" xfId="19536" xr:uid="{00000000-0005-0000-0000-0000514C0000}"/>
    <cellStyle name="NomTotal 2 2 8 11" xfId="19537" xr:uid="{00000000-0005-0000-0000-0000524C0000}"/>
    <cellStyle name="NomTotal 2 2 8 11 2" xfId="19538" xr:uid="{00000000-0005-0000-0000-0000534C0000}"/>
    <cellStyle name="NomTotal 2 2 8 11 3" xfId="19539" xr:uid="{00000000-0005-0000-0000-0000544C0000}"/>
    <cellStyle name="NomTotal 2 2 8 12" xfId="19540" xr:uid="{00000000-0005-0000-0000-0000554C0000}"/>
    <cellStyle name="NomTotal 2 2 8 12 2" xfId="19541" xr:uid="{00000000-0005-0000-0000-0000564C0000}"/>
    <cellStyle name="NomTotal 2 2 8 12 3" xfId="19542" xr:uid="{00000000-0005-0000-0000-0000574C0000}"/>
    <cellStyle name="NomTotal 2 2 8 13" xfId="19543" xr:uid="{00000000-0005-0000-0000-0000584C0000}"/>
    <cellStyle name="NomTotal 2 2 8 13 2" xfId="19544" xr:uid="{00000000-0005-0000-0000-0000594C0000}"/>
    <cellStyle name="NomTotal 2 2 8 13 3" xfId="19545" xr:uid="{00000000-0005-0000-0000-00005A4C0000}"/>
    <cellStyle name="NomTotal 2 2 8 14" xfId="19546" xr:uid="{00000000-0005-0000-0000-00005B4C0000}"/>
    <cellStyle name="NomTotal 2 2 8 14 2" xfId="19547" xr:uid="{00000000-0005-0000-0000-00005C4C0000}"/>
    <cellStyle name="NomTotal 2 2 8 14 3" xfId="19548" xr:uid="{00000000-0005-0000-0000-00005D4C0000}"/>
    <cellStyle name="NomTotal 2 2 8 15" xfId="19549" xr:uid="{00000000-0005-0000-0000-00005E4C0000}"/>
    <cellStyle name="NomTotal 2 2 8 15 2" xfId="19550" xr:uid="{00000000-0005-0000-0000-00005F4C0000}"/>
    <cellStyle name="NomTotal 2 2 8 15 3" xfId="19551" xr:uid="{00000000-0005-0000-0000-0000604C0000}"/>
    <cellStyle name="NomTotal 2 2 8 16" xfId="19552" xr:uid="{00000000-0005-0000-0000-0000614C0000}"/>
    <cellStyle name="NomTotal 2 2 8 16 2" xfId="19553" xr:uid="{00000000-0005-0000-0000-0000624C0000}"/>
    <cellStyle name="NomTotal 2 2 8 16 3" xfId="19554" xr:uid="{00000000-0005-0000-0000-0000634C0000}"/>
    <cellStyle name="NomTotal 2 2 8 17" xfId="19555" xr:uid="{00000000-0005-0000-0000-0000644C0000}"/>
    <cellStyle name="NomTotal 2 2 8 17 2" xfId="19556" xr:uid="{00000000-0005-0000-0000-0000654C0000}"/>
    <cellStyle name="NomTotal 2 2 8 17 3" xfId="19557" xr:uid="{00000000-0005-0000-0000-0000664C0000}"/>
    <cellStyle name="NomTotal 2 2 8 18" xfId="19558" xr:uid="{00000000-0005-0000-0000-0000674C0000}"/>
    <cellStyle name="NomTotal 2 2 8 18 2" xfId="19559" xr:uid="{00000000-0005-0000-0000-0000684C0000}"/>
    <cellStyle name="NomTotal 2 2 8 18 3" xfId="19560" xr:uid="{00000000-0005-0000-0000-0000694C0000}"/>
    <cellStyle name="NomTotal 2 2 8 19" xfId="19561" xr:uid="{00000000-0005-0000-0000-00006A4C0000}"/>
    <cellStyle name="NomTotal 2 2 8 19 2" xfId="19562" xr:uid="{00000000-0005-0000-0000-00006B4C0000}"/>
    <cellStyle name="NomTotal 2 2 8 19 3" xfId="19563" xr:uid="{00000000-0005-0000-0000-00006C4C0000}"/>
    <cellStyle name="NomTotal 2 2 8 2" xfId="19564" xr:uid="{00000000-0005-0000-0000-00006D4C0000}"/>
    <cellStyle name="NomTotal 2 2 8 2 2" xfId="19565" xr:uid="{00000000-0005-0000-0000-00006E4C0000}"/>
    <cellStyle name="NomTotal 2 2 8 2 3" xfId="19566" xr:uid="{00000000-0005-0000-0000-00006F4C0000}"/>
    <cellStyle name="NomTotal 2 2 8 20" xfId="19567" xr:uid="{00000000-0005-0000-0000-0000704C0000}"/>
    <cellStyle name="NomTotal 2 2 8 20 2" xfId="19568" xr:uid="{00000000-0005-0000-0000-0000714C0000}"/>
    <cellStyle name="NomTotal 2 2 8 20 3" xfId="19569" xr:uid="{00000000-0005-0000-0000-0000724C0000}"/>
    <cellStyle name="NomTotal 2 2 8 21" xfId="19570" xr:uid="{00000000-0005-0000-0000-0000734C0000}"/>
    <cellStyle name="NomTotal 2 2 8 21 2" xfId="19571" xr:uid="{00000000-0005-0000-0000-0000744C0000}"/>
    <cellStyle name="NomTotal 2 2 8 21 3" xfId="19572" xr:uid="{00000000-0005-0000-0000-0000754C0000}"/>
    <cellStyle name="NomTotal 2 2 8 22" xfId="19573" xr:uid="{00000000-0005-0000-0000-0000764C0000}"/>
    <cellStyle name="NomTotal 2 2 8 22 2" xfId="19574" xr:uid="{00000000-0005-0000-0000-0000774C0000}"/>
    <cellStyle name="NomTotal 2 2 8 22 3" xfId="19575" xr:uid="{00000000-0005-0000-0000-0000784C0000}"/>
    <cellStyle name="NomTotal 2 2 8 23" xfId="19576" xr:uid="{00000000-0005-0000-0000-0000794C0000}"/>
    <cellStyle name="NomTotal 2 2 8 23 2" xfId="19577" xr:uid="{00000000-0005-0000-0000-00007A4C0000}"/>
    <cellStyle name="NomTotal 2 2 8 23 3" xfId="19578" xr:uid="{00000000-0005-0000-0000-00007B4C0000}"/>
    <cellStyle name="NomTotal 2 2 8 24" xfId="19579" xr:uid="{00000000-0005-0000-0000-00007C4C0000}"/>
    <cellStyle name="NomTotal 2 2 8 24 2" xfId="19580" xr:uid="{00000000-0005-0000-0000-00007D4C0000}"/>
    <cellStyle name="NomTotal 2 2 8 24 3" xfId="19581" xr:uid="{00000000-0005-0000-0000-00007E4C0000}"/>
    <cellStyle name="NomTotal 2 2 8 25" xfId="19582" xr:uid="{00000000-0005-0000-0000-00007F4C0000}"/>
    <cellStyle name="NomTotal 2 2 8 26" xfId="19583" xr:uid="{00000000-0005-0000-0000-0000804C0000}"/>
    <cellStyle name="NomTotal 2 2 8 3" xfId="19584" xr:uid="{00000000-0005-0000-0000-0000814C0000}"/>
    <cellStyle name="NomTotal 2 2 8 3 2" xfId="19585" xr:uid="{00000000-0005-0000-0000-0000824C0000}"/>
    <cellStyle name="NomTotal 2 2 8 3 3" xfId="19586" xr:uid="{00000000-0005-0000-0000-0000834C0000}"/>
    <cellStyle name="NomTotal 2 2 8 4" xfId="19587" xr:uid="{00000000-0005-0000-0000-0000844C0000}"/>
    <cellStyle name="NomTotal 2 2 8 4 2" xfId="19588" xr:uid="{00000000-0005-0000-0000-0000854C0000}"/>
    <cellStyle name="NomTotal 2 2 8 4 3" xfId="19589" xr:uid="{00000000-0005-0000-0000-0000864C0000}"/>
    <cellStyle name="NomTotal 2 2 8 5" xfId="19590" xr:uid="{00000000-0005-0000-0000-0000874C0000}"/>
    <cellStyle name="NomTotal 2 2 8 5 2" xfId="19591" xr:uid="{00000000-0005-0000-0000-0000884C0000}"/>
    <cellStyle name="NomTotal 2 2 8 5 3" xfId="19592" xr:uid="{00000000-0005-0000-0000-0000894C0000}"/>
    <cellStyle name="NomTotal 2 2 8 6" xfId="19593" xr:uid="{00000000-0005-0000-0000-00008A4C0000}"/>
    <cellStyle name="NomTotal 2 2 8 6 2" xfId="19594" xr:uid="{00000000-0005-0000-0000-00008B4C0000}"/>
    <cellStyle name="NomTotal 2 2 8 6 3" xfId="19595" xr:uid="{00000000-0005-0000-0000-00008C4C0000}"/>
    <cellStyle name="NomTotal 2 2 8 7" xfId="19596" xr:uid="{00000000-0005-0000-0000-00008D4C0000}"/>
    <cellStyle name="NomTotal 2 2 8 7 2" xfId="19597" xr:uid="{00000000-0005-0000-0000-00008E4C0000}"/>
    <cellStyle name="NomTotal 2 2 8 7 3" xfId="19598" xr:uid="{00000000-0005-0000-0000-00008F4C0000}"/>
    <cellStyle name="NomTotal 2 2 8 8" xfId="19599" xr:uid="{00000000-0005-0000-0000-0000904C0000}"/>
    <cellStyle name="NomTotal 2 2 8 8 2" xfId="19600" xr:uid="{00000000-0005-0000-0000-0000914C0000}"/>
    <cellStyle name="NomTotal 2 2 8 8 3" xfId="19601" xr:uid="{00000000-0005-0000-0000-0000924C0000}"/>
    <cellStyle name="NomTotal 2 2 8 9" xfId="19602" xr:uid="{00000000-0005-0000-0000-0000934C0000}"/>
    <cellStyle name="NomTotal 2 2 8 9 2" xfId="19603" xr:uid="{00000000-0005-0000-0000-0000944C0000}"/>
    <cellStyle name="NomTotal 2 2 8 9 3" xfId="19604" xr:uid="{00000000-0005-0000-0000-0000954C0000}"/>
    <cellStyle name="NomTotal 2 2 9" xfId="19605" xr:uid="{00000000-0005-0000-0000-0000964C0000}"/>
    <cellStyle name="NomTotal 2 2 9 2" xfId="19606" xr:uid="{00000000-0005-0000-0000-0000974C0000}"/>
    <cellStyle name="NomTotal 2 2 9 3" xfId="19607" xr:uid="{00000000-0005-0000-0000-0000984C0000}"/>
    <cellStyle name="NomTotal 2 20" xfId="19608" xr:uid="{00000000-0005-0000-0000-0000994C0000}"/>
    <cellStyle name="NomTotal 2 20 2" xfId="19609" xr:uid="{00000000-0005-0000-0000-00009A4C0000}"/>
    <cellStyle name="NomTotal 2 20 3" xfId="19610" xr:uid="{00000000-0005-0000-0000-00009B4C0000}"/>
    <cellStyle name="NomTotal 2 21" xfId="19611" xr:uid="{00000000-0005-0000-0000-00009C4C0000}"/>
    <cellStyle name="NomTotal 2 21 2" xfId="19612" xr:uid="{00000000-0005-0000-0000-00009D4C0000}"/>
    <cellStyle name="NomTotal 2 21 3" xfId="19613" xr:uid="{00000000-0005-0000-0000-00009E4C0000}"/>
    <cellStyle name="NomTotal 2 22" xfId="19614" xr:uid="{00000000-0005-0000-0000-00009F4C0000}"/>
    <cellStyle name="NomTotal 2 22 2" xfId="19615" xr:uid="{00000000-0005-0000-0000-0000A04C0000}"/>
    <cellStyle name="NomTotal 2 22 3" xfId="19616" xr:uid="{00000000-0005-0000-0000-0000A14C0000}"/>
    <cellStyle name="NomTotal 2 23" xfId="19617" xr:uid="{00000000-0005-0000-0000-0000A24C0000}"/>
    <cellStyle name="NomTotal 2 23 2" xfId="19618" xr:uid="{00000000-0005-0000-0000-0000A34C0000}"/>
    <cellStyle name="NomTotal 2 23 3" xfId="19619" xr:uid="{00000000-0005-0000-0000-0000A44C0000}"/>
    <cellStyle name="NomTotal 2 24" xfId="19620" xr:uid="{00000000-0005-0000-0000-0000A54C0000}"/>
    <cellStyle name="NomTotal 2 24 2" xfId="19621" xr:uid="{00000000-0005-0000-0000-0000A64C0000}"/>
    <cellStyle name="NomTotal 2 24 3" xfId="19622" xr:uid="{00000000-0005-0000-0000-0000A74C0000}"/>
    <cellStyle name="NomTotal 2 25" xfId="19623" xr:uid="{00000000-0005-0000-0000-0000A84C0000}"/>
    <cellStyle name="NomTotal 2 25 2" xfId="19624" xr:uid="{00000000-0005-0000-0000-0000A94C0000}"/>
    <cellStyle name="NomTotal 2 25 3" xfId="19625" xr:uid="{00000000-0005-0000-0000-0000AA4C0000}"/>
    <cellStyle name="NomTotal 2 26" xfId="19626" xr:uid="{00000000-0005-0000-0000-0000AB4C0000}"/>
    <cellStyle name="NomTotal 2 26 2" xfId="19627" xr:uid="{00000000-0005-0000-0000-0000AC4C0000}"/>
    <cellStyle name="NomTotal 2 26 3" xfId="19628" xr:uid="{00000000-0005-0000-0000-0000AD4C0000}"/>
    <cellStyle name="NomTotal 2 27" xfId="19629" xr:uid="{00000000-0005-0000-0000-0000AE4C0000}"/>
    <cellStyle name="NomTotal 2 27 2" xfId="19630" xr:uid="{00000000-0005-0000-0000-0000AF4C0000}"/>
    <cellStyle name="NomTotal 2 27 3" xfId="19631" xr:uid="{00000000-0005-0000-0000-0000B04C0000}"/>
    <cellStyle name="NomTotal 2 28" xfId="19632" xr:uid="{00000000-0005-0000-0000-0000B14C0000}"/>
    <cellStyle name="NomTotal 2 28 2" xfId="19633" xr:uid="{00000000-0005-0000-0000-0000B24C0000}"/>
    <cellStyle name="NomTotal 2 28 3" xfId="19634" xr:uid="{00000000-0005-0000-0000-0000B34C0000}"/>
    <cellStyle name="NomTotal 2 29" xfId="19635" xr:uid="{00000000-0005-0000-0000-0000B44C0000}"/>
    <cellStyle name="NomTotal 2 29 2" xfId="19636" xr:uid="{00000000-0005-0000-0000-0000B54C0000}"/>
    <cellStyle name="NomTotal 2 29 3" xfId="19637" xr:uid="{00000000-0005-0000-0000-0000B64C0000}"/>
    <cellStyle name="NomTotal 2 3" xfId="19638" xr:uid="{00000000-0005-0000-0000-0000B74C0000}"/>
    <cellStyle name="NomTotal 2 3 10" xfId="19639" xr:uid="{00000000-0005-0000-0000-0000B84C0000}"/>
    <cellStyle name="NomTotal 2 3 10 2" xfId="19640" xr:uid="{00000000-0005-0000-0000-0000B94C0000}"/>
    <cellStyle name="NomTotal 2 3 10 3" xfId="19641" xr:uid="{00000000-0005-0000-0000-0000BA4C0000}"/>
    <cellStyle name="NomTotal 2 3 11" xfId="19642" xr:uid="{00000000-0005-0000-0000-0000BB4C0000}"/>
    <cellStyle name="NomTotal 2 3 11 2" xfId="19643" xr:uid="{00000000-0005-0000-0000-0000BC4C0000}"/>
    <cellStyle name="NomTotal 2 3 11 3" xfId="19644" xr:uid="{00000000-0005-0000-0000-0000BD4C0000}"/>
    <cellStyle name="NomTotal 2 3 12" xfId="19645" xr:uid="{00000000-0005-0000-0000-0000BE4C0000}"/>
    <cellStyle name="NomTotal 2 3 12 2" xfId="19646" xr:uid="{00000000-0005-0000-0000-0000BF4C0000}"/>
    <cellStyle name="NomTotal 2 3 12 3" xfId="19647" xr:uid="{00000000-0005-0000-0000-0000C04C0000}"/>
    <cellStyle name="NomTotal 2 3 13" xfId="19648" xr:uid="{00000000-0005-0000-0000-0000C14C0000}"/>
    <cellStyle name="NomTotal 2 3 13 2" xfId="19649" xr:uid="{00000000-0005-0000-0000-0000C24C0000}"/>
    <cellStyle name="NomTotal 2 3 13 3" xfId="19650" xr:uid="{00000000-0005-0000-0000-0000C34C0000}"/>
    <cellStyle name="NomTotal 2 3 14" xfId="19651" xr:uid="{00000000-0005-0000-0000-0000C44C0000}"/>
    <cellStyle name="NomTotal 2 3 14 2" xfId="19652" xr:uid="{00000000-0005-0000-0000-0000C54C0000}"/>
    <cellStyle name="NomTotal 2 3 14 3" xfId="19653" xr:uid="{00000000-0005-0000-0000-0000C64C0000}"/>
    <cellStyle name="NomTotal 2 3 15" xfId="19654" xr:uid="{00000000-0005-0000-0000-0000C74C0000}"/>
    <cellStyle name="NomTotal 2 3 15 2" xfId="19655" xr:uid="{00000000-0005-0000-0000-0000C84C0000}"/>
    <cellStyle name="NomTotal 2 3 15 3" xfId="19656" xr:uid="{00000000-0005-0000-0000-0000C94C0000}"/>
    <cellStyle name="NomTotal 2 3 16" xfId="19657" xr:uid="{00000000-0005-0000-0000-0000CA4C0000}"/>
    <cellStyle name="NomTotal 2 3 16 2" xfId="19658" xr:uid="{00000000-0005-0000-0000-0000CB4C0000}"/>
    <cellStyle name="NomTotal 2 3 16 3" xfId="19659" xr:uid="{00000000-0005-0000-0000-0000CC4C0000}"/>
    <cellStyle name="NomTotal 2 3 17" xfId="19660" xr:uid="{00000000-0005-0000-0000-0000CD4C0000}"/>
    <cellStyle name="NomTotal 2 3 17 2" xfId="19661" xr:uid="{00000000-0005-0000-0000-0000CE4C0000}"/>
    <cellStyle name="NomTotal 2 3 17 3" xfId="19662" xr:uid="{00000000-0005-0000-0000-0000CF4C0000}"/>
    <cellStyle name="NomTotal 2 3 18" xfId="19663" xr:uid="{00000000-0005-0000-0000-0000D04C0000}"/>
    <cellStyle name="NomTotal 2 3 18 2" xfId="19664" xr:uid="{00000000-0005-0000-0000-0000D14C0000}"/>
    <cellStyle name="NomTotal 2 3 18 3" xfId="19665" xr:uid="{00000000-0005-0000-0000-0000D24C0000}"/>
    <cellStyle name="NomTotal 2 3 19" xfId="19666" xr:uid="{00000000-0005-0000-0000-0000D34C0000}"/>
    <cellStyle name="NomTotal 2 3 19 2" xfId="19667" xr:uid="{00000000-0005-0000-0000-0000D44C0000}"/>
    <cellStyle name="NomTotal 2 3 19 3" xfId="19668" xr:uid="{00000000-0005-0000-0000-0000D54C0000}"/>
    <cellStyle name="NomTotal 2 3 2" xfId="19669" xr:uid="{00000000-0005-0000-0000-0000D64C0000}"/>
    <cellStyle name="NomTotal 2 3 2 2" xfId="19670" xr:uid="{00000000-0005-0000-0000-0000D74C0000}"/>
    <cellStyle name="NomTotal 2 3 2 3" xfId="19671" xr:uid="{00000000-0005-0000-0000-0000D84C0000}"/>
    <cellStyle name="NomTotal 2 3 20" xfId="19672" xr:uid="{00000000-0005-0000-0000-0000D94C0000}"/>
    <cellStyle name="NomTotal 2 3 20 2" xfId="19673" xr:uid="{00000000-0005-0000-0000-0000DA4C0000}"/>
    <cellStyle name="NomTotal 2 3 20 3" xfId="19674" xr:uid="{00000000-0005-0000-0000-0000DB4C0000}"/>
    <cellStyle name="NomTotal 2 3 21" xfId="19675" xr:uid="{00000000-0005-0000-0000-0000DC4C0000}"/>
    <cellStyle name="NomTotal 2 3 21 2" xfId="19676" xr:uid="{00000000-0005-0000-0000-0000DD4C0000}"/>
    <cellStyle name="NomTotal 2 3 21 3" xfId="19677" xr:uid="{00000000-0005-0000-0000-0000DE4C0000}"/>
    <cellStyle name="NomTotal 2 3 22" xfId="19678" xr:uid="{00000000-0005-0000-0000-0000DF4C0000}"/>
    <cellStyle name="NomTotal 2 3 22 2" xfId="19679" xr:uid="{00000000-0005-0000-0000-0000E04C0000}"/>
    <cellStyle name="NomTotal 2 3 22 3" xfId="19680" xr:uid="{00000000-0005-0000-0000-0000E14C0000}"/>
    <cellStyle name="NomTotal 2 3 23" xfId="19681" xr:uid="{00000000-0005-0000-0000-0000E24C0000}"/>
    <cellStyle name="NomTotal 2 3 23 2" xfId="19682" xr:uid="{00000000-0005-0000-0000-0000E34C0000}"/>
    <cellStyle name="NomTotal 2 3 23 3" xfId="19683" xr:uid="{00000000-0005-0000-0000-0000E44C0000}"/>
    <cellStyle name="NomTotal 2 3 24" xfId="19684" xr:uid="{00000000-0005-0000-0000-0000E54C0000}"/>
    <cellStyle name="NomTotal 2 3 24 2" xfId="19685" xr:uid="{00000000-0005-0000-0000-0000E64C0000}"/>
    <cellStyle name="NomTotal 2 3 24 3" xfId="19686" xr:uid="{00000000-0005-0000-0000-0000E74C0000}"/>
    <cellStyle name="NomTotal 2 3 25" xfId="19687" xr:uid="{00000000-0005-0000-0000-0000E84C0000}"/>
    <cellStyle name="NomTotal 2 3 26" xfId="19688" xr:uid="{00000000-0005-0000-0000-0000E94C0000}"/>
    <cellStyle name="NomTotal 2 3 3" xfId="19689" xr:uid="{00000000-0005-0000-0000-0000EA4C0000}"/>
    <cellStyle name="NomTotal 2 3 3 2" xfId="19690" xr:uid="{00000000-0005-0000-0000-0000EB4C0000}"/>
    <cellStyle name="NomTotal 2 3 3 3" xfId="19691" xr:uid="{00000000-0005-0000-0000-0000EC4C0000}"/>
    <cellStyle name="NomTotal 2 3 4" xfId="19692" xr:uid="{00000000-0005-0000-0000-0000ED4C0000}"/>
    <cellStyle name="NomTotal 2 3 4 2" xfId="19693" xr:uid="{00000000-0005-0000-0000-0000EE4C0000}"/>
    <cellStyle name="NomTotal 2 3 4 3" xfId="19694" xr:uid="{00000000-0005-0000-0000-0000EF4C0000}"/>
    <cellStyle name="NomTotal 2 3 5" xfId="19695" xr:uid="{00000000-0005-0000-0000-0000F04C0000}"/>
    <cellStyle name="NomTotal 2 3 5 2" xfId="19696" xr:uid="{00000000-0005-0000-0000-0000F14C0000}"/>
    <cellStyle name="NomTotal 2 3 5 3" xfId="19697" xr:uid="{00000000-0005-0000-0000-0000F24C0000}"/>
    <cellStyle name="NomTotal 2 3 6" xfId="19698" xr:uid="{00000000-0005-0000-0000-0000F34C0000}"/>
    <cellStyle name="NomTotal 2 3 6 2" xfId="19699" xr:uid="{00000000-0005-0000-0000-0000F44C0000}"/>
    <cellStyle name="NomTotal 2 3 6 3" xfId="19700" xr:uid="{00000000-0005-0000-0000-0000F54C0000}"/>
    <cellStyle name="NomTotal 2 3 7" xfId="19701" xr:uid="{00000000-0005-0000-0000-0000F64C0000}"/>
    <cellStyle name="NomTotal 2 3 7 2" xfId="19702" xr:uid="{00000000-0005-0000-0000-0000F74C0000}"/>
    <cellStyle name="NomTotal 2 3 7 3" xfId="19703" xr:uid="{00000000-0005-0000-0000-0000F84C0000}"/>
    <cellStyle name="NomTotal 2 3 8" xfId="19704" xr:uid="{00000000-0005-0000-0000-0000F94C0000}"/>
    <cellStyle name="NomTotal 2 3 8 2" xfId="19705" xr:uid="{00000000-0005-0000-0000-0000FA4C0000}"/>
    <cellStyle name="NomTotal 2 3 8 3" xfId="19706" xr:uid="{00000000-0005-0000-0000-0000FB4C0000}"/>
    <cellStyle name="NomTotal 2 3 9" xfId="19707" xr:uid="{00000000-0005-0000-0000-0000FC4C0000}"/>
    <cellStyle name="NomTotal 2 3 9 2" xfId="19708" xr:uid="{00000000-0005-0000-0000-0000FD4C0000}"/>
    <cellStyle name="NomTotal 2 3 9 3" xfId="19709" xr:uid="{00000000-0005-0000-0000-0000FE4C0000}"/>
    <cellStyle name="NomTotal 2 30" xfId="19710" xr:uid="{00000000-0005-0000-0000-0000FF4C0000}"/>
    <cellStyle name="NomTotal 2 30 2" xfId="19711" xr:uid="{00000000-0005-0000-0000-0000004D0000}"/>
    <cellStyle name="NomTotal 2 30 3" xfId="19712" xr:uid="{00000000-0005-0000-0000-0000014D0000}"/>
    <cellStyle name="NomTotal 2 31" xfId="19713" xr:uid="{00000000-0005-0000-0000-0000024D0000}"/>
    <cellStyle name="NomTotal 2 31 2" xfId="19714" xr:uid="{00000000-0005-0000-0000-0000034D0000}"/>
    <cellStyle name="NomTotal 2 31 3" xfId="19715" xr:uid="{00000000-0005-0000-0000-0000044D0000}"/>
    <cellStyle name="NomTotal 2 32" xfId="19716" xr:uid="{00000000-0005-0000-0000-0000054D0000}"/>
    <cellStyle name="NomTotal 2 32 2" xfId="19717" xr:uid="{00000000-0005-0000-0000-0000064D0000}"/>
    <cellStyle name="NomTotal 2 32 3" xfId="19718" xr:uid="{00000000-0005-0000-0000-0000074D0000}"/>
    <cellStyle name="NomTotal 2 33" xfId="19719" xr:uid="{00000000-0005-0000-0000-0000084D0000}"/>
    <cellStyle name="NomTotal 2 33 2" xfId="19720" xr:uid="{00000000-0005-0000-0000-0000094D0000}"/>
    <cellStyle name="NomTotal 2 33 3" xfId="19721" xr:uid="{00000000-0005-0000-0000-00000A4D0000}"/>
    <cellStyle name="NomTotal 2 34" xfId="19722" xr:uid="{00000000-0005-0000-0000-00000B4D0000}"/>
    <cellStyle name="NomTotal 2 34 2" xfId="19723" xr:uid="{00000000-0005-0000-0000-00000C4D0000}"/>
    <cellStyle name="NomTotal 2 34 3" xfId="19724" xr:uid="{00000000-0005-0000-0000-00000D4D0000}"/>
    <cellStyle name="NomTotal 2 35" xfId="19725" xr:uid="{00000000-0005-0000-0000-00000E4D0000}"/>
    <cellStyle name="NomTotal 2 35 2" xfId="19726" xr:uid="{00000000-0005-0000-0000-00000F4D0000}"/>
    <cellStyle name="NomTotal 2 35 3" xfId="19727" xr:uid="{00000000-0005-0000-0000-0000104D0000}"/>
    <cellStyle name="NomTotal 2 36" xfId="19728" xr:uid="{00000000-0005-0000-0000-0000114D0000}"/>
    <cellStyle name="NomTotal 2 37" xfId="19729" xr:uid="{00000000-0005-0000-0000-0000124D0000}"/>
    <cellStyle name="NomTotal 2 4" xfId="19730" xr:uid="{00000000-0005-0000-0000-0000134D0000}"/>
    <cellStyle name="NomTotal 2 4 10" xfId="19731" xr:uid="{00000000-0005-0000-0000-0000144D0000}"/>
    <cellStyle name="NomTotal 2 4 10 2" xfId="19732" xr:uid="{00000000-0005-0000-0000-0000154D0000}"/>
    <cellStyle name="NomTotal 2 4 10 3" xfId="19733" xr:uid="{00000000-0005-0000-0000-0000164D0000}"/>
    <cellStyle name="NomTotal 2 4 11" xfId="19734" xr:uid="{00000000-0005-0000-0000-0000174D0000}"/>
    <cellStyle name="NomTotal 2 4 11 2" xfId="19735" xr:uid="{00000000-0005-0000-0000-0000184D0000}"/>
    <cellStyle name="NomTotal 2 4 11 3" xfId="19736" xr:uid="{00000000-0005-0000-0000-0000194D0000}"/>
    <cellStyle name="NomTotal 2 4 12" xfId="19737" xr:uid="{00000000-0005-0000-0000-00001A4D0000}"/>
    <cellStyle name="NomTotal 2 4 12 2" xfId="19738" xr:uid="{00000000-0005-0000-0000-00001B4D0000}"/>
    <cellStyle name="NomTotal 2 4 12 3" xfId="19739" xr:uid="{00000000-0005-0000-0000-00001C4D0000}"/>
    <cellStyle name="NomTotal 2 4 13" xfId="19740" xr:uid="{00000000-0005-0000-0000-00001D4D0000}"/>
    <cellStyle name="NomTotal 2 4 13 2" xfId="19741" xr:uid="{00000000-0005-0000-0000-00001E4D0000}"/>
    <cellStyle name="NomTotal 2 4 13 3" xfId="19742" xr:uid="{00000000-0005-0000-0000-00001F4D0000}"/>
    <cellStyle name="NomTotal 2 4 14" xfId="19743" xr:uid="{00000000-0005-0000-0000-0000204D0000}"/>
    <cellStyle name="NomTotal 2 4 14 2" xfId="19744" xr:uid="{00000000-0005-0000-0000-0000214D0000}"/>
    <cellStyle name="NomTotal 2 4 14 3" xfId="19745" xr:uid="{00000000-0005-0000-0000-0000224D0000}"/>
    <cellStyle name="NomTotal 2 4 15" xfId="19746" xr:uid="{00000000-0005-0000-0000-0000234D0000}"/>
    <cellStyle name="NomTotal 2 4 15 2" xfId="19747" xr:uid="{00000000-0005-0000-0000-0000244D0000}"/>
    <cellStyle name="NomTotal 2 4 15 3" xfId="19748" xr:uid="{00000000-0005-0000-0000-0000254D0000}"/>
    <cellStyle name="NomTotal 2 4 16" xfId="19749" xr:uid="{00000000-0005-0000-0000-0000264D0000}"/>
    <cellStyle name="NomTotal 2 4 16 2" xfId="19750" xr:uid="{00000000-0005-0000-0000-0000274D0000}"/>
    <cellStyle name="NomTotal 2 4 16 3" xfId="19751" xr:uid="{00000000-0005-0000-0000-0000284D0000}"/>
    <cellStyle name="NomTotal 2 4 17" xfId="19752" xr:uid="{00000000-0005-0000-0000-0000294D0000}"/>
    <cellStyle name="NomTotal 2 4 17 2" xfId="19753" xr:uid="{00000000-0005-0000-0000-00002A4D0000}"/>
    <cellStyle name="NomTotal 2 4 17 3" xfId="19754" xr:uid="{00000000-0005-0000-0000-00002B4D0000}"/>
    <cellStyle name="NomTotal 2 4 18" xfId="19755" xr:uid="{00000000-0005-0000-0000-00002C4D0000}"/>
    <cellStyle name="NomTotal 2 4 18 2" xfId="19756" xr:uid="{00000000-0005-0000-0000-00002D4D0000}"/>
    <cellStyle name="NomTotal 2 4 18 3" xfId="19757" xr:uid="{00000000-0005-0000-0000-00002E4D0000}"/>
    <cellStyle name="NomTotal 2 4 19" xfId="19758" xr:uid="{00000000-0005-0000-0000-00002F4D0000}"/>
    <cellStyle name="NomTotal 2 4 19 2" xfId="19759" xr:uid="{00000000-0005-0000-0000-0000304D0000}"/>
    <cellStyle name="NomTotal 2 4 19 3" xfId="19760" xr:uid="{00000000-0005-0000-0000-0000314D0000}"/>
    <cellStyle name="NomTotal 2 4 2" xfId="19761" xr:uid="{00000000-0005-0000-0000-0000324D0000}"/>
    <cellStyle name="NomTotal 2 4 2 2" xfId="19762" xr:uid="{00000000-0005-0000-0000-0000334D0000}"/>
    <cellStyle name="NomTotal 2 4 2 3" xfId="19763" xr:uid="{00000000-0005-0000-0000-0000344D0000}"/>
    <cellStyle name="NomTotal 2 4 20" xfId="19764" xr:uid="{00000000-0005-0000-0000-0000354D0000}"/>
    <cellStyle name="NomTotal 2 4 20 2" xfId="19765" xr:uid="{00000000-0005-0000-0000-0000364D0000}"/>
    <cellStyle name="NomTotal 2 4 20 3" xfId="19766" xr:uid="{00000000-0005-0000-0000-0000374D0000}"/>
    <cellStyle name="NomTotal 2 4 21" xfId="19767" xr:uid="{00000000-0005-0000-0000-0000384D0000}"/>
    <cellStyle name="NomTotal 2 4 21 2" xfId="19768" xr:uid="{00000000-0005-0000-0000-0000394D0000}"/>
    <cellStyle name="NomTotal 2 4 21 3" xfId="19769" xr:uid="{00000000-0005-0000-0000-00003A4D0000}"/>
    <cellStyle name="NomTotal 2 4 22" xfId="19770" xr:uid="{00000000-0005-0000-0000-00003B4D0000}"/>
    <cellStyle name="NomTotal 2 4 22 2" xfId="19771" xr:uid="{00000000-0005-0000-0000-00003C4D0000}"/>
    <cellStyle name="NomTotal 2 4 22 3" xfId="19772" xr:uid="{00000000-0005-0000-0000-00003D4D0000}"/>
    <cellStyle name="NomTotal 2 4 23" xfId="19773" xr:uid="{00000000-0005-0000-0000-00003E4D0000}"/>
    <cellStyle name="NomTotal 2 4 23 2" xfId="19774" xr:uid="{00000000-0005-0000-0000-00003F4D0000}"/>
    <cellStyle name="NomTotal 2 4 23 3" xfId="19775" xr:uid="{00000000-0005-0000-0000-0000404D0000}"/>
    <cellStyle name="NomTotal 2 4 24" xfId="19776" xr:uid="{00000000-0005-0000-0000-0000414D0000}"/>
    <cellStyle name="NomTotal 2 4 24 2" xfId="19777" xr:uid="{00000000-0005-0000-0000-0000424D0000}"/>
    <cellStyle name="NomTotal 2 4 24 3" xfId="19778" xr:uid="{00000000-0005-0000-0000-0000434D0000}"/>
    <cellStyle name="NomTotal 2 4 25" xfId="19779" xr:uid="{00000000-0005-0000-0000-0000444D0000}"/>
    <cellStyle name="NomTotal 2 4 26" xfId="19780" xr:uid="{00000000-0005-0000-0000-0000454D0000}"/>
    <cellStyle name="NomTotal 2 4 3" xfId="19781" xr:uid="{00000000-0005-0000-0000-0000464D0000}"/>
    <cellStyle name="NomTotal 2 4 3 2" xfId="19782" xr:uid="{00000000-0005-0000-0000-0000474D0000}"/>
    <cellStyle name="NomTotal 2 4 3 3" xfId="19783" xr:uid="{00000000-0005-0000-0000-0000484D0000}"/>
    <cellStyle name="NomTotal 2 4 4" xfId="19784" xr:uid="{00000000-0005-0000-0000-0000494D0000}"/>
    <cellStyle name="NomTotal 2 4 4 2" xfId="19785" xr:uid="{00000000-0005-0000-0000-00004A4D0000}"/>
    <cellStyle name="NomTotal 2 4 4 3" xfId="19786" xr:uid="{00000000-0005-0000-0000-00004B4D0000}"/>
    <cellStyle name="NomTotal 2 4 5" xfId="19787" xr:uid="{00000000-0005-0000-0000-00004C4D0000}"/>
    <cellStyle name="NomTotal 2 4 5 2" xfId="19788" xr:uid="{00000000-0005-0000-0000-00004D4D0000}"/>
    <cellStyle name="NomTotal 2 4 5 3" xfId="19789" xr:uid="{00000000-0005-0000-0000-00004E4D0000}"/>
    <cellStyle name="NomTotal 2 4 6" xfId="19790" xr:uid="{00000000-0005-0000-0000-00004F4D0000}"/>
    <cellStyle name="NomTotal 2 4 6 2" xfId="19791" xr:uid="{00000000-0005-0000-0000-0000504D0000}"/>
    <cellStyle name="NomTotal 2 4 6 3" xfId="19792" xr:uid="{00000000-0005-0000-0000-0000514D0000}"/>
    <cellStyle name="NomTotal 2 4 7" xfId="19793" xr:uid="{00000000-0005-0000-0000-0000524D0000}"/>
    <cellStyle name="NomTotal 2 4 7 2" xfId="19794" xr:uid="{00000000-0005-0000-0000-0000534D0000}"/>
    <cellStyle name="NomTotal 2 4 7 3" xfId="19795" xr:uid="{00000000-0005-0000-0000-0000544D0000}"/>
    <cellStyle name="NomTotal 2 4 8" xfId="19796" xr:uid="{00000000-0005-0000-0000-0000554D0000}"/>
    <cellStyle name="NomTotal 2 4 8 2" xfId="19797" xr:uid="{00000000-0005-0000-0000-0000564D0000}"/>
    <cellStyle name="NomTotal 2 4 8 3" xfId="19798" xr:uid="{00000000-0005-0000-0000-0000574D0000}"/>
    <cellStyle name="NomTotal 2 4 9" xfId="19799" xr:uid="{00000000-0005-0000-0000-0000584D0000}"/>
    <cellStyle name="NomTotal 2 4 9 2" xfId="19800" xr:uid="{00000000-0005-0000-0000-0000594D0000}"/>
    <cellStyle name="NomTotal 2 4 9 3" xfId="19801" xr:uid="{00000000-0005-0000-0000-00005A4D0000}"/>
    <cellStyle name="NomTotal 2 5" xfId="19802" xr:uid="{00000000-0005-0000-0000-00005B4D0000}"/>
    <cellStyle name="NomTotal 2 5 10" xfId="19803" xr:uid="{00000000-0005-0000-0000-00005C4D0000}"/>
    <cellStyle name="NomTotal 2 5 10 2" xfId="19804" xr:uid="{00000000-0005-0000-0000-00005D4D0000}"/>
    <cellStyle name="NomTotal 2 5 10 3" xfId="19805" xr:uid="{00000000-0005-0000-0000-00005E4D0000}"/>
    <cellStyle name="NomTotal 2 5 11" xfId="19806" xr:uid="{00000000-0005-0000-0000-00005F4D0000}"/>
    <cellStyle name="NomTotal 2 5 11 2" xfId="19807" xr:uid="{00000000-0005-0000-0000-0000604D0000}"/>
    <cellStyle name="NomTotal 2 5 11 3" xfId="19808" xr:uid="{00000000-0005-0000-0000-0000614D0000}"/>
    <cellStyle name="NomTotal 2 5 12" xfId="19809" xr:uid="{00000000-0005-0000-0000-0000624D0000}"/>
    <cellStyle name="NomTotal 2 5 12 2" xfId="19810" xr:uid="{00000000-0005-0000-0000-0000634D0000}"/>
    <cellStyle name="NomTotal 2 5 12 3" xfId="19811" xr:uid="{00000000-0005-0000-0000-0000644D0000}"/>
    <cellStyle name="NomTotal 2 5 13" xfId="19812" xr:uid="{00000000-0005-0000-0000-0000654D0000}"/>
    <cellStyle name="NomTotal 2 5 13 2" xfId="19813" xr:uid="{00000000-0005-0000-0000-0000664D0000}"/>
    <cellStyle name="NomTotal 2 5 13 3" xfId="19814" xr:uid="{00000000-0005-0000-0000-0000674D0000}"/>
    <cellStyle name="NomTotal 2 5 14" xfId="19815" xr:uid="{00000000-0005-0000-0000-0000684D0000}"/>
    <cellStyle name="NomTotal 2 5 14 2" xfId="19816" xr:uid="{00000000-0005-0000-0000-0000694D0000}"/>
    <cellStyle name="NomTotal 2 5 14 3" xfId="19817" xr:uid="{00000000-0005-0000-0000-00006A4D0000}"/>
    <cellStyle name="NomTotal 2 5 15" xfId="19818" xr:uid="{00000000-0005-0000-0000-00006B4D0000}"/>
    <cellStyle name="NomTotal 2 5 15 2" xfId="19819" xr:uid="{00000000-0005-0000-0000-00006C4D0000}"/>
    <cellStyle name="NomTotal 2 5 15 3" xfId="19820" xr:uid="{00000000-0005-0000-0000-00006D4D0000}"/>
    <cellStyle name="NomTotal 2 5 16" xfId="19821" xr:uid="{00000000-0005-0000-0000-00006E4D0000}"/>
    <cellStyle name="NomTotal 2 5 16 2" xfId="19822" xr:uid="{00000000-0005-0000-0000-00006F4D0000}"/>
    <cellStyle name="NomTotal 2 5 16 3" xfId="19823" xr:uid="{00000000-0005-0000-0000-0000704D0000}"/>
    <cellStyle name="NomTotal 2 5 17" xfId="19824" xr:uid="{00000000-0005-0000-0000-0000714D0000}"/>
    <cellStyle name="NomTotal 2 5 17 2" xfId="19825" xr:uid="{00000000-0005-0000-0000-0000724D0000}"/>
    <cellStyle name="NomTotal 2 5 17 3" xfId="19826" xr:uid="{00000000-0005-0000-0000-0000734D0000}"/>
    <cellStyle name="NomTotal 2 5 18" xfId="19827" xr:uid="{00000000-0005-0000-0000-0000744D0000}"/>
    <cellStyle name="NomTotal 2 5 18 2" xfId="19828" xr:uid="{00000000-0005-0000-0000-0000754D0000}"/>
    <cellStyle name="NomTotal 2 5 18 3" xfId="19829" xr:uid="{00000000-0005-0000-0000-0000764D0000}"/>
    <cellStyle name="NomTotal 2 5 19" xfId="19830" xr:uid="{00000000-0005-0000-0000-0000774D0000}"/>
    <cellStyle name="NomTotal 2 5 19 2" xfId="19831" xr:uid="{00000000-0005-0000-0000-0000784D0000}"/>
    <cellStyle name="NomTotal 2 5 19 3" xfId="19832" xr:uid="{00000000-0005-0000-0000-0000794D0000}"/>
    <cellStyle name="NomTotal 2 5 2" xfId="19833" xr:uid="{00000000-0005-0000-0000-00007A4D0000}"/>
    <cellStyle name="NomTotal 2 5 2 2" xfId="19834" xr:uid="{00000000-0005-0000-0000-00007B4D0000}"/>
    <cellStyle name="NomTotal 2 5 2 3" xfId="19835" xr:uid="{00000000-0005-0000-0000-00007C4D0000}"/>
    <cellStyle name="NomTotal 2 5 20" xfId="19836" xr:uid="{00000000-0005-0000-0000-00007D4D0000}"/>
    <cellStyle name="NomTotal 2 5 20 2" xfId="19837" xr:uid="{00000000-0005-0000-0000-00007E4D0000}"/>
    <cellStyle name="NomTotal 2 5 20 3" xfId="19838" xr:uid="{00000000-0005-0000-0000-00007F4D0000}"/>
    <cellStyle name="NomTotal 2 5 21" xfId="19839" xr:uid="{00000000-0005-0000-0000-0000804D0000}"/>
    <cellStyle name="NomTotal 2 5 21 2" xfId="19840" xr:uid="{00000000-0005-0000-0000-0000814D0000}"/>
    <cellStyle name="NomTotal 2 5 21 3" xfId="19841" xr:uid="{00000000-0005-0000-0000-0000824D0000}"/>
    <cellStyle name="NomTotal 2 5 22" xfId="19842" xr:uid="{00000000-0005-0000-0000-0000834D0000}"/>
    <cellStyle name="NomTotal 2 5 22 2" xfId="19843" xr:uid="{00000000-0005-0000-0000-0000844D0000}"/>
    <cellStyle name="NomTotal 2 5 22 3" xfId="19844" xr:uid="{00000000-0005-0000-0000-0000854D0000}"/>
    <cellStyle name="NomTotal 2 5 23" xfId="19845" xr:uid="{00000000-0005-0000-0000-0000864D0000}"/>
    <cellStyle name="NomTotal 2 5 23 2" xfId="19846" xr:uid="{00000000-0005-0000-0000-0000874D0000}"/>
    <cellStyle name="NomTotal 2 5 23 3" xfId="19847" xr:uid="{00000000-0005-0000-0000-0000884D0000}"/>
    <cellStyle name="NomTotal 2 5 24" xfId="19848" xr:uid="{00000000-0005-0000-0000-0000894D0000}"/>
    <cellStyle name="NomTotal 2 5 24 2" xfId="19849" xr:uid="{00000000-0005-0000-0000-00008A4D0000}"/>
    <cellStyle name="NomTotal 2 5 24 3" xfId="19850" xr:uid="{00000000-0005-0000-0000-00008B4D0000}"/>
    <cellStyle name="NomTotal 2 5 25" xfId="19851" xr:uid="{00000000-0005-0000-0000-00008C4D0000}"/>
    <cellStyle name="NomTotal 2 5 26" xfId="19852" xr:uid="{00000000-0005-0000-0000-00008D4D0000}"/>
    <cellStyle name="NomTotal 2 5 3" xfId="19853" xr:uid="{00000000-0005-0000-0000-00008E4D0000}"/>
    <cellStyle name="NomTotal 2 5 3 2" xfId="19854" xr:uid="{00000000-0005-0000-0000-00008F4D0000}"/>
    <cellStyle name="NomTotal 2 5 3 3" xfId="19855" xr:uid="{00000000-0005-0000-0000-0000904D0000}"/>
    <cellStyle name="NomTotal 2 5 4" xfId="19856" xr:uid="{00000000-0005-0000-0000-0000914D0000}"/>
    <cellStyle name="NomTotal 2 5 4 2" xfId="19857" xr:uid="{00000000-0005-0000-0000-0000924D0000}"/>
    <cellStyle name="NomTotal 2 5 4 3" xfId="19858" xr:uid="{00000000-0005-0000-0000-0000934D0000}"/>
    <cellStyle name="NomTotal 2 5 5" xfId="19859" xr:uid="{00000000-0005-0000-0000-0000944D0000}"/>
    <cellStyle name="NomTotal 2 5 5 2" xfId="19860" xr:uid="{00000000-0005-0000-0000-0000954D0000}"/>
    <cellStyle name="NomTotal 2 5 5 3" xfId="19861" xr:uid="{00000000-0005-0000-0000-0000964D0000}"/>
    <cellStyle name="NomTotal 2 5 6" xfId="19862" xr:uid="{00000000-0005-0000-0000-0000974D0000}"/>
    <cellStyle name="NomTotal 2 5 6 2" xfId="19863" xr:uid="{00000000-0005-0000-0000-0000984D0000}"/>
    <cellStyle name="NomTotal 2 5 6 3" xfId="19864" xr:uid="{00000000-0005-0000-0000-0000994D0000}"/>
    <cellStyle name="NomTotal 2 5 7" xfId="19865" xr:uid="{00000000-0005-0000-0000-00009A4D0000}"/>
    <cellStyle name="NomTotal 2 5 7 2" xfId="19866" xr:uid="{00000000-0005-0000-0000-00009B4D0000}"/>
    <cellStyle name="NomTotal 2 5 7 3" xfId="19867" xr:uid="{00000000-0005-0000-0000-00009C4D0000}"/>
    <cellStyle name="NomTotal 2 5 8" xfId="19868" xr:uid="{00000000-0005-0000-0000-00009D4D0000}"/>
    <cellStyle name="NomTotal 2 5 8 2" xfId="19869" xr:uid="{00000000-0005-0000-0000-00009E4D0000}"/>
    <cellStyle name="NomTotal 2 5 8 3" xfId="19870" xr:uid="{00000000-0005-0000-0000-00009F4D0000}"/>
    <cellStyle name="NomTotal 2 5 9" xfId="19871" xr:uid="{00000000-0005-0000-0000-0000A04D0000}"/>
    <cellStyle name="NomTotal 2 5 9 2" xfId="19872" xr:uid="{00000000-0005-0000-0000-0000A14D0000}"/>
    <cellStyle name="NomTotal 2 5 9 3" xfId="19873" xr:uid="{00000000-0005-0000-0000-0000A24D0000}"/>
    <cellStyle name="NomTotal 2 6" xfId="19874" xr:uid="{00000000-0005-0000-0000-0000A34D0000}"/>
    <cellStyle name="NomTotal 2 6 10" xfId="19875" xr:uid="{00000000-0005-0000-0000-0000A44D0000}"/>
    <cellStyle name="NomTotal 2 6 10 2" xfId="19876" xr:uid="{00000000-0005-0000-0000-0000A54D0000}"/>
    <cellStyle name="NomTotal 2 6 10 3" xfId="19877" xr:uid="{00000000-0005-0000-0000-0000A64D0000}"/>
    <cellStyle name="NomTotal 2 6 11" xfId="19878" xr:uid="{00000000-0005-0000-0000-0000A74D0000}"/>
    <cellStyle name="NomTotal 2 6 11 2" xfId="19879" xr:uid="{00000000-0005-0000-0000-0000A84D0000}"/>
    <cellStyle name="NomTotal 2 6 11 3" xfId="19880" xr:uid="{00000000-0005-0000-0000-0000A94D0000}"/>
    <cellStyle name="NomTotal 2 6 12" xfId="19881" xr:uid="{00000000-0005-0000-0000-0000AA4D0000}"/>
    <cellStyle name="NomTotal 2 6 12 2" xfId="19882" xr:uid="{00000000-0005-0000-0000-0000AB4D0000}"/>
    <cellStyle name="NomTotal 2 6 12 3" xfId="19883" xr:uid="{00000000-0005-0000-0000-0000AC4D0000}"/>
    <cellStyle name="NomTotal 2 6 13" xfId="19884" xr:uid="{00000000-0005-0000-0000-0000AD4D0000}"/>
    <cellStyle name="NomTotal 2 6 13 2" xfId="19885" xr:uid="{00000000-0005-0000-0000-0000AE4D0000}"/>
    <cellStyle name="NomTotal 2 6 13 3" xfId="19886" xr:uid="{00000000-0005-0000-0000-0000AF4D0000}"/>
    <cellStyle name="NomTotal 2 6 14" xfId="19887" xr:uid="{00000000-0005-0000-0000-0000B04D0000}"/>
    <cellStyle name="NomTotal 2 6 14 2" xfId="19888" xr:uid="{00000000-0005-0000-0000-0000B14D0000}"/>
    <cellStyle name="NomTotal 2 6 14 3" xfId="19889" xr:uid="{00000000-0005-0000-0000-0000B24D0000}"/>
    <cellStyle name="NomTotal 2 6 15" xfId="19890" xr:uid="{00000000-0005-0000-0000-0000B34D0000}"/>
    <cellStyle name="NomTotal 2 6 15 2" xfId="19891" xr:uid="{00000000-0005-0000-0000-0000B44D0000}"/>
    <cellStyle name="NomTotal 2 6 15 3" xfId="19892" xr:uid="{00000000-0005-0000-0000-0000B54D0000}"/>
    <cellStyle name="NomTotal 2 6 16" xfId="19893" xr:uid="{00000000-0005-0000-0000-0000B64D0000}"/>
    <cellStyle name="NomTotal 2 6 16 2" xfId="19894" xr:uid="{00000000-0005-0000-0000-0000B74D0000}"/>
    <cellStyle name="NomTotal 2 6 16 3" xfId="19895" xr:uid="{00000000-0005-0000-0000-0000B84D0000}"/>
    <cellStyle name="NomTotal 2 6 17" xfId="19896" xr:uid="{00000000-0005-0000-0000-0000B94D0000}"/>
    <cellStyle name="NomTotal 2 6 17 2" xfId="19897" xr:uid="{00000000-0005-0000-0000-0000BA4D0000}"/>
    <cellStyle name="NomTotal 2 6 17 3" xfId="19898" xr:uid="{00000000-0005-0000-0000-0000BB4D0000}"/>
    <cellStyle name="NomTotal 2 6 18" xfId="19899" xr:uid="{00000000-0005-0000-0000-0000BC4D0000}"/>
    <cellStyle name="NomTotal 2 6 18 2" xfId="19900" xr:uid="{00000000-0005-0000-0000-0000BD4D0000}"/>
    <cellStyle name="NomTotal 2 6 18 3" xfId="19901" xr:uid="{00000000-0005-0000-0000-0000BE4D0000}"/>
    <cellStyle name="NomTotal 2 6 19" xfId="19902" xr:uid="{00000000-0005-0000-0000-0000BF4D0000}"/>
    <cellStyle name="NomTotal 2 6 19 2" xfId="19903" xr:uid="{00000000-0005-0000-0000-0000C04D0000}"/>
    <cellStyle name="NomTotal 2 6 19 3" xfId="19904" xr:uid="{00000000-0005-0000-0000-0000C14D0000}"/>
    <cellStyle name="NomTotal 2 6 2" xfId="19905" xr:uid="{00000000-0005-0000-0000-0000C24D0000}"/>
    <cellStyle name="NomTotal 2 6 2 2" xfId="19906" xr:uid="{00000000-0005-0000-0000-0000C34D0000}"/>
    <cellStyle name="NomTotal 2 6 2 3" xfId="19907" xr:uid="{00000000-0005-0000-0000-0000C44D0000}"/>
    <cellStyle name="NomTotal 2 6 20" xfId="19908" xr:uid="{00000000-0005-0000-0000-0000C54D0000}"/>
    <cellStyle name="NomTotal 2 6 20 2" xfId="19909" xr:uid="{00000000-0005-0000-0000-0000C64D0000}"/>
    <cellStyle name="NomTotal 2 6 20 3" xfId="19910" xr:uid="{00000000-0005-0000-0000-0000C74D0000}"/>
    <cellStyle name="NomTotal 2 6 21" xfId="19911" xr:uid="{00000000-0005-0000-0000-0000C84D0000}"/>
    <cellStyle name="NomTotal 2 6 21 2" xfId="19912" xr:uid="{00000000-0005-0000-0000-0000C94D0000}"/>
    <cellStyle name="NomTotal 2 6 21 3" xfId="19913" xr:uid="{00000000-0005-0000-0000-0000CA4D0000}"/>
    <cellStyle name="NomTotal 2 6 22" xfId="19914" xr:uid="{00000000-0005-0000-0000-0000CB4D0000}"/>
    <cellStyle name="NomTotal 2 6 22 2" xfId="19915" xr:uid="{00000000-0005-0000-0000-0000CC4D0000}"/>
    <cellStyle name="NomTotal 2 6 22 3" xfId="19916" xr:uid="{00000000-0005-0000-0000-0000CD4D0000}"/>
    <cellStyle name="NomTotal 2 6 23" xfId="19917" xr:uid="{00000000-0005-0000-0000-0000CE4D0000}"/>
    <cellStyle name="NomTotal 2 6 23 2" xfId="19918" xr:uid="{00000000-0005-0000-0000-0000CF4D0000}"/>
    <cellStyle name="NomTotal 2 6 23 3" xfId="19919" xr:uid="{00000000-0005-0000-0000-0000D04D0000}"/>
    <cellStyle name="NomTotal 2 6 24" xfId="19920" xr:uid="{00000000-0005-0000-0000-0000D14D0000}"/>
    <cellStyle name="NomTotal 2 6 24 2" xfId="19921" xr:uid="{00000000-0005-0000-0000-0000D24D0000}"/>
    <cellStyle name="NomTotal 2 6 24 3" xfId="19922" xr:uid="{00000000-0005-0000-0000-0000D34D0000}"/>
    <cellStyle name="NomTotal 2 6 25" xfId="19923" xr:uid="{00000000-0005-0000-0000-0000D44D0000}"/>
    <cellStyle name="NomTotal 2 6 26" xfId="19924" xr:uid="{00000000-0005-0000-0000-0000D54D0000}"/>
    <cellStyle name="NomTotal 2 6 3" xfId="19925" xr:uid="{00000000-0005-0000-0000-0000D64D0000}"/>
    <cellStyle name="NomTotal 2 6 3 2" xfId="19926" xr:uid="{00000000-0005-0000-0000-0000D74D0000}"/>
    <cellStyle name="NomTotal 2 6 3 3" xfId="19927" xr:uid="{00000000-0005-0000-0000-0000D84D0000}"/>
    <cellStyle name="NomTotal 2 6 4" xfId="19928" xr:uid="{00000000-0005-0000-0000-0000D94D0000}"/>
    <cellStyle name="NomTotal 2 6 4 2" xfId="19929" xr:uid="{00000000-0005-0000-0000-0000DA4D0000}"/>
    <cellStyle name="NomTotal 2 6 4 3" xfId="19930" xr:uid="{00000000-0005-0000-0000-0000DB4D0000}"/>
    <cellStyle name="NomTotal 2 6 5" xfId="19931" xr:uid="{00000000-0005-0000-0000-0000DC4D0000}"/>
    <cellStyle name="NomTotal 2 6 5 2" xfId="19932" xr:uid="{00000000-0005-0000-0000-0000DD4D0000}"/>
    <cellStyle name="NomTotal 2 6 5 3" xfId="19933" xr:uid="{00000000-0005-0000-0000-0000DE4D0000}"/>
    <cellStyle name="NomTotal 2 6 6" xfId="19934" xr:uid="{00000000-0005-0000-0000-0000DF4D0000}"/>
    <cellStyle name="NomTotal 2 6 6 2" xfId="19935" xr:uid="{00000000-0005-0000-0000-0000E04D0000}"/>
    <cellStyle name="NomTotal 2 6 6 3" xfId="19936" xr:uid="{00000000-0005-0000-0000-0000E14D0000}"/>
    <cellStyle name="NomTotal 2 6 7" xfId="19937" xr:uid="{00000000-0005-0000-0000-0000E24D0000}"/>
    <cellStyle name="NomTotal 2 6 7 2" xfId="19938" xr:uid="{00000000-0005-0000-0000-0000E34D0000}"/>
    <cellStyle name="NomTotal 2 6 7 3" xfId="19939" xr:uid="{00000000-0005-0000-0000-0000E44D0000}"/>
    <cellStyle name="NomTotal 2 6 8" xfId="19940" xr:uid="{00000000-0005-0000-0000-0000E54D0000}"/>
    <cellStyle name="NomTotal 2 6 8 2" xfId="19941" xr:uid="{00000000-0005-0000-0000-0000E64D0000}"/>
    <cellStyle name="NomTotal 2 6 8 3" xfId="19942" xr:uid="{00000000-0005-0000-0000-0000E74D0000}"/>
    <cellStyle name="NomTotal 2 6 9" xfId="19943" xr:uid="{00000000-0005-0000-0000-0000E84D0000}"/>
    <cellStyle name="NomTotal 2 6 9 2" xfId="19944" xr:uid="{00000000-0005-0000-0000-0000E94D0000}"/>
    <cellStyle name="NomTotal 2 6 9 3" xfId="19945" xr:uid="{00000000-0005-0000-0000-0000EA4D0000}"/>
    <cellStyle name="NomTotal 2 7" xfId="19946" xr:uid="{00000000-0005-0000-0000-0000EB4D0000}"/>
    <cellStyle name="NomTotal 2 7 10" xfId="19947" xr:uid="{00000000-0005-0000-0000-0000EC4D0000}"/>
    <cellStyle name="NomTotal 2 7 10 2" xfId="19948" xr:uid="{00000000-0005-0000-0000-0000ED4D0000}"/>
    <cellStyle name="NomTotal 2 7 10 3" xfId="19949" xr:uid="{00000000-0005-0000-0000-0000EE4D0000}"/>
    <cellStyle name="NomTotal 2 7 11" xfId="19950" xr:uid="{00000000-0005-0000-0000-0000EF4D0000}"/>
    <cellStyle name="NomTotal 2 7 11 2" xfId="19951" xr:uid="{00000000-0005-0000-0000-0000F04D0000}"/>
    <cellStyle name="NomTotal 2 7 11 3" xfId="19952" xr:uid="{00000000-0005-0000-0000-0000F14D0000}"/>
    <cellStyle name="NomTotal 2 7 12" xfId="19953" xr:uid="{00000000-0005-0000-0000-0000F24D0000}"/>
    <cellStyle name="NomTotal 2 7 12 2" xfId="19954" xr:uid="{00000000-0005-0000-0000-0000F34D0000}"/>
    <cellStyle name="NomTotal 2 7 12 3" xfId="19955" xr:uid="{00000000-0005-0000-0000-0000F44D0000}"/>
    <cellStyle name="NomTotal 2 7 13" xfId="19956" xr:uid="{00000000-0005-0000-0000-0000F54D0000}"/>
    <cellStyle name="NomTotal 2 7 13 2" xfId="19957" xr:uid="{00000000-0005-0000-0000-0000F64D0000}"/>
    <cellStyle name="NomTotal 2 7 13 3" xfId="19958" xr:uid="{00000000-0005-0000-0000-0000F74D0000}"/>
    <cellStyle name="NomTotal 2 7 14" xfId="19959" xr:uid="{00000000-0005-0000-0000-0000F84D0000}"/>
    <cellStyle name="NomTotal 2 7 14 2" xfId="19960" xr:uid="{00000000-0005-0000-0000-0000F94D0000}"/>
    <cellStyle name="NomTotal 2 7 14 3" xfId="19961" xr:uid="{00000000-0005-0000-0000-0000FA4D0000}"/>
    <cellStyle name="NomTotal 2 7 15" xfId="19962" xr:uid="{00000000-0005-0000-0000-0000FB4D0000}"/>
    <cellStyle name="NomTotal 2 7 15 2" xfId="19963" xr:uid="{00000000-0005-0000-0000-0000FC4D0000}"/>
    <cellStyle name="NomTotal 2 7 15 3" xfId="19964" xr:uid="{00000000-0005-0000-0000-0000FD4D0000}"/>
    <cellStyle name="NomTotal 2 7 16" xfId="19965" xr:uid="{00000000-0005-0000-0000-0000FE4D0000}"/>
    <cellStyle name="NomTotal 2 7 16 2" xfId="19966" xr:uid="{00000000-0005-0000-0000-0000FF4D0000}"/>
    <cellStyle name="NomTotal 2 7 16 3" xfId="19967" xr:uid="{00000000-0005-0000-0000-0000004E0000}"/>
    <cellStyle name="NomTotal 2 7 17" xfId="19968" xr:uid="{00000000-0005-0000-0000-0000014E0000}"/>
    <cellStyle name="NomTotal 2 7 17 2" xfId="19969" xr:uid="{00000000-0005-0000-0000-0000024E0000}"/>
    <cellStyle name="NomTotal 2 7 17 3" xfId="19970" xr:uid="{00000000-0005-0000-0000-0000034E0000}"/>
    <cellStyle name="NomTotal 2 7 18" xfId="19971" xr:uid="{00000000-0005-0000-0000-0000044E0000}"/>
    <cellStyle name="NomTotal 2 7 18 2" xfId="19972" xr:uid="{00000000-0005-0000-0000-0000054E0000}"/>
    <cellStyle name="NomTotal 2 7 18 3" xfId="19973" xr:uid="{00000000-0005-0000-0000-0000064E0000}"/>
    <cellStyle name="NomTotal 2 7 19" xfId="19974" xr:uid="{00000000-0005-0000-0000-0000074E0000}"/>
    <cellStyle name="NomTotal 2 7 19 2" xfId="19975" xr:uid="{00000000-0005-0000-0000-0000084E0000}"/>
    <cellStyle name="NomTotal 2 7 19 3" xfId="19976" xr:uid="{00000000-0005-0000-0000-0000094E0000}"/>
    <cellStyle name="NomTotal 2 7 2" xfId="19977" xr:uid="{00000000-0005-0000-0000-00000A4E0000}"/>
    <cellStyle name="NomTotal 2 7 2 2" xfId="19978" xr:uid="{00000000-0005-0000-0000-00000B4E0000}"/>
    <cellStyle name="NomTotal 2 7 2 3" xfId="19979" xr:uid="{00000000-0005-0000-0000-00000C4E0000}"/>
    <cellStyle name="NomTotal 2 7 20" xfId="19980" xr:uid="{00000000-0005-0000-0000-00000D4E0000}"/>
    <cellStyle name="NomTotal 2 7 20 2" xfId="19981" xr:uid="{00000000-0005-0000-0000-00000E4E0000}"/>
    <cellStyle name="NomTotal 2 7 20 3" xfId="19982" xr:uid="{00000000-0005-0000-0000-00000F4E0000}"/>
    <cellStyle name="NomTotal 2 7 21" xfId="19983" xr:uid="{00000000-0005-0000-0000-0000104E0000}"/>
    <cellStyle name="NomTotal 2 7 21 2" xfId="19984" xr:uid="{00000000-0005-0000-0000-0000114E0000}"/>
    <cellStyle name="NomTotal 2 7 21 3" xfId="19985" xr:uid="{00000000-0005-0000-0000-0000124E0000}"/>
    <cellStyle name="NomTotal 2 7 22" xfId="19986" xr:uid="{00000000-0005-0000-0000-0000134E0000}"/>
    <cellStyle name="NomTotal 2 7 22 2" xfId="19987" xr:uid="{00000000-0005-0000-0000-0000144E0000}"/>
    <cellStyle name="NomTotal 2 7 22 3" xfId="19988" xr:uid="{00000000-0005-0000-0000-0000154E0000}"/>
    <cellStyle name="NomTotal 2 7 23" xfId="19989" xr:uid="{00000000-0005-0000-0000-0000164E0000}"/>
    <cellStyle name="NomTotal 2 7 23 2" xfId="19990" xr:uid="{00000000-0005-0000-0000-0000174E0000}"/>
    <cellStyle name="NomTotal 2 7 23 3" xfId="19991" xr:uid="{00000000-0005-0000-0000-0000184E0000}"/>
    <cellStyle name="NomTotal 2 7 24" xfId="19992" xr:uid="{00000000-0005-0000-0000-0000194E0000}"/>
    <cellStyle name="NomTotal 2 7 24 2" xfId="19993" xr:uid="{00000000-0005-0000-0000-00001A4E0000}"/>
    <cellStyle name="NomTotal 2 7 24 3" xfId="19994" xr:uid="{00000000-0005-0000-0000-00001B4E0000}"/>
    <cellStyle name="NomTotal 2 7 25" xfId="19995" xr:uid="{00000000-0005-0000-0000-00001C4E0000}"/>
    <cellStyle name="NomTotal 2 7 26" xfId="19996" xr:uid="{00000000-0005-0000-0000-00001D4E0000}"/>
    <cellStyle name="NomTotal 2 7 3" xfId="19997" xr:uid="{00000000-0005-0000-0000-00001E4E0000}"/>
    <cellStyle name="NomTotal 2 7 3 2" xfId="19998" xr:uid="{00000000-0005-0000-0000-00001F4E0000}"/>
    <cellStyle name="NomTotal 2 7 3 3" xfId="19999" xr:uid="{00000000-0005-0000-0000-0000204E0000}"/>
    <cellStyle name="NomTotal 2 7 4" xfId="20000" xr:uid="{00000000-0005-0000-0000-0000214E0000}"/>
    <cellStyle name="NomTotal 2 7 4 2" xfId="20001" xr:uid="{00000000-0005-0000-0000-0000224E0000}"/>
    <cellStyle name="NomTotal 2 7 4 3" xfId="20002" xr:uid="{00000000-0005-0000-0000-0000234E0000}"/>
    <cellStyle name="NomTotal 2 7 5" xfId="20003" xr:uid="{00000000-0005-0000-0000-0000244E0000}"/>
    <cellStyle name="NomTotal 2 7 5 2" xfId="20004" xr:uid="{00000000-0005-0000-0000-0000254E0000}"/>
    <cellStyle name="NomTotal 2 7 5 3" xfId="20005" xr:uid="{00000000-0005-0000-0000-0000264E0000}"/>
    <cellStyle name="NomTotal 2 7 6" xfId="20006" xr:uid="{00000000-0005-0000-0000-0000274E0000}"/>
    <cellStyle name="NomTotal 2 7 6 2" xfId="20007" xr:uid="{00000000-0005-0000-0000-0000284E0000}"/>
    <cellStyle name="NomTotal 2 7 6 3" xfId="20008" xr:uid="{00000000-0005-0000-0000-0000294E0000}"/>
    <cellStyle name="NomTotal 2 7 7" xfId="20009" xr:uid="{00000000-0005-0000-0000-00002A4E0000}"/>
    <cellStyle name="NomTotal 2 7 7 2" xfId="20010" xr:uid="{00000000-0005-0000-0000-00002B4E0000}"/>
    <cellStyle name="NomTotal 2 7 7 3" xfId="20011" xr:uid="{00000000-0005-0000-0000-00002C4E0000}"/>
    <cellStyle name="NomTotal 2 7 8" xfId="20012" xr:uid="{00000000-0005-0000-0000-00002D4E0000}"/>
    <cellStyle name="NomTotal 2 7 8 2" xfId="20013" xr:uid="{00000000-0005-0000-0000-00002E4E0000}"/>
    <cellStyle name="NomTotal 2 7 8 3" xfId="20014" xr:uid="{00000000-0005-0000-0000-00002F4E0000}"/>
    <cellStyle name="NomTotal 2 7 9" xfId="20015" xr:uid="{00000000-0005-0000-0000-0000304E0000}"/>
    <cellStyle name="NomTotal 2 7 9 2" xfId="20016" xr:uid="{00000000-0005-0000-0000-0000314E0000}"/>
    <cellStyle name="NomTotal 2 7 9 3" xfId="20017" xr:uid="{00000000-0005-0000-0000-0000324E0000}"/>
    <cellStyle name="NomTotal 2 8" xfId="20018" xr:uid="{00000000-0005-0000-0000-0000334E0000}"/>
    <cellStyle name="NomTotal 2 8 10" xfId="20019" xr:uid="{00000000-0005-0000-0000-0000344E0000}"/>
    <cellStyle name="NomTotal 2 8 10 2" xfId="20020" xr:uid="{00000000-0005-0000-0000-0000354E0000}"/>
    <cellStyle name="NomTotal 2 8 10 3" xfId="20021" xr:uid="{00000000-0005-0000-0000-0000364E0000}"/>
    <cellStyle name="NomTotal 2 8 11" xfId="20022" xr:uid="{00000000-0005-0000-0000-0000374E0000}"/>
    <cellStyle name="NomTotal 2 8 11 2" xfId="20023" xr:uid="{00000000-0005-0000-0000-0000384E0000}"/>
    <cellStyle name="NomTotal 2 8 11 3" xfId="20024" xr:uid="{00000000-0005-0000-0000-0000394E0000}"/>
    <cellStyle name="NomTotal 2 8 12" xfId="20025" xr:uid="{00000000-0005-0000-0000-00003A4E0000}"/>
    <cellStyle name="NomTotal 2 8 12 2" xfId="20026" xr:uid="{00000000-0005-0000-0000-00003B4E0000}"/>
    <cellStyle name="NomTotal 2 8 12 3" xfId="20027" xr:uid="{00000000-0005-0000-0000-00003C4E0000}"/>
    <cellStyle name="NomTotal 2 8 13" xfId="20028" xr:uid="{00000000-0005-0000-0000-00003D4E0000}"/>
    <cellStyle name="NomTotal 2 8 13 2" xfId="20029" xr:uid="{00000000-0005-0000-0000-00003E4E0000}"/>
    <cellStyle name="NomTotal 2 8 13 3" xfId="20030" xr:uid="{00000000-0005-0000-0000-00003F4E0000}"/>
    <cellStyle name="NomTotal 2 8 14" xfId="20031" xr:uid="{00000000-0005-0000-0000-0000404E0000}"/>
    <cellStyle name="NomTotal 2 8 14 2" xfId="20032" xr:uid="{00000000-0005-0000-0000-0000414E0000}"/>
    <cellStyle name="NomTotal 2 8 14 3" xfId="20033" xr:uid="{00000000-0005-0000-0000-0000424E0000}"/>
    <cellStyle name="NomTotal 2 8 15" xfId="20034" xr:uid="{00000000-0005-0000-0000-0000434E0000}"/>
    <cellStyle name="NomTotal 2 8 15 2" xfId="20035" xr:uid="{00000000-0005-0000-0000-0000444E0000}"/>
    <cellStyle name="NomTotal 2 8 15 3" xfId="20036" xr:uid="{00000000-0005-0000-0000-0000454E0000}"/>
    <cellStyle name="NomTotal 2 8 16" xfId="20037" xr:uid="{00000000-0005-0000-0000-0000464E0000}"/>
    <cellStyle name="NomTotal 2 8 16 2" xfId="20038" xr:uid="{00000000-0005-0000-0000-0000474E0000}"/>
    <cellStyle name="NomTotal 2 8 16 3" xfId="20039" xr:uid="{00000000-0005-0000-0000-0000484E0000}"/>
    <cellStyle name="NomTotal 2 8 17" xfId="20040" xr:uid="{00000000-0005-0000-0000-0000494E0000}"/>
    <cellStyle name="NomTotal 2 8 17 2" xfId="20041" xr:uid="{00000000-0005-0000-0000-00004A4E0000}"/>
    <cellStyle name="NomTotal 2 8 17 3" xfId="20042" xr:uid="{00000000-0005-0000-0000-00004B4E0000}"/>
    <cellStyle name="NomTotal 2 8 18" xfId="20043" xr:uid="{00000000-0005-0000-0000-00004C4E0000}"/>
    <cellStyle name="NomTotal 2 8 18 2" xfId="20044" xr:uid="{00000000-0005-0000-0000-00004D4E0000}"/>
    <cellStyle name="NomTotal 2 8 18 3" xfId="20045" xr:uid="{00000000-0005-0000-0000-00004E4E0000}"/>
    <cellStyle name="NomTotal 2 8 19" xfId="20046" xr:uid="{00000000-0005-0000-0000-00004F4E0000}"/>
    <cellStyle name="NomTotal 2 8 19 2" xfId="20047" xr:uid="{00000000-0005-0000-0000-0000504E0000}"/>
    <cellStyle name="NomTotal 2 8 19 3" xfId="20048" xr:uid="{00000000-0005-0000-0000-0000514E0000}"/>
    <cellStyle name="NomTotal 2 8 2" xfId="20049" xr:uid="{00000000-0005-0000-0000-0000524E0000}"/>
    <cellStyle name="NomTotal 2 8 2 2" xfId="20050" xr:uid="{00000000-0005-0000-0000-0000534E0000}"/>
    <cellStyle name="NomTotal 2 8 2 3" xfId="20051" xr:uid="{00000000-0005-0000-0000-0000544E0000}"/>
    <cellStyle name="NomTotal 2 8 20" xfId="20052" xr:uid="{00000000-0005-0000-0000-0000554E0000}"/>
    <cellStyle name="NomTotal 2 8 20 2" xfId="20053" xr:uid="{00000000-0005-0000-0000-0000564E0000}"/>
    <cellStyle name="NomTotal 2 8 20 3" xfId="20054" xr:uid="{00000000-0005-0000-0000-0000574E0000}"/>
    <cellStyle name="NomTotal 2 8 21" xfId="20055" xr:uid="{00000000-0005-0000-0000-0000584E0000}"/>
    <cellStyle name="NomTotal 2 8 21 2" xfId="20056" xr:uid="{00000000-0005-0000-0000-0000594E0000}"/>
    <cellStyle name="NomTotal 2 8 21 3" xfId="20057" xr:uid="{00000000-0005-0000-0000-00005A4E0000}"/>
    <cellStyle name="NomTotal 2 8 22" xfId="20058" xr:uid="{00000000-0005-0000-0000-00005B4E0000}"/>
    <cellStyle name="NomTotal 2 8 22 2" xfId="20059" xr:uid="{00000000-0005-0000-0000-00005C4E0000}"/>
    <cellStyle name="NomTotal 2 8 22 3" xfId="20060" xr:uid="{00000000-0005-0000-0000-00005D4E0000}"/>
    <cellStyle name="NomTotal 2 8 23" xfId="20061" xr:uid="{00000000-0005-0000-0000-00005E4E0000}"/>
    <cellStyle name="NomTotal 2 8 23 2" xfId="20062" xr:uid="{00000000-0005-0000-0000-00005F4E0000}"/>
    <cellStyle name="NomTotal 2 8 23 3" xfId="20063" xr:uid="{00000000-0005-0000-0000-0000604E0000}"/>
    <cellStyle name="NomTotal 2 8 24" xfId="20064" xr:uid="{00000000-0005-0000-0000-0000614E0000}"/>
    <cellStyle name="NomTotal 2 8 24 2" xfId="20065" xr:uid="{00000000-0005-0000-0000-0000624E0000}"/>
    <cellStyle name="NomTotal 2 8 24 3" xfId="20066" xr:uid="{00000000-0005-0000-0000-0000634E0000}"/>
    <cellStyle name="NomTotal 2 8 25" xfId="20067" xr:uid="{00000000-0005-0000-0000-0000644E0000}"/>
    <cellStyle name="NomTotal 2 8 26" xfId="20068" xr:uid="{00000000-0005-0000-0000-0000654E0000}"/>
    <cellStyle name="NomTotal 2 8 3" xfId="20069" xr:uid="{00000000-0005-0000-0000-0000664E0000}"/>
    <cellStyle name="NomTotal 2 8 3 2" xfId="20070" xr:uid="{00000000-0005-0000-0000-0000674E0000}"/>
    <cellStyle name="NomTotal 2 8 3 3" xfId="20071" xr:uid="{00000000-0005-0000-0000-0000684E0000}"/>
    <cellStyle name="NomTotal 2 8 4" xfId="20072" xr:uid="{00000000-0005-0000-0000-0000694E0000}"/>
    <cellStyle name="NomTotal 2 8 4 2" xfId="20073" xr:uid="{00000000-0005-0000-0000-00006A4E0000}"/>
    <cellStyle name="NomTotal 2 8 4 3" xfId="20074" xr:uid="{00000000-0005-0000-0000-00006B4E0000}"/>
    <cellStyle name="NomTotal 2 8 5" xfId="20075" xr:uid="{00000000-0005-0000-0000-00006C4E0000}"/>
    <cellStyle name="NomTotal 2 8 5 2" xfId="20076" xr:uid="{00000000-0005-0000-0000-00006D4E0000}"/>
    <cellStyle name="NomTotal 2 8 5 3" xfId="20077" xr:uid="{00000000-0005-0000-0000-00006E4E0000}"/>
    <cellStyle name="NomTotal 2 8 6" xfId="20078" xr:uid="{00000000-0005-0000-0000-00006F4E0000}"/>
    <cellStyle name="NomTotal 2 8 6 2" xfId="20079" xr:uid="{00000000-0005-0000-0000-0000704E0000}"/>
    <cellStyle name="NomTotal 2 8 6 3" xfId="20080" xr:uid="{00000000-0005-0000-0000-0000714E0000}"/>
    <cellStyle name="NomTotal 2 8 7" xfId="20081" xr:uid="{00000000-0005-0000-0000-0000724E0000}"/>
    <cellStyle name="NomTotal 2 8 7 2" xfId="20082" xr:uid="{00000000-0005-0000-0000-0000734E0000}"/>
    <cellStyle name="NomTotal 2 8 7 3" xfId="20083" xr:uid="{00000000-0005-0000-0000-0000744E0000}"/>
    <cellStyle name="NomTotal 2 8 8" xfId="20084" xr:uid="{00000000-0005-0000-0000-0000754E0000}"/>
    <cellStyle name="NomTotal 2 8 8 2" xfId="20085" xr:uid="{00000000-0005-0000-0000-0000764E0000}"/>
    <cellStyle name="NomTotal 2 8 8 3" xfId="20086" xr:uid="{00000000-0005-0000-0000-0000774E0000}"/>
    <cellStyle name="NomTotal 2 8 9" xfId="20087" xr:uid="{00000000-0005-0000-0000-0000784E0000}"/>
    <cellStyle name="NomTotal 2 8 9 2" xfId="20088" xr:uid="{00000000-0005-0000-0000-0000794E0000}"/>
    <cellStyle name="NomTotal 2 8 9 3" xfId="20089" xr:uid="{00000000-0005-0000-0000-00007A4E0000}"/>
    <cellStyle name="NomTotal 2 9" xfId="20090" xr:uid="{00000000-0005-0000-0000-00007B4E0000}"/>
    <cellStyle name="NomTotal 2 9 10" xfId="20091" xr:uid="{00000000-0005-0000-0000-00007C4E0000}"/>
    <cellStyle name="NomTotal 2 9 10 2" xfId="20092" xr:uid="{00000000-0005-0000-0000-00007D4E0000}"/>
    <cellStyle name="NomTotal 2 9 10 3" xfId="20093" xr:uid="{00000000-0005-0000-0000-00007E4E0000}"/>
    <cellStyle name="NomTotal 2 9 11" xfId="20094" xr:uid="{00000000-0005-0000-0000-00007F4E0000}"/>
    <cellStyle name="NomTotal 2 9 11 2" xfId="20095" xr:uid="{00000000-0005-0000-0000-0000804E0000}"/>
    <cellStyle name="NomTotal 2 9 11 3" xfId="20096" xr:uid="{00000000-0005-0000-0000-0000814E0000}"/>
    <cellStyle name="NomTotal 2 9 12" xfId="20097" xr:uid="{00000000-0005-0000-0000-0000824E0000}"/>
    <cellStyle name="NomTotal 2 9 12 2" xfId="20098" xr:uid="{00000000-0005-0000-0000-0000834E0000}"/>
    <cellStyle name="NomTotal 2 9 12 3" xfId="20099" xr:uid="{00000000-0005-0000-0000-0000844E0000}"/>
    <cellStyle name="NomTotal 2 9 13" xfId="20100" xr:uid="{00000000-0005-0000-0000-0000854E0000}"/>
    <cellStyle name="NomTotal 2 9 13 2" xfId="20101" xr:uid="{00000000-0005-0000-0000-0000864E0000}"/>
    <cellStyle name="NomTotal 2 9 13 3" xfId="20102" xr:uid="{00000000-0005-0000-0000-0000874E0000}"/>
    <cellStyle name="NomTotal 2 9 14" xfId="20103" xr:uid="{00000000-0005-0000-0000-0000884E0000}"/>
    <cellStyle name="NomTotal 2 9 14 2" xfId="20104" xr:uid="{00000000-0005-0000-0000-0000894E0000}"/>
    <cellStyle name="NomTotal 2 9 14 3" xfId="20105" xr:uid="{00000000-0005-0000-0000-00008A4E0000}"/>
    <cellStyle name="NomTotal 2 9 15" xfId="20106" xr:uid="{00000000-0005-0000-0000-00008B4E0000}"/>
    <cellStyle name="NomTotal 2 9 15 2" xfId="20107" xr:uid="{00000000-0005-0000-0000-00008C4E0000}"/>
    <cellStyle name="NomTotal 2 9 15 3" xfId="20108" xr:uid="{00000000-0005-0000-0000-00008D4E0000}"/>
    <cellStyle name="NomTotal 2 9 16" xfId="20109" xr:uid="{00000000-0005-0000-0000-00008E4E0000}"/>
    <cellStyle name="NomTotal 2 9 16 2" xfId="20110" xr:uid="{00000000-0005-0000-0000-00008F4E0000}"/>
    <cellStyle name="NomTotal 2 9 16 3" xfId="20111" xr:uid="{00000000-0005-0000-0000-0000904E0000}"/>
    <cellStyle name="NomTotal 2 9 17" xfId="20112" xr:uid="{00000000-0005-0000-0000-0000914E0000}"/>
    <cellStyle name="NomTotal 2 9 17 2" xfId="20113" xr:uid="{00000000-0005-0000-0000-0000924E0000}"/>
    <cellStyle name="NomTotal 2 9 17 3" xfId="20114" xr:uid="{00000000-0005-0000-0000-0000934E0000}"/>
    <cellStyle name="NomTotal 2 9 18" xfId="20115" xr:uid="{00000000-0005-0000-0000-0000944E0000}"/>
    <cellStyle name="NomTotal 2 9 18 2" xfId="20116" xr:uid="{00000000-0005-0000-0000-0000954E0000}"/>
    <cellStyle name="NomTotal 2 9 18 3" xfId="20117" xr:uid="{00000000-0005-0000-0000-0000964E0000}"/>
    <cellStyle name="NomTotal 2 9 19" xfId="20118" xr:uid="{00000000-0005-0000-0000-0000974E0000}"/>
    <cellStyle name="NomTotal 2 9 19 2" xfId="20119" xr:uid="{00000000-0005-0000-0000-0000984E0000}"/>
    <cellStyle name="NomTotal 2 9 19 3" xfId="20120" xr:uid="{00000000-0005-0000-0000-0000994E0000}"/>
    <cellStyle name="NomTotal 2 9 2" xfId="20121" xr:uid="{00000000-0005-0000-0000-00009A4E0000}"/>
    <cellStyle name="NomTotal 2 9 2 2" xfId="20122" xr:uid="{00000000-0005-0000-0000-00009B4E0000}"/>
    <cellStyle name="NomTotal 2 9 2 3" xfId="20123" xr:uid="{00000000-0005-0000-0000-00009C4E0000}"/>
    <cellStyle name="NomTotal 2 9 20" xfId="20124" xr:uid="{00000000-0005-0000-0000-00009D4E0000}"/>
    <cellStyle name="NomTotal 2 9 20 2" xfId="20125" xr:uid="{00000000-0005-0000-0000-00009E4E0000}"/>
    <cellStyle name="NomTotal 2 9 20 3" xfId="20126" xr:uid="{00000000-0005-0000-0000-00009F4E0000}"/>
    <cellStyle name="NomTotal 2 9 21" xfId="20127" xr:uid="{00000000-0005-0000-0000-0000A04E0000}"/>
    <cellStyle name="NomTotal 2 9 21 2" xfId="20128" xr:uid="{00000000-0005-0000-0000-0000A14E0000}"/>
    <cellStyle name="NomTotal 2 9 21 3" xfId="20129" xr:uid="{00000000-0005-0000-0000-0000A24E0000}"/>
    <cellStyle name="NomTotal 2 9 22" xfId="20130" xr:uid="{00000000-0005-0000-0000-0000A34E0000}"/>
    <cellStyle name="NomTotal 2 9 22 2" xfId="20131" xr:uid="{00000000-0005-0000-0000-0000A44E0000}"/>
    <cellStyle name="NomTotal 2 9 22 3" xfId="20132" xr:uid="{00000000-0005-0000-0000-0000A54E0000}"/>
    <cellStyle name="NomTotal 2 9 23" xfId="20133" xr:uid="{00000000-0005-0000-0000-0000A64E0000}"/>
    <cellStyle name="NomTotal 2 9 23 2" xfId="20134" xr:uid="{00000000-0005-0000-0000-0000A74E0000}"/>
    <cellStyle name="NomTotal 2 9 23 3" xfId="20135" xr:uid="{00000000-0005-0000-0000-0000A84E0000}"/>
    <cellStyle name="NomTotal 2 9 24" xfId="20136" xr:uid="{00000000-0005-0000-0000-0000A94E0000}"/>
    <cellStyle name="NomTotal 2 9 24 2" xfId="20137" xr:uid="{00000000-0005-0000-0000-0000AA4E0000}"/>
    <cellStyle name="NomTotal 2 9 24 3" xfId="20138" xr:uid="{00000000-0005-0000-0000-0000AB4E0000}"/>
    <cellStyle name="NomTotal 2 9 25" xfId="20139" xr:uid="{00000000-0005-0000-0000-0000AC4E0000}"/>
    <cellStyle name="NomTotal 2 9 26" xfId="20140" xr:uid="{00000000-0005-0000-0000-0000AD4E0000}"/>
    <cellStyle name="NomTotal 2 9 3" xfId="20141" xr:uid="{00000000-0005-0000-0000-0000AE4E0000}"/>
    <cellStyle name="NomTotal 2 9 3 2" xfId="20142" xr:uid="{00000000-0005-0000-0000-0000AF4E0000}"/>
    <cellStyle name="NomTotal 2 9 3 3" xfId="20143" xr:uid="{00000000-0005-0000-0000-0000B04E0000}"/>
    <cellStyle name="NomTotal 2 9 4" xfId="20144" xr:uid="{00000000-0005-0000-0000-0000B14E0000}"/>
    <cellStyle name="NomTotal 2 9 4 2" xfId="20145" xr:uid="{00000000-0005-0000-0000-0000B24E0000}"/>
    <cellStyle name="NomTotal 2 9 4 3" xfId="20146" xr:uid="{00000000-0005-0000-0000-0000B34E0000}"/>
    <cellStyle name="NomTotal 2 9 5" xfId="20147" xr:uid="{00000000-0005-0000-0000-0000B44E0000}"/>
    <cellStyle name="NomTotal 2 9 5 2" xfId="20148" xr:uid="{00000000-0005-0000-0000-0000B54E0000}"/>
    <cellStyle name="NomTotal 2 9 5 3" xfId="20149" xr:uid="{00000000-0005-0000-0000-0000B64E0000}"/>
    <cellStyle name="NomTotal 2 9 6" xfId="20150" xr:uid="{00000000-0005-0000-0000-0000B74E0000}"/>
    <cellStyle name="NomTotal 2 9 6 2" xfId="20151" xr:uid="{00000000-0005-0000-0000-0000B84E0000}"/>
    <cellStyle name="NomTotal 2 9 6 3" xfId="20152" xr:uid="{00000000-0005-0000-0000-0000B94E0000}"/>
    <cellStyle name="NomTotal 2 9 7" xfId="20153" xr:uid="{00000000-0005-0000-0000-0000BA4E0000}"/>
    <cellStyle name="NomTotal 2 9 7 2" xfId="20154" xr:uid="{00000000-0005-0000-0000-0000BB4E0000}"/>
    <cellStyle name="NomTotal 2 9 7 3" xfId="20155" xr:uid="{00000000-0005-0000-0000-0000BC4E0000}"/>
    <cellStyle name="NomTotal 2 9 8" xfId="20156" xr:uid="{00000000-0005-0000-0000-0000BD4E0000}"/>
    <cellStyle name="NomTotal 2 9 8 2" xfId="20157" xr:uid="{00000000-0005-0000-0000-0000BE4E0000}"/>
    <cellStyle name="NomTotal 2 9 8 3" xfId="20158" xr:uid="{00000000-0005-0000-0000-0000BF4E0000}"/>
    <cellStyle name="NomTotal 2 9 9" xfId="20159" xr:uid="{00000000-0005-0000-0000-0000C04E0000}"/>
    <cellStyle name="NomTotal 2 9 9 2" xfId="20160" xr:uid="{00000000-0005-0000-0000-0000C14E0000}"/>
    <cellStyle name="NomTotal 2 9 9 3" xfId="20161" xr:uid="{00000000-0005-0000-0000-0000C24E0000}"/>
    <cellStyle name="NomTotal 20" xfId="20162" xr:uid="{00000000-0005-0000-0000-0000C34E0000}"/>
    <cellStyle name="NomTotal 20 2" xfId="20163" xr:uid="{00000000-0005-0000-0000-0000C44E0000}"/>
    <cellStyle name="NomTotal 20 3" xfId="20164" xr:uid="{00000000-0005-0000-0000-0000C54E0000}"/>
    <cellStyle name="NomTotal 21" xfId="20165" xr:uid="{00000000-0005-0000-0000-0000C64E0000}"/>
    <cellStyle name="NomTotal 21 2" xfId="20166" xr:uid="{00000000-0005-0000-0000-0000C74E0000}"/>
    <cellStyle name="NomTotal 21 3" xfId="20167" xr:uid="{00000000-0005-0000-0000-0000C84E0000}"/>
    <cellStyle name="NomTotal 22" xfId="20168" xr:uid="{00000000-0005-0000-0000-0000C94E0000}"/>
    <cellStyle name="NomTotal 22 2" xfId="20169" xr:uid="{00000000-0005-0000-0000-0000CA4E0000}"/>
    <cellStyle name="NomTotal 22 3" xfId="20170" xr:uid="{00000000-0005-0000-0000-0000CB4E0000}"/>
    <cellStyle name="NomTotal 23" xfId="20171" xr:uid="{00000000-0005-0000-0000-0000CC4E0000}"/>
    <cellStyle name="NomTotal 23 2" xfId="20172" xr:uid="{00000000-0005-0000-0000-0000CD4E0000}"/>
    <cellStyle name="NomTotal 23 3" xfId="20173" xr:uid="{00000000-0005-0000-0000-0000CE4E0000}"/>
    <cellStyle name="NomTotal 24" xfId="20174" xr:uid="{00000000-0005-0000-0000-0000CF4E0000}"/>
    <cellStyle name="NomTotal 24 2" xfId="20175" xr:uid="{00000000-0005-0000-0000-0000D04E0000}"/>
    <cellStyle name="NomTotal 24 3" xfId="20176" xr:uid="{00000000-0005-0000-0000-0000D14E0000}"/>
    <cellStyle name="NomTotal 25" xfId="20177" xr:uid="{00000000-0005-0000-0000-0000D24E0000}"/>
    <cellStyle name="NomTotal 25 2" xfId="20178" xr:uid="{00000000-0005-0000-0000-0000D34E0000}"/>
    <cellStyle name="NomTotal 25 3" xfId="20179" xr:uid="{00000000-0005-0000-0000-0000D44E0000}"/>
    <cellStyle name="NomTotal 26" xfId="20180" xr:uid="{00000000-0005-0000-0000-0000D54E0000}"/>
    <cellStyle name="NomTotal 26 2" xfId="20181" xr:uid="{00000000-0005-0000-0000-0000D64E0000}"/>
    <cellStyle name="NomTotal 26 3" xfId="20182" xr:uid="{00000000-0005-0000-0000-0000D74E0000}"/>
    <cellStyle name="NomTotal 27" xfId="20183" xr:uid="{00000000-0005-0000-0000-0000D84E0000}"/>
    <cellStyle name="NomTotal 27 2" xfId="20184" xr:uid="{00000000-0005-0000-0000-0000D94E0000}"/>
    <cellStyle name="NomTotal 27 3" xfId="20185" xr:uid="{00000000-0005-0000-0000-0000DA4E0000}"/>
    <cellStyle name="NomTotal 28" xfId="20186" xr:uid="{00000000-0005-0000-0000-0000DB4E0000}"/>
    <cellStyle name="NomTotal 28 2" xfId="20187" xr:uid="{00000000-0005-0000-0000-0000DC4E0000}"/>
    <cellStyle name="NomTotal 28 3" xfId="20188" xr:uid="{00000000-0005-0000-0000-0000DD4E0000}"/>
    <cellStyle name="NomTotal 29" xfId="20189" xr:uid="{00000000-0005-0000-0000-0000DE4E0000}"/>
    <cellStyle name="NomTotal 29 2" xfId="20190" xr:uid="{00000000-0005-0000-0000-0000DF4E0000}"/>
    <cellStyle name="NomTotal 29 3" xfId="20191" xr:uid="{00000000-0005-0000-0000-0000E04E0000}"/>
    <cellStyle name="NomTotal 3" xfId="20192" xr:uid="{00000000-0005-0000-0000-0000E14E0000}"/>
    <cellStyle name="NomTotal 3 10" xfId="20193" xr:uid="{00000000-0005-0000-0000-0000E24E0000}"/>
    <cellStyle name="NomTotal 3 10 2" xfId="20194" xr:uid="{00000000-0005-0000-0000-0000E34E0000}"/>
    <cellStyle name="NomTotal 3 10 3" xfId="20195" xr:uid="{00000000-0005-0000-0000-0000E44E0000}"/>
    <cellStyle name="NomTotal 3 11" xfId="20196" xr:uid="{00000000-0005-0000-0000-0000E54E0000}"/>
    <cellStyle name="NomTotal 3 11 2" xfId="20197" xr:uid="{00000000-0005-0000-0000-0000E64E0000}"/>
    <cellStyle name="NomTotal 3 11 3" xfId="20198" xr:uid="{00000000-0005-0000-0000-0000E74E0000}"/>
    <cellStyle name="NomTotal 3 12" xfId="20199" xr:uid="{00000000-0005-0000-0000-0000E84E0000}"/>
    <cellStyle name="NomTotal 3 12 2" xfId="20200" xr:uid="{00000000-0005-0000-0000-0000E94E0000}"/>
    <cellStyle name="NomTotal 3 12 3" xfId="20201" xr:uid="{00000000-0005-0000-0000-0000EA4E0000}"/>
    <cellStyle name="NomTotal 3 13" xfId="20202" xr:uid="{00000000-0005-0000-0000-0000EB4E0000}"/>
    <cellStyle name="NomTotal 3 13 2" xfId="20203" xr:uid="{00000000-0005-0000-0000-0000EC4E0000}"/>
    <cellStyle name="NomTotal 3 13 3" xfId="20204" xr:uid="{00000000-0005-0000-0000-0000ED4E0000}"/>
    <cellStyle name="NomTotal 3 14" xfId="20205" xr:uid="{00000000-0005-0000-0000-0000EE4E0000}"/>
    <cellStyle name="NomTotal 3 14 2" xfId="20206" xr:uid="{00000000-0005-0000-0000-0000EF4E0000}"/>
    <cellStyle name="NomTotal 3 14 3" xfId="20207" xr:uid="{00000000-0005-0000-0000-0000F04E0000}"/>
    <cellStyle name="NomTotal 3 15" xfId="20208" xr:uid="{00000000-0005-0000-0000-0000F14E0000}"/>
    <cellStyle name="NomTotal 3 15 2" xfId="20209" xr:uid="{00000000-0005-0000-0000-0000F24E0000}"/>
    <cellStyle name="NomTotal 3 15 3" xfId="20210" xr:uid="{00000000-0005-0000-0000-0000F34E0000}"/>
    <cellStyle name="NomTotal 3 16" xfId="20211" xr:uid="{00000000-0005-0000-0000-0000F44E0000}"/>
    <cellStyle name="NomTotal 3 16 2" xfId="20212" xr:uid="{00000000-0005-0000-0000-0000F54E0000}"/>
    <cellStyle name="NomTotal 3 16 3" xfId="20213" xr:uid="{00000000-0005-0000-0000-0000F64E0000}"/>
    <cellStyle name="NomTotal 3 17" xfId="20214" xr:uid="{00000000-0005-0000-0000-0000F74E0000}"/>
    <cellStyle name="NomTotal 3 17 2" xfId="20215" xr:uid="{00000000-0005-0000-0000-0000F84E0000}"/>
    <cellStyle name="NomTotal 3 17 3" xfId="20216" xr:uid="{00000000-0005-0000-0000-0000F94E0000}"/>
    <cellStyle name="NomTotal 3 18" xfId="20217" xr:uid="{00000000-0005-0000-0000-0000FA4E0000}"/>
    <cellStyle name="NomTotal 3 18 2" xfId="20218" xr:uid="{00000000-0005-0000-0000-0000FB4E0000}"/>
    <cellStyle name="NomTotal 3 18 3" xfId="20219" xr:uid="{00000000-0005-0000-0000-0000FC4E0000}"/>
    <cellStyle name="NomTotal 3 19" xfId="20220" xr:uid="{00000000-0005-0000-0000-0000FD4E0000}"/>
    <cellStyle name="NomTotal 3 19 2" xfId="20221" xr:uid="{00000000-0005-0000-0000-0000FE4E0000}"/>
    <cellStyle name="NomTotal 3 19 3" xfId="20222" xr:uid="{00000000-0005-0000-0000-0000FF4E0000}"/>
    <cellStyle name="NomTotal 3 2" xfId="20223" xr:uid="{00000000-0005-0000-0000-0000004F0000}"/>
    <cellStyle name="NomTotal 3 2 10" xfId="20224" xr:uid="{00000000-0005-0000-0000-0000014F0000}"/>
    <cellStyle name="NomTotal 3 2 10 2" xfId="20225" xr:uid="{00000000-0005-0000-0000-0000024F0000}"/>
    <cellStyle name="NomTotal 3 2 10 3" xfId="20226" xr:uid="{00000000-0005-0000-0000-0000034F0000}"/>
    <cellStyle name="NomTotal 3 2 11" xfId="20227" xr:uid="{00000000-0005-0000-0000-0000044F0000}"/>
    <cellStyle name="NomTotal 3 2 11 2" xfId="20228" xr:uid="{00000000-0005-0000-0000-0000054F0000}"/>
    <cellStyle name="NomTotal 3 2 11 3" xfId="20229" xr:uid="{00000000-0005-0000-0000-0000064F0000}"/>
    <cellStyle name="NomTotal 3 2 12" xfId="20230" xr:uid="{00000000-0005-0000-0000-0000074F0000}"/>
    <cellStyle name="NomTotal 3 2 12 2" xfId="20231" xr:uid="{00000000-0005-0000-0000-0000084F0000}"/>
    <cellStyle name="NomTotal 3 2 12 3" xfId="20232" xr:uid="{00000000-0005-0000-0000-0000094F0000}"/>
    <cellStyle name="NomTotal 3 2 13" xfId="20233" xr:uid="{00000000-0005-0000-0000-00000A4F0000}"/>
    <cellStyle name="NomTotal 3 2 13 2" xfId="20234" xr:uid="{00000000-0005-0000-0000-00000B4F0000}"/>
    <cellStyle name="NomTotal 3 2 13 3" xfId="20235" xr:uid="{00000000-0005-0000-0000-00000C4F0000}"/>
    <cellStyle name="NomTotal 3 2 14" xfId="20236" xr:uid="{00000000-0005-0000-0000-00000D4F0000}"/>
    <cellStyle name="NomTotal 3 2 14 2" xfId="20237" xr:uid="{00000000-0005-0000-0000-00000E4F0000}"/>
    <cellStyle name="NomTotal 3 2 14 3" xfId="20238" xr:uid="{00000000-0005-0000-0000-00000F4F0000}"/>
    <cellStyle name="NomTotal 3 2 15" xfId="20239" xr:uid="{00000000-0005-0000-0000-0000104F0000}"/>
    <cellStyle name="NomTotal 3 2 15 2" xfId="20240" xr:uid="{00000000-0005-0000-0000-0000114F0000}"/>
    <cellStyle name="NomTotal 3 2 15 3" xfId="20241" xr:uid="{00000000-0005-0000-0000-0000124F0000}"/>
    <cellStyle name="NomTotal 3 2 16" xfId="20242" xr:uid="{00000000-0005-0000-0000-0000134F0000}"/>
    <cellStyle name="NomTotal 3 2 16 2" xfId="20243" xr:uid="{00000000-0005-0000-0000-0000144F0000}"/>
    <cellStyle name="NomTotal 3 2 16 3" xfId="20244" xr:uid="{00000000-0005-0000-0000-0000154F0000}"/>
    <cellStyle name="NomTotal 3 2 17" xfId="20245" xr:uid="{00000000-0005-0000-0000-0000164F0000}"/>
    <cellStyle name="NomTotal 3 2 17 2" xfId="20246" xr:uid="{00000000-0005-0000-0000-0000174F0000}"/>
    <cellStyle name="NomTotal 3 2 17 3" xfId="20247" xr:uid="{00000000-0005-0000-0000-0000184F0000}"/>
    <cellStyle name="NomTotal 3 2 18" xfId="20248" xr:uid="{00000000-0005-0000-0000-0000194F0000}"/>
    <cellStyle name="NomTotal 3 2 18 2" xfId="20249" xr:uid="{00000000-0005-0000-0000-00001A4F0000}"/>
    <cellStyle name="NomTotal 3 2 18 3" xfId="20250" xr:uid="{00000000-0005-0000-0000-00001B4F0000}"/>
    <cellStyle name="NomTotal 3 2 19" xfId="20251" xr:uid="{00000000-0005-0000-0000-00001C4F0000}"/>
    <cellStyle name="NomTotal 3 2 19 2" xfId="20252" xr:uid="{00000000-0005-0000-0000-00001D4F0000}"/>
    <cellStyle name="NomTotal 3 2 19 3" xfId="20253" xr:uid="{00000000-0005-0000-0000-00001E4F0000}"/>
    <cellStyle name="NomTotal 3 2 2" xfId="20254" xr:uid="{00000000-0005-0000-0000-00001F4F0000}"/>
    <cellStyle name="NomTotal 3 2 2 2" xfId="20255" xr:uid="{00000000-0005-0000-0000-0000204F0000}"/>
    <cellStyle name="NomTotal 3 2 2 3" xfId="20256" xr:uid="{00000000-0005-0000-0000-0000214F0000}"/>
    <cellStyle name="NomTotal 3 2 20" xfId="20257" xr:uid="{00000000-0005-0000-0000-0000224F0000}"/>
    <cellStyle name="NomTotal 3 2 20 2" xfId="20258" xr:uid="{00000000-0005-0000-0000-0000234F0000}"/>
    <cellStyle name="NomTotal 3 2 20 3" xfId="20259" xr:uid="{00000000-0005-0000-0000-0000244F0000}"/>
    <cellStyle name="NomTotal 3 2 21" xfId="20260" xr:uid="{00000000-0005-0000-0000-0000254F0000}"/>
    <cellStyle name="NomTotal 3 2 21 2" xfId="20261" xr:uid="{00000000-0005-0000-0000-0000264F0000}"/>
    <cellStyle name="NomTotal 3 2 21 3" xfId="20262" xr:uid="{00000000-0005-0000-0000-0000274F0000}"/>
    <cellStyle name="NomTotal 3 2 22" xfId="20263" xr:uid="{00000000-0005-0000-0000-0000284F0000}"/>
    <cellStyle name="NomTotal 3 2 22 2" xfId="20264" xr:uid="{00000000-0005-0000-0000-0000294F0000}"/>
    <cellStyle name="NomTotal 3 2 22 3" xfId="20265" xr:uid="{00000000-0005-0000-0000-00002A4F0000}"/>
    <cellStyle name="NomTotal 3 2 23" xfId="20266" xr:uid="{00000000-0005-0000-0000-00002B4F0000}"/>
    <cellStyle name="NomTotal 3 2 23 2" xfId="20267" xr:uid="{00000000-0005-0000-0000-00002C4F0000}"/>
    <cellStyle name="NomTotal 3 2 23 3" xfId="20268" xr:uid="{00000000-0005-0000-0000-00002D4F0000}"/>
    <cellStyle name="NomTotal 3 2 24" xfId="20269" xr:uid="{00000000-0005-0000-0000-00002E4F0000}"/>
    <cellStyle name="NomTotal 3 2 24 2" xfId="20270" xr:uid="{00000000-0005-0000-0000-00002F4F0000}"/>
    <cellStyle name="NomTotal 3 2 24 3" xfId="20271" xr:uid="{00000000-0005-0000-0000-0000304F0000}"/>
    <cellStyle name="NomTotal 3 2 25" xfId="20272" xr:uid="{00000000-0005-0000-0000-0000314F0000}"/>
    <cellStyle name="NomTotal 3 2 26" xfId="20273" xr:uid="{00000000-0005-0000-0000-0000324F0000}"/>
    <cellStyle name="NomTotal 3 2 3" xfId="20274" xr:uid="{00000000-0005-0000-0000-0000334F0000}"/>
    <cellStyle name="NomTotal 3 2 3 2" xfId="20275" xr:uid="{00000000-0005-0000-0000-0000344F0000}"/>
    <cellStyle name="NomTotal 3 2 3 3" xfId="20276" xr:uid="{00000000-0005-0000-0000-0000354F0000}"/>
    <cellStyle name="NomTotal 3 2 4" xfId="20277" xr:uid="{00000000-0005-0000-0000-0000364F0000}"/>
    <cellStyle name="NomTotal 3 2 4 2" xfId="20278" xr:uid="{00000000-0005-0000-0000-0000374F0000}"/>
    <cellStyle name="NomTotal 3 2 4 3" xfId="20279" xr:uid="{00000000-0005-0000-0000-0000384F0000}"/>
    <cellStyle name="NomTotal 3 2 5" xfId="20280" xr:uid="{00000000-0005-0000-0000-0000394F0000}"/>
    <cellStyle name="NomTotal 3 2 5 2" xfId="20281" xr:uid="{00000000-0005-0000-0000-00003A4F0000}"/>
    <cellStyle name="NomTotal 3 2 5 3" xfId="20282" xr:uid="{00000000-0005-0000-0000-00003B4F0000}"/>
    <cellStyle name="NomTotal 3 2 6" xfId="20283" xr:uid="{00000000-0005-0000-0000-00003C4F0000}"/>
    <cellStyle name="NomTotal 3 2 6 2" xfId="20284" xr:uid="{00000000-0005-0000-0000-00003D4F0000}"/>
    <cellStyle name="NomTotal 3 2 6 3" xfId="20285" xr:uid="{00000000-0005-0000-0000-00003E4F0000}"/>
    <cellStyle name="NomTotal 3 2 7" xfId="20286" xr:uid="{00000000-0005-0000-0000-00003F4F0000}"/>
    <cellStyle name="NomTotal 3 2 7 2" xfId="20287" xr:uid="{00000000-0005-0000-0000-0000404F0000}"/>
    <cellStyle name="NomTotal 3 2 7 3" xfId="20288" xr:uid="{00000000-0005-0000-0000-0000414F0000}"/>
    <cellStyle name="NomTotal 3 2 8" xfId="20289" xr:uid="{00000000-0005-0000-0000-0000424F0000}"/>
    <cellStyle name="NomTotal 3 2 8 2" xfId="20290" xr:uid="{00000000-0005-0000-0000-0000434F0000}"/>
    <cellStyle name="NomTotal 3 2 8 3" xfId="20291" xr:uid="{00000000-0005-0000-0000-0000444F0000}"/>
    <cellStyle name="NomTotal 3 2 9" xfId="20292" xr:uid="{00000000-0005-0000-0000-0000454F0000}"/>
    <cellStyle name="NomTotal 3 2 9 2" xfId="20293" xr:uid="{00000000-0005-0000-0000-0000464F0000}"/>
    <cellStyle name="NomTotal 3 2 9 3" xfId="20294" xr:uid="{00000000-0005-0000-0000-0000474F0000}"/>
    <cellStyle name="NomTotal 3 20" xfId="20295" xr:uid="{00000000-0005-0000-0000-0000484F0000}"/>
    <cellStyle name="NomTotal 3 20 2" xfId="20296" xr:uid="{00000000-0005-0000-0000-0000494F0000}"/>
    <cellStyle name="NomTotal 3 20 3" xfId="20297" xr:uid="{00000000-0005-0000-0000-00004A4F0000}"/>
    <cellStyle name="NomTotal 3 21" xfId="20298" xr:uid="{00000000-0005-0000-0000-00004B4F0000}"/>
    <cellStyle name="NomTotal 3 21 2" xfId="20299" xr:uid="{00000000-0005-0000-0000-00004C4F0000}"/>
    <cellStyle name="NomTotal 3 21 3" xfId="20300" xr:uid="{00000000-0005-0000-0000-00004D4F0000}"/>
    <cellStyle name="NomTotal 3 22" xfId="20301" xr:uid="{00000000-0005-0000-0000-00004E4F0000}"/>
    <cellStyle name="NomTotal 3 22 2" xfId="20302" xr:uid="{00000000-0005-0000-0000-00004F4F0000}"/>
    <cellStyle name="NomTotal 3 22 3" xfId="20303" xr:uid="{00000000-0005-0000-0000-0000504F0000}"/>
    <cellStyle name="NomTotal 3 23" xfId="20304" xr:uid="{00000000-0005-0000-0000-0000514F0000}"/>
    <cellStyle name="NomTotal 3 23 2" xfId="20305" xr:uid="{00000000-0005-0000-0000-0000524F0000}"/>
    <cellStyle name="NomTotal 3 23 3" xfId="20306" xr:uid="{00000000-0005-0000-0000-0000534F0000}"/>
    <cellStyle name="NomTotal 3 24" xfId="20307" xr:uid="{00000000-0005-0000-0000-0000544F0000}"/>
    <cellStyle name="NomTotal 3 24 2" xfId="20308" xr:uid="{00000000-0005-0000-0000-0000554F0000}"/>
    <cellStyle name="NomTotal 3 24 3" xfId="20309" xr:uid="{00000000-0005-0000-0000-0000564F0000}"/>
    <cellStyle name="NomTotal 3 25" xfId="20310" xr:uid="{00000000-0005-0000-0000-0000574F0000}"/>
    <cellStyle name="NomTotal 3 25 2" xfId="20311" xr:uid="{00000000-0005-0000-0000-0000584F0000}"/>
    <cellStyle name="NomTotal 3 25 3" xfId="20312" xr:uid="{00000000-0005-0000-0000-0000594F0000}"/>
    <cellStyle name="NomTotal 3 26" xfId="20313" xr:uid="{00000000-0005-0000-0000-00005A4F0000}"/>
    <cellStyle name="NomTotal 3 26 2" xfId="20314" xr:uid="{00000000-0005-0000-0000-00005B4F0000}"/>
    <cellStyle name="NomTotal 3 26 3" xfId="20315" xr:uid="{00000000-0005-0000-0000-00005C4F0000}"/>
    <cellStyle name="NomTotal 3 27" xfId="20316" xr:uid="{00000000-0005-0000-0000-00005D4F0000}"/>
    <cellStyle name="NomTotal 3 27 2" xfId="20317" xr:uid="{00000000-0005-0000-0000-00005E4F0000}"/>
    <cellStyle name="NomTotal 3 27 3" xfId="20318" xr:uid="{00000000-0005-0000-0000-00005F4F0000}"/>
    <cellStyle name="NomTotal 3 28" xfId="20319" xr:uid="{00000000-0005-0000-0000-0000604F0000}"/>
    <cellStyle name="NomTotal 3 28 2" xfId="20320" xr:uid="{00000000-0005-0000-0000-0000614F0000}"/>
    <cellStyle name="NomTotal 3 28 3" xfId="20321" xr:uid="{00000000-0005-0000-0000-0000624F0000}"/>
    <cellStyle name="NomTotal 3 29" xfId="20322" xr:uid="{00000000-0005-0000-0000-0000634F0000}"/>
    <cellStyle name="NomTotal 3 29 2" xfId="20323" xr:uid="{00000000-0005-0000-0000-0000644F0000}"/>
    <cellStyle name="NomTotal 3 29 3" xfId="20324" xr:uid="{00000000-0005-0000-0000-0000654F0000}"/>
    <cellStyle name="NomTotal 3 3" xfId="20325" xr:uid="{00000000-0005-0000-0000-0000664F0000}"/>
    <cellStyle name="NomTotal 3 3 10" xfId="20326" xr:uid="{00000000-0005-0000-0000-0000674F0000}"/>
    <cellStyle name="NomTotal 3 3 10 2" xfId="20327" xr:uid="{00000000-0005-0000-0000-0000684F0000}"/>
    <cellStyle name="NomTotal 3 3 10 3" xfId="20328" xr:uid="{00000000-0005-0000-0000-0000694F0000}"/>
    <cellStyle name="NomTotal 3 3 11" xfId="20329" xr:uid="{00000000-0005-0000-0000-00006A4F0000}"/>
    <cellStyle name="NomTotal 3 3 11 2" xfId="20330" xr:uid="{00000000-0005-0000-0000-00006B4F0000}"/>
    <cellStyle name="NomTotal 3 3 11 3" xfId="20331" xr:uid="{00000000-0005-0000-0000-00006C4F0000}"/>
    <cellStyle name="NomTotal 3 3 12" xfId="20332" xr:uid="{00000000-0005-0000-0000-00006D4F0000}"/>
    <cellStyle name="NomTotal 3 3 12 2" xfId="20333" xr:uid="{00000000-0005-0000-0000-00006E4F0000}"/>
    <cellStyle name="NomTotal 3 3 12 3" xfId="20334" xr:uid="{00000000-0005-0000-0000-00006F4F0000}"/>
    <cellStyle name="NomTotal 3 3 13" xfId="20335" xr:uid="{00000000-0005-0000-0000-0000704F0000}"/>
    <cellStyle name="NomTotal 3 3 13 2" xfId="20336" xr:uid="{00000000-0005-0000-0000-0000714F0000}"/>
    <cellStyle name="NomTotal 3 3 13 3" xfId="20337" xr:uid="{00000000-0005-0000-0000-0000724F0000}"/>
    <cellStyle name="NomTotal 3 3 14" xfId="20338" xr:uid="{00000000-0005-0000-0000-0000734F0000}"/>
    <cellStyle name="NomTotal 3 3 14 2" xfId="20339" xr:uid="{00000000-0005-0000-0000-0000744F0000}"/>
    <cellStyle name="NomTotal 3 3 14 3" xfId="20340" xr:uid="{00000000-0005-0000-0000-0000754F0000}"/>
    <cellStyle name="NomTotal 3 3 15" xfId="20341" xr:uid="{00000000-0005-0000-0000-0000764F0000}"/>
    <cellStyle name="NomTotal 3 3 15 2" xfId="20342" xr:uid="{00000000-0005-0000-0000-0000774F0000}"/>
    <cellStyle name="NomTotal 3 3 15 3" xfId="20343" xr:uid="{00000000-0005-0000-0000-0000784F0000}"/>
    <cellStyle name="NomTotal 3 3 16" xfId="20344" xr:uid="{00000000-0005-0000-0000-0000794F0000}"/>
    <cellStyle name="NomTotal 3 3 16 2" xfId="20345" xr:uid="{00000000-0005-0000-0000-00007A4F0000}"/>
    <cellStyle name="NomTotal 3 3 16 3" xfId="20346" xr:uid="{00000000-0005-0000-0000-00007B4F0000}"/>
    <cellStyle name="NomTotal 3 3 17" xfId="20347" xr:uid="{00000000-0005-0000-0000-00007C4F0000}"/>
    <cellStyle name="NomTotal 3 3 17 2" xfId="20348" xr:uid="{00000000-0005-0000-0000-00007D4F0000}"/>
    <cellStyle name="NomTotal 3 3 17 3" xfId="20349" xr:uid="{00000000-0005-0000-0000-00007E4F0000}"/>
    <cellStyle name="NomTotal 3 3 18" xfId="20350" xr:uid="{00000000-0005-0000-0000-00007F4F0000}"/>
    <cellStyle name="NomTotal 3 3 18 2" xfId="20351" xr:uid="{00000000-0005-0000-0000-0000804F0000}"/>
    <cellStyle name="NomTotal 3 3 18 3" xfId="20352" xr:uid="{00000000-0005-0000-0000-0000814F0000}"/>
    <cellStyle name="NomTotal 3 3 19" xfId="20353" xr:uid="{00000000-0005-0000-0000-0000824F0000}"/>
    <cellStyle name="NomTotal 3 3 19 2" xfId="20354" xr:uid="{00000000-0005-0000-0000-0000834F0000}"/>
    <cellStyle name="NomTotal 3 3 19 3" xfId="20355" xr:uid="{00000000-0005-0000-0000-0000844F0000}"/>
    <cellStyle name="NomTotal 3 3 2" xfId="20356" xr:uid="{00000000-0005-0000-0000-0000854F0000}"/>
    <cellStyle name="NomTotal 3 3 2 2" xfId="20357" xr:uid="{00000000-0005-0000-0000-0000864F0000}"/>
    <cellStyle name="NomTotal 3 3 2 3" xfId="20358" xr:uid="{00000000-0005-0000-0000-0000874F0000}"/>
    <cellStyle name="NomTotal 3 3 20" xfId="20359" xr:uid="{00000000-0005-0000-0000-0000884F0000}"/>
    <cellStyle name="NomTotal 3 3 20 2" xfId="20360" xr:uid="{00000000-0005-0000-0000-0000894F0000}"/>
    <cellStyle name="NomTotal 3 3 20 3" xfId="20361" xr:uid="{00000000-0005-0000-0000-00008A4F0000}"/>
    <cellStyle name="NomTotal 3 3 21" xfId="20362" xr:uid="{00000000-0005-0000-0000-00008B4F0000}"/>
    <cellStyle name="NomTotal 3 3 21 2" xfId="20363" xr:uid="{00000000-0005-0000-0000-00008C4F0000}"/>
    <cellStyle name="NomTotal 3 3 21 3" xfId="20364" xr:uid="{00000000-0005-0000-0000-00008D4F0000}"/>
    <cellStyle name="NomTotal 3 3 22" xfId="20365" xr:uid="{00000000-0005-0000-0000-00008E4F0000}"/>
    <cellStyle name="NomTotal 3 3 22 2" xfId="20366" xr:uid="{00000000-0005-0000-0000-00008F4F0000}"/>
    <cellStyle name="NomTotal 3 3 22 3" xfId="20367" xr:uid="{00000000-0005-0000-0000-0000904F0000}"/>
    <cellStyle name="NomTotal 3 3 23" xfId="20368" xr:uid="{00000000-0005-0000-0000-0000914F0000}"/>
    <cellStyle name="NomTotal 3 3 23 2" xfId="20369" xr:uid="{00000000-0005-0000-0000-0000924F0000}"/>
    <cellStyle name="NomTotal 3 3 23 3" xfId="20370" xr:uid="{00000000-0005-0000-0000-0000934F0000}"/>
    <cellStyle name="NomTotal 3 3 24" xfId="20371" xr:uid="{00000000-0005-0000-0000-0000944F0000}"/>
    <cellStyle name="NomTotal 3 3 24 2" xfId="20372" xr:uid="{00000000-0005-0000-0000-0000954F0000}"/>
    <cellStyle name="NomTotal 3 3 24 3" xfId="20373" xr:uid="{00000000-0005-0000-0000-0000964F0000}"/>
    <cellStyle name="NomTotal 3 3 25" xfId="20374" xr:uid="{00000000-0005-0000-0000-0000974F0000}"/>
    <cellStyle name="NomTotal 3 3 26" xfId="20375" xr:uid="{00000000-0005-0000-0000-0000984F0000}"/>
    <cellStyle name="NomTotal 3 3 3" xfId="20376" xr:uid="{00000000-0005-0000-0000-0000994F0000}"/>
    <cellStyle name="NomTotal 3 3 3 2" xfId="20377" xr:uid="{00000000-0005-0000-0000-00009A4F0000}"/>
    <cellStyle name="NomTotal 3 3 3 3" xfId="20378" xr:uid="{00000000-0005-0000-0000-00009B4F0000}"/>
    <cellStyle name="NomTotal 3 3 4" xfId="20379" xr:uid="{00000000-0005-0000-0000-00009C4F0000}"/>
    <cellStyle name="NomTotal 3 3 4 2" xfId="20380" xr:uid="{00000000-0005-0000-0000-00009D4F0000}"/>
    <cellStyle name="NomTotal 3 3 4 3" xfId="20381" xr:uid="{00000000-0005-0000-0000-00009E4F0000}"/>
    <cellStyle name="NomTotal 3 3 5" xfId="20382" xr:uid="{00000000-0005-0000-0000-00009F4F0000}"/>
    <cellStyle name="NomTotal 3 3 5 2" xfId="20383" xr:uid="{00000000-0005-0000-0000-0000A04F0000}"/>
    <cellStyle name="NomTotal 3 3 5 3" xfId="20384" xr:uid="{00000000-0005-0000-0000-0000A14F0000}"/>
    <cellStyle name="NomTotal 3 3 6" xfId="20385" xr:uid="{00000000-0005-0000-0000-0000A24F0000}"/>
    <cellStyle name="NomTotal 3 3 6 2" xfId="20386" xr:uid="{00000000-0005-0000-0000-0000A34F0000}"/>
    <cellStyle name="NomTotal 3 3 6 3" xfId="20387" xr:uid="{00000000-0005-0000-0000-0000A44F0000}"/>
    <cellStyle name="NomTotal 3 3 7" xfId="20388" xr:uid="{00000000-0005-0000-0000-0000A54F0000}"/>
    <cellStyle name="NomTotal 3 3 7 2" xfId="20389" xr:uid="{00000000-0005-0000-0000-0000A64F0000}"/>
    <cellStyle name="NomTotal 3 3 7 3" xfId="20390" xr:uid="{00000000-0005-0000-0000-0000A74F0000}"/>
    <cellStyle name="NomTotal 3 3 8" xfId="20391" xr:uid="{00000000-0005-0000-0000-0000A84F0000}"/>
    <cellStyle name="NomTotal 3 3 8 2" xfId="20392" xr:uid="{00000000-0005-0000-0000-0000A94F0000}"/>
    <cellStyle name="NomTotal 3 3 8 3" xfId="20393" xr:uid="{00000000-0005-0000-0000-0000AA4F0000}"/>
    <cellStyle name="NomTotal 3 3 9" xfId="20394" xr:uid="{00000000-0005-0000-0000-0000AB4F0000}"/>
    <cellStyle name="NomTotal 3 3 9 2" xfId="20395" xr:uid="{00000000-0005-0000-0000-0000AC4F0000}"/>
    <cellStyle name="NomTotal 3 3 9 3" xfId="20396" xr:uid="{00000000-0005-0000-0000-0000AD4F0000}"/>
    <cellStyle name="NomTotal 3 30" xfId="20397" xr:uid="{00000000-0005-0000-0000-0000AE4F0000}"/>
    <cellStyle name="NomTotal 3 30 2" xfId="20398" xr:uid="{00000000-0005-0000-0000-0000AF4F0000}"/>
    <cellStyle name="NomTotal 3 30 3" xfId="20399" xr:uid="{00000000-0005-0000-0000-0000B04F0000}"/>
    <cellStyle name="NomTotal 3 31" xfId="20400" xr:uid="{00000000-0005-0000-0000-0000B14F0000}"/>
    <cellStyle name="NomTotal 3 31 2" xfId="20401" xr:uid="{00000000-0005-0000-0000-0000B24F0000}"/>
    <cellStyle name="NomTotal 3 31 3" xfId="20402" xr:uid="{00000000-0005-0000-0000-0000B34F0000}"/>
    <cellStyle name="NomTotal 3 32" xfId="20403" xr:uid="{00000000-0005-0000-0000-0000B44F0000}"/>
    <cellStyle name="NomTotal 3 32 2" xfId="20404" xr:uid="{00000000-0005-0000-0000-0000B54F0000}"/>
    <cellStyle name="NomTotal 3 32 3" xfId="20405" xr:uid="{00000000-0005-0000-0000-0000B64F0000}"/>
    <cellStyle name="NomTotal 3 33" xfId="20406" xr:uid="{00000000-0005-0000-0000-0000B74F0000}"/>
    <cellStyle name="NomTotal 3 34" xfId="20407" xr:uid="{00000000-0005-0000-0000-0000B84F0000}"/>
    <cellStyle name="NomTotal 3 4" xfId="20408" xr:uid="{00000000-0005-0000-0000-0000B94F0000}"/>
    <cellStyle name="NomTotal 3 4 10" xfId="20409" xr:uid="{00000000-0005-0000-0000-0000BA4F0000}"/>
    <cellStyle name="NomTotal 3 4 10 2" xfId="20410" xr:uid="{00000000-0005-0000-0000-0000BB4F0000}"/>
    <cellStyle name="NomTotal 3 4 10 3" xfId="20411" xr:uid="{00000000-0005-0000-0000-0000BC4F0000}"/>
    <cellStyle name="NomTotal 3 4 11" xfId="20412" xr:uid="{00000000-0005-0000-0000-0000BD4F0000}"/>
    <cellStyle name="NomTotal 3 4 11 2" xfId="20413" xr:uid="{00000000-0005-0000-0000-0000BE4F0000}"/>
    <cellStyle name="NomTotal 3 4 11 3" xfId="20414" xr:uid="{00000000-0005-0000-0000-0000BF4F0000}"/>
    <cellStyle name="NomTotal 3 4 12" xfId="20415" xr:uid="{00000000-0005-0000-0000-0000C04F0000}"/>
    <cellStyle name="NomTotal 3 4 12 2" xfId="20416" xr:uid="{00000000-0005-0000-0000-0000C14F0000}"/>
    <cellStyle name="NomTotal 3 4 12 3" xfId="20417" xr:uid="{00000000-0005-0000-0000-0000C24F0000}"/>
    <cellStyle name="NomTotal 3 4 13" xfId="20418" xr:uid="{00000000-0005-0000-0000-0000C34F0000}"/>
    <cellStyle name="NomTotal 3 4 13 2" xfId="20419" xr:uid="{00000000-0005-0000-0000-0000C44F0000}"/>
    <cellStyle name="NomTotal 3 4 13 3" xfId="20420" xr:uid="{00000000-0005-0000-0000-0000C54F0000}"/>
    <cellStyle name="NomTotal 3 4 14" xfId="20421" xr:uid="{00000000-0005-0000-0000-0000C64F0000}"/>
    <cellStyle name="NomTotal 3 4 14 2" xfId="20422" xr:uid="{00000000-0005-0000-0000-0000C74F0000}"/>
    <cellStyle name="NomTotal 3 4 14 3" xfId="20423" xr:uid="{00000000-0005-0000-0000-0000C84F0000}"/>
    <cellStyle name="NomTotal 3 4 15" xfId="20424" xr:uid="{00000000-0005-0000-0000-0000C94F0000}"/>
    <cellStyle name="NomTotal 3 4 15 2" xfId="20425" xr:uid="{00000000-0005-0000-0000-0000CA4F0000}"/>
    <cellStyle name="NomTotal 3 4 15 3" xfId="20426" xr:uid="{00000000-0005-0000-0000-0000CB4F0000}"/>
    <cellStyle name="NomTotal 3 4 16" xfId="20427" xr:uid="{00000000-0005-0000-0000-0000CC4F0000}"/>
    <cellStyle name="NomTotal 3 4 16 2" xfId="20428" xr:uid="{00000000-0005-0000-0000-0000CD4F0000}"/>
    <cellStyle name="NomTotal 3 4 16 3" xfId="20429" xr:uid="{00000000-0005-0000-0000-0000CE4F0000}"/>
    <cellStyle name="NomTotal 3 4 17" xfId="20430" xr:uid="{00000000-0005-0000-0000-0000CF4F0000}"/>
    <cellStyle name="NomTotal 3 4 17 2" xfId="20431" xr:uid="{00000000-0005-0000-0000-0000D04F0000}"/>
    <cellStyle name="NomTotal 3 4 17 3" xfId="20432" xr:uid="{00000000-0005-0000-0000-0000D14F0000}"/>
    <cellStyle name="NomTotal 3 4 18" xfId="20433" xr:uid="{00000000-0005-0000-0000-0000D24F0000}"/>
    <cellStyle name="NomTotal 3 4 18 2" xfId="20434" xr:uid="{00000000-0005-0000-0000-0000D34F0000}"/>
    <cellStyle name="NomTotal 3 4 18 3" xfId="20435" xr:uid="{00000000-0005-0000-0000-0000D44F0000}"/>
    <cellStyle name="NomTotal 3 4 19" xfId="20436" xr:uid="{00000000-0005-0000-0000-0000D54F0000}"/>
    <cellStyle name="NomTotal 3 4 19 2" xfId="20437" xr:uid="{00000000-0005-0000-0000-0000D64F0000}"/>
    <cellStyle name="NomTotal 3 4 19 3" xfId="20438" xr:uid="{00000000-0005-0000-0000-0000D74F0000}"/>
    <cellStyle name="NomTotal 3 4 2" xfId="20439" xr:uid="{00000000-0005-0000-0000-0000D84F0000}"/>
    <cellStyle name="NomTotal 3 4 2 2" xfId="20440" xr:uid="{00000000-0005-0000-0000-0000D94F0000}"/>
    <cellStyle name="NomTotal 3 4 2 3" xfId="20441" xr:uid="{00000000-0005-0000-0000-0000DA4F0000}"/>
    <cellStyle name="NomTotal 3 4 20" xfId="20442" xr:uid="{00000000-0005-0000-0000-0000DB4F0000}"/>
    <cellStyle name="NomTotal 3 4 20 2" xfId="20443" xr:uid="{00000000-0005-0000-0000-0000DC4F0000}"/>
    <cellStyle name="NomTotal 3 4 20 3" xfId="20444" xr:uid="{00000000-0005-0000-0000-0000DD4F0000}"/>
    <cellStyle name="NomTotal 3 4 21" xfId="20445" xr:uid="{00000000-0005-0000-0000-0000DE4F0000}"/>
    <cellStyle name="NomTotal 3 4 21 2" xfId="20446" xr:uid="{00000000-0005-0000-0000-0000DF4F0000}"/>
    <cellStyle name="NomTotal 3 4 21 3" xfId="20447" xr:uid="{00000000-0005-0000-0000-0000E04F0000}"/>
    <cellStyle name="NomTotal 3 4 22" xfId="20448" xr:uid="{00000000-0005-0000-0000-0000E14F0000}"/>
    <cellStyle name="NomTotal 3 4 22 2" xfId="20449" xr:uid="{00000000-0005-0000-0000-0000E24F0000}"/>
    <cellStyle name="NomTotal 3 4 22 3" xfId="20450" xr:uid="{00000000-0005-0000-0000-0000E34F0000}"/>
    <cellStyle name="NomTotal 3 4 23" xfId="20451" xr:uid="{00000000-0005-0000-0000-0000E44F0000}"/>
    <cellStyle name="NomTotal 3 4 23 2" xfId="20452" xr:uid="{00000000-0005-0000-0000-0000E54F0000}"/>
    <cellStyle name="NomTotal 3 4 23 3" xfId="20453" xr:uid="{00000000-0005-0000-0000-0000E64F0000}"/>
    <cellStyle name="NomTotal 3 4 24" xfId="20454" xr:uid="{00000000-0005-0000-0000-0000E74F0000}"/>
    <cellStyle name="NomTotal 3 4 24 2" xfId="20455" xr:uid="{00000000-0005-0000-0000-0000E84F0000}"/>
    <cellStyle name="NomTotal 3 4 24 3" xfId="20456" xr:uid="{00000000-0005-0000-0000-0000E94F0000}"/>
    <cellStyle name="NomTotal 3 4 25" xfId="20457" xr:uid="{00000000-0005-0000-0000-0000EA4F0000}"/>
    <cellStyle name="NomTotal 3 4 26" xfId="20458" xr:uid="{00000000-0005-0000-0000-0000EB4F0000}"/>
    <cellStyle name="NomTotal 3 4 3" xfId="20459" xr:uid="{00000000-0005-0000-0000-0000EC4F0000}"/>
    <cellStyle name="NomTotal 3 4 3 2" xfId="20460" xr:uid="{00000000-0005-0000-0000-0000ED4F0000}"/>
    <cellStyle name="NomTotal 3 4 3 3" xfId="20461" xr:uid="{00000000-0005-0000-0000-0000EE4F0000}"/>
    <cellStyle name="NomTotal 3 4 4" xfId="20462" xr:uid="{00000000-0005-0000-0000-0000EF4F0000}"/>
    <cellStyle name="NomTotal 3 4 4 2" xfId="20463" xr:uid="{00000000-0005-0000-0000-0000F04F0000}"/>
    <cellStyle name="NomTotal 3 4 4 3" xfId="20464" xr:uid="{00000000-0005-0000-0000-0000F14F0000}"/>
    <cellStyle name="NomTotal 3 4 5" xfId="20465" xr:uid="{00000000-0005-0000-0000-0000F24F0000}"/>
    <cellStyle name="NomTotal 3 4 5 2" xfId="20466" xr:uid="{00000000-0005-0000-0000-0000F34F0000}"/>
    <cellStyle name="NomTotal 3 4 5 3" xfId="20467" xr:uid="{00000000-0005-0000-0000-0000F44F0000}"/>
    <cellStyle name="NomTotal 3 4 6" xfId="20468" xr:uid="{00000000-0005-0000-0000-0000F54F0000}"/>
    <cellStyle name="NomTotal 3 4 6 2" xfId="20469" xr:uid="{00000000-0005-0000-0000-0000F64F0000}"/>
    <cellStyle name="NomTotal 3 4 6 3" xfId="20470" xr:uid="{00000000-0005-0000-0000-0000F74F0000}"/>
    <cellStyle name="NomTotal 3 4 7" xfId="20471" xr:uid="{00000000-0005-0000-0000-0000F84F0000}"/>
    <cellStyle name="NomTotal 3 4 7 2" xfId="20472" xr:uid="{00000000-0005-0000-0000-0000F94F0000}"/>
    <cellStyle name="NomTotal 3 4 7 3" xfId="20473" xr:uid="{00000000-0005-0000-0000-0000FA4F0000}"/>
    <cellStyle name="NomTotal 3 4 8" xfId="20474" xr:uid="{00000000-0005-0000-0000-0000FB4F0000}"/>
    <cellStyle name="NomTotal 3 4 8 2" xfId="20475" xr:uid="{00000000-0005-0000-0000-0000FC4F0000}"/>
    <cellStyle name="NomTotal 3 4 8 3" xfId="20476" xr:uid="{00000000-0005-0000-0000-0000FD4F0000}"/>
    <cellStyle name="NomTotal 3 4 9" xfId="20477" xr:uid="{00000000-0005-0000-0000-0000FE4F0000}"/>
    <cellStyle name="NomTotal 3 4 9 2" xfId="20478" xr:uid="{00000000-0005-0000-0000-0000FF4F0000}"/>
    <cellStyle name="NomTotal 3 4 9 3" xfId="20479" xr:uid="{00000000-0005-0000-0000-000000500000}"/>
    <cellStyle name="NomTotal 3 5" xfId="20480" xr:uid="{00000000-0005-0000-0000-000001500000}"/>
    <cellStyle name="NomTotal 3 5 10" xfId="20481" xr:uid="{00000000-0005-0000-0000-000002500000}"/>
    <cellStyle name="NomTotal 3 5 10 2" xfId="20482" xr:uid="{00000000-0005-0000-0000-000003500000}"/>
    <cellStyle name="NomTotal 3 5 10 3" xfId="20483" xr:uid="{00000000-0005-0000-0000-000004500000}"/>
    <cellStyle name="NomTotal 3 5 11" xfId="20484" xr:uid="{00000000-0005-0000-0000-000005500000}"/>
    <cellStyle name="NomTotal 3 5 11 2" xfId="20485" xr:uid="{00000000-0005-0000-0000-000006500000}"/>
    <cellStyle name="NomTotal 3 5 11 3" xfId="20486" xr:uid="{00000000-0005-0000-0000-000007500000}"/>
    <cellStyle name="NomTotal 3 5 12" xfId="20487" xr:uid="{00000000-0005-0000-0000-000008500000}"/>
    <cellStyle name="NomTotal 3 5 12 2" xfId="20488" xr:uid="{00000000-0005-0000-0000-000009500000}"/>
    <cellStyle name="NomTotal 3 5 12 3" xfId="20489" xr:uid="{00000000-0005-0000-0000-00000A500000}"/>
    <cellStyle name="NomTotal 3 5 13" xfId="20490" xr:uid="{00000000-0005-0000-0000-00000B500000}"/>
    <cellStyle name="NomTotal 3 5 13 2" xfId="20491" xr:uid="{00000000-0005-0000-0000-00000C500000}"/>
    <cellStyle name="NomTotal 3 5 13 3" xfId="20492" xr:uid="{00000000-0005-0000-0000-00000D500000}"/>
    <cellStyle name="NomTotal 3 5 14" xfId="20493" xr:uid="{00000000-0005-0000-0000-00000E500000}"/>
    <cellStyle name="NomTotal 3 5 14 2" xfId="20494" xr:uid="{00000000-0005-0000-0000-00000F500000}"/>
    <cellStyle name="NomTotal 3 5 14 3" xfId="20495" xr:uid="{00000000-0005-0000-0000-000010500000}"/>
    <cellStyle name="NomTotal 3 5 15" xfId="20496" xr:uid="{00000000-0005-0000-0000-000011500000}"/>
    <cellStyle name="NomTotal 3 5 15 2" xfId="20497" xr:uid="{00000000-0005-0000-0000-000012500000}"/>
    <cellStyle name="NomTotal 3 5 15 3" xfId="20498" xr:uid="{00000000-0005-0000-0000-000013500000}"/>
    <cellStyle name="NomTotal 3 5 16" xfId="20499" xr:uid="{00000000-0005-0000-0000-000014500000}"/>
    <cellStyle name="NomTotal 3 5 16 2" xfId="20500" xr:uid="{00000000-0005-0000-0000-000015500000}"/>
    <cellStyle name="NomTotal 3 5 16 3" xfId="20501" xr:uid="{00000000-0005-0000-0000-000016500000}"/>
    <cellStyle name="NomTotal 3 5 17" xfId="20502" xr:uid="{00000000-0005-0000-0000-000017500000}"/>
    <cellStyle name="NomTotal 3 5 17 2" xfId="20503" xr:uid="{00000000-0005-0000-0000-000018500000}"/>
    <cellStyle name="NomTotal 3 5 17 3" xfId="20504" xr:uid="{00000000-0005-0000-0000-000019500000}"/>
    <cellStyle name="NomTotal 3 5 18" xfId="20505" xr:uid="{00000000-0005-0000-0000-00001A500000}"/>
    <cellStyle name="NomTotal 3 5 18 2" xfId="20506" xr:uid="{00000000-0005-0000-0000-00001B500000}"/>
    <cellStyle name="NomTotal 3 5 18 3" xfId="20507" xr:uid="{00000000-0005-0000-0000-00001C500000}"/>
    <cellStyle name="NomTotal 3 5 19" xfId="20508" xr:uid="{00000000-0005-0000-0000-00001D500000}"/>
    <cellStyle name="NomTotal 3 5 19 2" xfId="20509" xr:uid="{00000000-0005-0000-0000-00001E500000}"/>
    <cellStyle name="NomTotal 3 5 19 3" xfId="20510" xr:uid="{00000000-0005-0000-0000-00001F500000}"/>
    <cellStyle name="NomTotal 3 5 2" xfId="20511" xr:uid="{00000000-0005-0000-0000-000020500000}"/>
    <cellStyle name="NomTotal 3 5 2 2" xfId="20512" xr:uid="{00000000-0005-0000-0000-000021500000}"/>
    <cellStyle name="NomTotal 3 5 2 3" xfId="20513" xr:uid="{00000000-0005-0000-0000-000022500000}"/>
    <cellStyle name="NomTotal 3 5 20" xfId="20514" xr:uid="{00000000-0005-0000-0000-000023500000}"/>
    <cellStyle name="NomTotal 3 5 20 2" xfId="20515" xr:uid="{00000000-0005-0000-0000-000024500000}"/>
    <cellStyle name="NomTotal 3 5 20 3" xfId="20516" xr:uid="{00000000-0005-0000-0000-000025500000}"/>
    <cellStyle name="NomTotal 3 5 21" xfId="20517" xr:uid="{00000000-0005-0000-0000-000026500000}"/>
    <cellStyle name="NomTotal 3 5 21 2" xfId="20518" xr:uid="{00000000-0005-0000-0000-000027500000}"/>
    <cellStyle name="NomTotal 3 5 21 3" xfId="20519" xr:uid="{00000000-0005-0000-0000-000028500000}"/>
    <cellStyle name="NomTotal 3 5 22" xfId="20520" xr:uid="{00000000-0005-0000-0000-000029500000}"/>
    <cellStyle name="NomTotal 3 5 22 2" xfId="20521" xr:uid="{00000000-0005-0000-0000-00002A500000}"/>
    <cellStyle name="NomTotal 3 5 22 3" xfId="20522" xr:uid="{00000000-0005-0000-0000-00002B500000}"/>
    <cellStyle name="NomTotal 3 5 23" xfId="20523" xr:uid="{00000000-0005-0000-0000-00002C500000}"/>
    <cellStyle name="NomTotal 3 5 23 2" xfId="20524" xr:uid="{00000000-0005-0000-0000-00002D500000}"/>
    <cellStyle name="NomTotal 3 5 23 3" xfId="20525" xr:uid="{00000000-0005-0000-0000-00002E500000}"/>
    <cellStyle name="NomTotal 3 5 24" xfId="20526" xr:uid="{00000000-0005-0000-0000-00002F500000}"/>
    <cellStyle name="NomTotal 3 5 24 2" xfId="20527" xr:uid="{00000000-0005-0000-0000-000030500000}"/>
    <cellStyle name="NomTotal 3 5 24 3" xfId="20528" xr:uid="{00000000-0005-0000-0000-000031500000}"/>
    <cellStyle name="NomTotal 3 5 25" xfId="20529" xr:uid="{00000000-0005-0000-0000-000032500000}"/>
    <cellStyle name="NomTotal 3 5 26" xfId="20530" xr:uid="{00000000-0005-0000-0000-000033500000}"/>
    <cellStyle name="NomTotal 3 5 3" xfId="20531" xr:uid="{00000000-0005-0000-0000-000034500000}"/>
    <cellStyle name="NomTotal 3 5 3 2" xfId="20532" xr:uid="{00000000-0005-0000-0000-000035500000}"/>
    <cellStyle name="NomTotal 3 5 3 3" xfId="20533" xr:uid="{00000000-0005-0000-0000-000036500000}"/>
    <cellStyle name="NomTotal 3 5 4" xfId="20534" xr:uid="{00000000-0005-0000-0000-000037500000}"/>
    <cellStyle name="NomTotal 3 5 4 2" xfId="20535" xr:uid="{00000000-0005-0000-0000-000038500000}"/>
    <cellStyle name="NomTotal 3 5 4 3" xfId="20536" xr:uid="{00000000-0005-0000-0000-000039500000}"/>
    <cellStyle name="NomTotal 3 5 5" xfId="20537" xr:uid="{00000000-0005-0000-0000-00003A500000}"/>
    <cellStyle name="NomTotal 3 5 5 2" xfId="20538" xr:uid="{00000000-0005-0000-0000-00003B500000}"/>
    <cellStyle name="NomTotal 3 5 5 3" xfId="20539" xr:uid="{00000000-0005-0000-0000-00003C500000}"/>
    <cellStyle name="NomTotal 3 5 6" xfId="20540" xr:uid="{00000000-0005-0000-0000-00003D500000}"/>
    <cellStyle name="NomTotal 3 5 6 2" xfId="20541" xr:uid="{00000000-0005-0000-0000-00003E500000}"/>
    <cellStyle name="NomTotal 3 5 6 3" xfId="20542" xr:uid="{00000000-0005-0000-0000-00003F500000}"/>
    <cellStyle name="NomTotal 3 5 7" xfId="20543" xr:uid="{00000000-0005-0000-0000-000040500000}"/>
    <cellStyle name="NomTotal 3 5 7 2" xfId="20544" xr:uid="{00000000-0005-0000-0000-000041500000}"/>
    <cellStyle name="NomTotal 3 5 7 3" xfId="20545" xr:uid="{00000000-0005-0000-0000-000042500000}"/>
    <cellStyle name="NomTotal 3 5 8" xfId="20546" xr:uid="{00000000-0005-0000-0000-000043500000}"/>
    <cellStyle name="NomTotal 3 5 8 2" xfId="20547" xr:uid="{00000000-0005-0000-0000-000044500000}"/>
    <cellStyle name="NomTotal 3 5 8 3" xfId="20548" xr:uid="{00000000-0005-0000-0000-000045500000}"/>
    <cellStyle name="NomTotal 3 5 9" xfId="20549" xr:uid="{00000000-0005-0000-0000-000046500000}"/>
    <cellStyle name="NomTotal 3 5 9 2" xfId="20550" xr:uid="{00000000-0005-0000-0000-000047500000}"/>
    <cellStyle name="NomTotal 3 5 9 3" xfId="20551" xr:uid="{00000000-0005-0000-0000-000048500000}"/>
    <cellStyle name="NomTotal 3 6" xfId="20552" xr:uid="{00000000-0005-0000-0000-000049500000}"/>
    <cellStyle name="NomTotal 3 6 10" xfId="20553" xr:uid="{00000000-0005-0000-0000-00004A500000}"/>
    <cellStyle name="NomTotal 3 6 10 2" xfId="20554" xr:uid="{00000000-0005-0000-0000-00004B500000}"/>
    <cellStyle name="NomTotal 3 6 10 3" xfId="20555" xr:uid="{00000000-0005-0000-0000-00004C500000}"/>
    <cellStyle name="NomTotal 3 6 11" xfId="20556" xr:uid="{00000000-0005-0000-0000-00004D500000}"/>
    <cellStyle name="NomTotal 3 6 11 2" xfId="20557" xr:uid="{00000000-0005-0000-0000-00004E500000}"/>
    <cellStyle name="NomTotal 3 6 11 3" xfId="20558" xr:uid="{00000000-0005-0000-0000-00004F500000}"/>
    <cellStyle name="NomTotal 3 6 12" xfId="20559" xr:uid="{00000000-0005-0000-0000-000050500000}"/>
    <cellStyle name="NomTotal 3 6 12 2" xfId="20560" xr:uid="{00000000-0005-0000-0000-000051500000}"/>
    <cellStyle name="NomTotal 3 6 12 3" xfId="20561" xr:uid="{00000000-0005-0000-0000-000052500000}"/>
    <cellStyle name="NomTotal 3 6 13" xfId="20562" xr:uid="{00000000-0005-0000-0000-000053500000}"/>
    <cellStyle name="NomTotal 3 6 13 2" xfId="20563" xr:uid="{00000000-0005-0000-0000-000054500000}"/>
    <cellStyle name="NomTotal 3 6 13 3" xfId="20564" xr:uid="{00000000-0005-0000-0000-000055500000}"/>
    <cellStyle name="NomTotal 3 6 14" xfId="20565" xr:uid="{00000000-0005-0000-0000-000056500000}"/>
    <cellStyle name="NomTotal 3 6 14 2" xfId="20566" xr:uid="{00000000-0005-0000-0000-000057500000}"/>
    <cellStyle name="NomTotal 3 6 14 3" xfId="20567" xr:uid="{00000000-0005-0000-0000-000058500000}"/>
    <cellStyle name="NomTotal 3 6 15" xfId="20568" xr:uid="{00000000-0005-0000-0000-000059500000}"/>
    <cellStyle name="NomTotal 3 6 15 2" xfId="20569" xr:uid="{00000000-0005-0000-0000-00005A500000}"/>
    <cellStyle name="NomTotal 3 6 15 3" xfId="20570" xr:uid="{00000000-0005-0000-0000-00005B500000}"/>
    <cellStyle name="NomTotal 3 6 16" xfId="20571" xr:uid="{00000000-0005-0000-0000-00005C500000}"/>
    <cellStyle name="NomTotal 3 6 16 2" xfId="20572" xr:uid="{00000000-0005-0000-0000-00005D500000}"/>
    <cellStyle name="NomTotal 3 6 16 3" xfId="20573" xr:uid="{00000000-0005-0000-0000-00005E500000}"/>
    <cellStyle name="NomTotal 3 6 17" xfId="20574" xr:uid="{00000000-0005-0000-0000-00005F500000}"/>
    <cellStyle name="NomTotal 3 6 17 2" xfId="20575" xr:uid="{00000000-0005-0000-0000-000060500000}"/>
    <cellStyle name="NomTotal 3 6 17 3" xfId="20576" xr:uid="{00000000-0005-0000-0000-000061500000}"/>
    <cellStyle name="NomTotal 3 6 18" xfId="20577" xr:uid="{00000000-0005-0000-0000-000062500000}"/>
    <cellStyle name="NomTotal 3 6 18 2" xfId="20578" xr:uid="{00000000-0005-0000-0000-000063500000}"/>
    <cellStyle name="NomTotal 3 6 18 3" xfId="20579" xr:uid="{00000000-0005-0000-0000-000064500000}"/>
    <cellStyle name="NomTotal 3 6 19" xfId="20580" xr:uid="{00000000-0005-0000-0000-000065500000}"/>
    <cellStyle name="NomTotal 3 6 19 2" xfId="20581" xr:uid="{00000000-0005-0000-0000-000066500000}"/>
    <cellStyle name="NomTotal 3 6 19 3" xfId="20582" xr:uid="{00000000-0005-0000-0000-000067500000}"/>
    <cellStyle name="NomTotal 3 6 2" xfId="20583" xr:uid="{00000000-0005-0000-0000-000068500000}"/>
    <cellStyle name="NomTotal 3 6 2 2" xfId="20584" xr:uid="{00000000-0005-0000-0000-000069500000}"/>
    <cellStyle name="NomTotal 3 6 2 3" xfId="20585" xr:uid="{00000000-0005-0000-0000-00006A500000}"/>
    <cellStyle name="NomTotal 3 6 20" xfId="20586" xr:uid="{00000000-0005-0000-0000-00006B500000}"/>
    <cellStyle name="NomTotal 3 6 20 2" xfId="20587" xr:uid="{00000000-0005-0000-0000-00006C500000}"/>
    <cellStyle name="NomTotal 3 6 20 3" xfId="20588" xr:uid="{00000000-0005-0000-0000-00006D500000}"/>
    <cellStyle name="NomTotal 3 6 21" xfId="20589" xr:uid="{00000000-0005-0000-0000-00006E500000}"/>
    <cellStyle name="NomTotal 3 6 21 2" xfId="20590" xr:uid="{00000000-0005-0000-0000-00006F500000}"/>
    <cellStyle name="NomTotal 3 6 21 3" xfId="20591" xr:uid="{00000000-0005-0000-0000-000070500000}"/>
    <cellStyle name="NomTotal 3 6 22" xfId="20592" xr:uid="{00000000-0005-0000-0000-000071500000}"/>
    <cellStyle name="NomTotal 3 6 22 2" xfId="20593" xr:uid="{00000000-0005-0000-0000-000072500000}"/>
    <cellStyle name="NomTotal 3 6 22 3" xfId="20594" xr:uid="{00000000-0005-0000-0000-000073500000}"/>
    <cellStyle name="NomTotal 3 6 23" xfId="20595" xr:uid="{00000000-0005-0000-0000-000074500000}"/>
    <cellStyle name="NomTotal 3 6 23 2" xfId="20596" xr:uid="{00000000-0005-0000-0000-000075500000}"/>
    <cellStyle name="NomTotal 3 6 23 3" xfId="20597" xr:uid="{00000000-0005-0000-0000-000076500000}"/>
    <cellStyle name="NomTotal 3 6 24" xfId="20598" xr:uid="{00000000-0005-0000-0000-000077500000}"/>
    <cellStyle name="NomTotal 3 6 24 2" xfId="20599" xr:uid="{00000000-0005-0000-0000-000078500000}"/>
    <cellStyle name="NomTotal 3 6 24 3" xfId="20600" xr:uid="{00000000-0005-0000-0000-000079500000}"/>
    <cellStyle name="NomTotal 3 6 25" xfId="20601" xr:uid="{00000000-0005-0000-0000-00007A500000}"/>
    <cellStyle name="NomTotal 3 6 26" xfId="20602" xr:uid="{00000000-0005-0000-0000-00007B500000}"/>
    <cellStyle name="NomTotal 3 6 3" xfId="20603" xr:uid="{00000000-0005-0000-0000-00007C500000}"/>
    <cellStyle name="NomTotal 3 6 3 2" xfId="20604" xr:uid="{00000000-0005-0000-0000-00007D500000}"/>
    <cellStyle name="NomTotal 3 6 3 3" xfId="20605" xr:uid="{00000000-0005-0000-0000-00007E500000}"/>
    <cellStyle name="NomTotal 3 6 4" xfId="20606" xr:uid="{00000000-0005-0000-0000-00007F500000}"/>
    <cellStyle name="NomTotal 3 6 4 2" xfId="20607" xr:uid="{00000000-0005-0000-0000-000080500000}"/>
    <cellStyle name="NomTotal 3 6 4 3" xfId="20608" xr:uid="{00000000-0005-0000-0000-000081500000}"/>
    <cellStyle name="NomTotal 3 6 5" xfId="20609" xr:uid="{00000000-0005-0000-0000-000082500000}"/>
    <cellStyle name="NomTotal 3 6 5 2" xfId="20610" xr:uid="{00000000-0005-0000-0000-000083500000}"/>
    <cellStyle name="NomTotal 3 6 5 3" xfId="20611" xr:uid="{00000000-0005-0000-0000-000084500000}"/>
    <cellStyle name="NomTotal 3 6 6" xfId="20612" xr:uid="{00000000-0005-0000-0000-000085500000}"/>
    <cellStyle name="NomTotal 3 6 6 2" xfId="20613" xr:uid="{00000000-0005-0000-0000-000086500000}"/>
    <cellStyle name="NomTotal 3 6 6 3" xfId="20614" xr:uid="{00000000-0005-0000-0000-000087500000}"/>
    <cellStyle name="NomTotal 3 6 7" xfId="20615" xr:uid="{00000000-0005-0000-0000-000088500000}"/>
    <cellStyle name="NomTotal 3 6 7 2" xfId="20616" xr:uid="{00000000-0005-0000-0000-000089500000}"/>
    <cellStyle name="NomTotal 3 6 7 3" xfId="20617" xr:uid="{00000000-0005-0000-0000-00008A500000}"/>
    <cellStyle name="NomTotal 3 6 8" xfId="20618" xr:uid="{00000000-0005-0000-0000-00008B500000}"/>
    <cellStyle name="NomTotal 3 6 8 2" xfId="20619" xr:uid="{00000000-0005-0000-0000-00008C500000}"/>
    <cellStyle name="NomTotal 3 6 8 3" xfId="20620" xr:uid="{00000000-0005-0000-0000-00008D500000}"/>
    <cellStyle name="NomTotal 3 6 9" xfId="20621" xr:uid="{00000000-0005-0000-0000-00008E500000}"/>
    <cellStyle name="NomTotal 3 6 9 2" xfId="20622" xr:uid="{00000000-0005-0000-0000-00008F500000}"/>
    <cellStyle name="NomTotal 3 6 9 3" xfId="20623" xr:uid="{00000000-0005-0000-0000-000090500000}"/>
    <cellStyle name="NomTotal 3 7" xfId="20624" xr:uid="{00000000-0005-0000-0000-000091500000}"/>
    <cellStyle name="NomTotal 3 7 10" xfId="20625" xr:uid="{00000000-0005-0000-0000-000092500000}"/>
    <cellStyle name="NomTotal 3 7 10 2" xfId="20626" xr:uid="{00000000-0005-0000-0000-000093500000}"/>
    <cellStyle name="NomTotal 3 7 10 3" xfId="20627" xr:uid="{00000000-0005-0000-0000-000094500000}"/>
    <cellStyle name="NomTotal 3 7 11" xfId="20628" xr:uid="{00000000-0005-0000-0000-000095500000}"/>
    <cellStyle name="NomTotal 3 7 11 2" xfId="20629" xr:uid="{00000000-0005-0000-0000-000096500000}"/>
    <cellStyle name="NomTotal 3 7 11 3" xfId="20630" xr:uid="{00000000-0005-0000-0000-000097500000}"/>
    <cellStyle name="NomTotal 3 7 12" xfId="20631" xr:uid="{00000000-0005-0000-0000-000098500000}"/>
    <cellStyle name="NomTotal 3 7 12 2" xfId="20632" xr:uid="{00000000-0005-0000-0000-000099500000}"/>
    <cellStyle name="NomTotal 3 7 12 3" xfId="20633" xr:uid="{00000000-0005-0000-0000-00009A500000}"/>
    <cellStyle name="NomTotal 3 7 13" xfId="20634" xr:uid="{00000000-0005-0000-0000-00009B500000}"/>
    <cellStyle name="NomTotal 3 7 13 2" xfId="20635" xr:uid="{00000000-0005-0000-0000-00009C500000}"/>
    <cellStyle name="NomTotal 3 7 13 3" xfId="20636" xr:uid="{00000000-0005-0000-0000-00009D500000}"/>
    <cellStyle name="NomTotal 3 7 14" xfId="20637" xr:uid="{00000000-0005-0000-0000-00009E500000}"/>
    <cellStyle name="NomTotal 3 7 14 2" xfId="20638" xr:uid="{00000000-0005-0000-0000-00009F500000}"/>
    <cellStyle name="NomTotal 3 7 14 3" xfId="20639" xr:uid="{00000000-0005-0000-0000-0000A0500000}"/>
    <cellStyle name="NomTotal 3 7 15" xfId="20640" xr:uid="{00000000-0005-0000-0000-0000A1500000}"/>
    <cellStyle name="NomTotal 3 7 15 2" xfId="20641" xr:uid="{00000000-0005-0000-0000-0000A2500000}"/>
    <cellStyle name="NomTotal 3 7 15 3" xfId="20642" xr:uid="{00000000-0005-0000-0000-0000A3500000}"/>
    <cellStyle name="NomTotal 3 7 16" xfId="20643" xr:uid="{00000000-0005-0000-0000-0000A4500000}"/>
    <cellStyle name="NomTotal 3 7 16 2" xfId="20644" xr:uid="{00000000-0005-0000-0000-0000A5500000}"/>
    <cellStyle name="NomTotal 3 7 16 3" xfId="20645" xr:uid="{00000000-0005-0000-0000-0000A6500000}"/>
    <cellStyle name="NomTotal 3 7 17" xfId="20646" xr:uid="{00000000-0005-0000-0000-0000A7500000}"/>
    <cellStyle name="NomTotal 3 7 17 2" xfId="20647" xr:uid="{00000000-0005-0000-0000-0000A8500000}"/>
    <cellStyle name="NomTotal 3 7 17 3" xfId="20648" xr:uid="{00000000-0005-0000-0000-0000A9500000}"/>
    <cellStyle name="NomTotal 3 7 18" xfId="20649" xr:uid="{00000000-0005-0000-0000-0000AA500000}"/>
    <cellStyle name="NomTotal 3 7 18 2" xfId="20650" xr:uid="{00000000-0005-0000-0000-0000AB500000}"/>
    <cellStyle name="NomTotal 3 7 18 3" xfId="20651" xr:uid="{00000000-0005-0000-0000-0000AC500000}"/>
    <cellStyle name="NomTotal 3 7 19" xfId="20652" xr:uid="{00000000-0005-0000-0000-0000AD500000}"/>
    <cellStyle name="NomTotal 3 7 19 2" xfId="20653" xr:uid="{00000000-0005-0000-0000-0000AE500000}"/>
    <cellStyle name="NomTotal 3 7 19 3" xfId="20654" xr:uid="{00000000-0005-0000-0000-0000AF500000}"/>
    <cellStyle name="NomTotal 3 7 2" xfId="20655" xr:uid="{00000000-0005-0000-0000-0000B0500000}"/>
    <cellStyle name="NomTotal 3 7 2 2" xfId="20656" xr:uid="{00000000-0005-0000-0000-0000B1500000}"/>
    <cellStyle name="NomTotal 3 7 2 3" xfId="20657" xr:uid="{00000000-0005-0000-0000-0000B2500000}"/>
    <cellStyle name="NomTotal 3 7 20" xfId="20658" xr:uid="{00000000-0005-0000-0000-0000B3500000}"/>
    <cellStyle name="NomTotal 3 7 20 2" xfId="20659" xr:uid="{00000000-0005-0000-0000-0000B4500000}"/>
    <cellStyle name="NomTotal 3 7 20 3" xfId="20660" xr:uid="{00000000-0005-0000-0000-0000B5500000}"/>
    <cellStyle name="NomTotal 3 7 21" xfId="20661" xr:uid="{00000000-0005-0000-0000-0000B6500000}"/>
    <cellStyle name="NomTotal 3 7 21 2" xfId="20662" xr:uid="{00000000-0005-0000-0000-0000B7500000}"/>
    <cellStyle name="NomTotal 3 7 21 3" xfId="20663" xr:uid="{00000000-0005-0000-0000-0000B8500000}"/>
    <cellStyle name="NomTotal 3 7 22" xfId="20664" xr:uid="{00000000-0005-0000-0000-0000B9500000}"/>
    <cellStyle name="NomTotal 3 7 22 2" xfId="20665" xr:uid="{00000000-0005-0000-0000-0000BA500000}"/>
    <cellStyle name="NomTotal 3 7 22 3" xfId="20666" xr:uid="{00000000-0005-0000-0000-0000BB500000}"/>
    <cellStyle name="NomTotal 3 7 23" xfId="20667" xr:uid="{00000000-0005-0000-0000-0000BC500000}"/>
    <cellStyle name="NomTotal 3 7 23 2" xfId="20668" xr:uid="{00000000-0005-0000-0000-0000BD500000}"/>
    <cellStyle name="NomTotal 3 7 23 3" xfId="20669" xr:uid="{00000000-0005-0000-0000-0000BE500000}"/>
    <cellStyle name="NomTotal 3 7 24" xfId="20670" xr:uid="{00000000-0005-0000-0000-0000BF500000}"/>
    <cellStyle name="NomTotal 3 7 24 2" xfId="20671" xr:uid="{00000000-0005-0000-0000-0000C0500000}"/>
    <cellStyle name="NomTotal 3 7 24 3" xfId="20672" xr:uid="{00000000-0005-0000-0000-0000C1500000}"/>
    <cellStyle name="NomTotal 3 7 25" xfId="20673" xr:uid="{00000000-0005-0000-0000-0000C2500000}"/>
    <cellStyle name="NomTotal 3 7 26" xfId="20674" xr:uid="{00000000-0005-0000-0000-0000C3500000}"/>
    <cellStyle name="NomTotal 3 7 3" xfId="20675" xr:uid="{00000000-0005-0000-0000-0000C4500000}"/>
    <cellStyle name="NomTotal 3 7 3 2" xfId="20676" xr:uid="{00000000-0005-0000-0000-0000C5500000}"/>
    <cellStyle name="NomTotal 3 7 3 3" xfId="20677" xr:uid="{00000000-0005-0000-0000-0000C6500000}"/>
    <cellStyle name="NomTotal 3 7 4" xfId="20678" xr:uid="{00000000-0005-0000-0000-0000C7500000}"/>
    <cellStyle name="NomTotal 3 7 4 2" xfId="20679" xr:uid="{00000000-0005-0000-0000-0000C8500000}"/>
    <cellStyle name="NomTotal 3 7 4 3" xfId="20680" xr:uid="{00000000-0005-0000-0000-0000C9500000}"/>
    <cellStyle name="NomTotal 3 7 5" xfId="20681" xr:uid="{00000000-0005-0000-0000-0000CA500000}"/>
    <cellStyle name="NomTotal 3 7 5 2" xfId="20682" xr:uid="{00000000-0005-0000-0000-0000CB500000}"/>
    <cellStyle name="NomTotal 3 7 5 3" xfId="20683" xr:uid="{00000000-0005-0000-0000-0000CC500000}"/>
    <cellStyle name="NomTotal 3 7 6" xfId="20684" xr:uid="{00000000-0005-0000-0000-0000CD500000}"/>
    <cellStyle name="NomTotal 3 7 6 2" xfId="20685" xr:uid="{00000000-0005-0000-0000-0000CE500000}"/>
    <cellStyle name="NomTotal 3 7 6 3" xfId="20686" xr:uid="{00000000-0005-0000-0000-0000CF500000}"/>
    <cellStyle name="NomTotal 3 7 7" xfId="20687" xr:uid="{00000000-0005-0000-0000-0000D0500000}"/>
    <cellStyle name="NomTotal 3 7 7 2" xfId="20688" xr:uid="{00000000-0005-0000-0000-0000D1500000}"/>
    <cellStyle name="NomTotal 3 7 7 3" xfId="20689" xr:uid="{00000000-0005-0000-0000-0000D2500000}"/>
    <cellStyle name="NomTotal 3 7 8" xfId="20690" xr:uid="{00000000-0005-0000-0000-0000D3500000}"/>
    <cellStyle name="NomTotal 3 7 8 2" xfId="20691" xr:uid="{00000000-0005-0000-0000-0000D4500000}"/>
    <cellStyle name="NomTotal 3 7 8 3" xfId="20692" xr:uid="{00000000-0005-0000-0000-0000D5500000}"/>
    <cellStyle name="NomTotal 3 7 9" xfId="20693" xr:uid="{00000000-0005-0000-0000-0000D6500000}"/>
    <cellStyle name="NomTotal 3 7 9 2" xfId="20694" xr:uid="{00000000-0005-0000-0000-0000D7500000}"/>
    <cellStyle name="NomTotal 3 7 9 3" xfId="20695" xr:uid="{00000000-0005-0000-0000-0000D8500000}"/>
    <cellStyle name="NomTotal 3 8" xfId="20696" xr:uid="{00000000-0005-0000-0000-0000D9500000}"/>
    <cellStyle name="NomTotal 3 8 10" xfId="20697" xr:uid="{00000000-0005-0000-0000-0000DA500000}"/>
    <cellStyle name="NomTotal 3 8 10 2" xfId="20698" xr:uid="{00000000-0005-0000-0000-0000DB500000}"/>
    <cellStyle name="NomTotal 3 8 10 3" xfId="20699" xr:uid="{00000000-0005-0000-0000-0000DC500000}"/>
    <cellStyle name="NomTotal 3 8 11" xfId="20700" xr:uid="{00000000-0005-0000-0000-0000DD500000}"/>
    <cellStyle name="NomTotal 3 8 11 2" xfId="20701" xr:uid="{00000000-0005-0000-0000-0000DE500000}"/>
    <cellStyle name="NomTotal 3 8 11 3" xfId="20702" xr:uid="{00000000-0005-0000-0000-0000DF500000}"/>
    <cellStyle name="NomTotal 3 8 12" xfId="20703" xr:uid="{00000000-0005-0000-0000-0000E0500000}"/>
    <cellStyle name="NomTotal 3 8 12 2" xfId="20704" xr:uid="{00000000-0005-0000-0000-0000E1500000}"/>
    <cellStyle name="NomTotal 3 8 12 3" xfId="20705" xr:uid="{00000000-0005-0000-0000-0000E2500000}"/>
    <cellStyle name="NomTotal 3 8 13" xfId="20706" xr:uid="{00000000-0005-0000-0000-0000E3500000}"/>
    <cellStyle name="NomTotal 3 8 13 2" xfId="20707" xr:uid="{00000000-0005-0000-0000-0000E4500000}"/>
    <cellStyle name="NomTotal 3 8 13 3" xfId="20708" xr:uid="{00000000-0005-0000-0000-0000E5500000}"/>
    <cellStyle name="NomTotal 3 8 14" xfId="20709" xr:uid="{00000000-0005-0000-0000-0000E6500000}"/>
    <cellStyle name="NomTotal 3 8 14 2" xfId="20710" xr:uid="{00000000-0005-0000-0000-0000E7500000}"/>
    <cellStyle name="NomTotal 3 8 14 3" xfId="20711" xr:uid="{00000000-0005-0000-0000-0000E8500000}"/>
    <cellStyle name="NomTotal 3 8 15" xfId="20712" xr:uid="{00000000-0005-0000-0000-0000E9500000}"/>
    <cellStyle name="NomTotal 3 8 15 2" xfId="20713" xr:uid="{00000000-0005-0000-0000-0000EA500000}"/>
    <cellStyle name="NomTotal 3 8 15 3" xfId="20714" xr:uid="{00000000-0005-0000-0000-0000EB500000}"/>
    <cellStyle name="NomTotal 3 8 16" xfId="20715" xr:uid="{00000000-0005-0000-0000-0000EC500000}"/>
    <cellStyle name="NomTotal 3 8 16 2" xfId="20716" xr:uid="{00000000-0005-0000-0000-0000ED500000}"/>
    <cellStyle name="NomTotal 3 8 16 3" xfId="20717" xr:uid="{00000000-0005-0000-0000-0000EE500000}"/>
    <cellStyle name="NomTotal 3 8 17" xfId="20718" xr:uid="{00000000-0005-0000-0000-0000EF500000}"/>
    <cellStyle name="NomTotal 3 8 17 2" xfId="20719" xr:uid="{00000000-0005-0000-0000-0000F0500000}"/>
    <cellStyle name="NomTotal 3 8 17 3" xfId="20720" xr:uid="{00000000-0005-0000-0000-0000F1500000}"/>
    <cellStyle name="NomTotal 3 8 18" xfId="20721" xr:uid="{00000000-0005-0000-0000-0000F2500000}"/>
    <cellStyle name="NomTotal 3 8 18 2" xfId="20722" xr:uid="{00000000-0005-0000-0000-0000F3500000}"/>
    <cellStyle name="NomTotal 3 8 18 3" xfId="20723" xr:uid="{00000000-0005-0000-0000-0000F4500000}"/>
    <cellStyle name="NomTotal 3 8 19" xfId="20724" xr:uid="{00000000-0005-0000-0000-0000F5500000}"/>
    <cellStyle name="NomTotal 3 8 19 2" xfId="20725" xr:uid="{00000000-0005-0000-0000-0000F6500000}"/>
    <cellStyle name="NomTotal 3 8 19 3" xfId="20726" xr:uid="{00000000-0005-0000-0000-0000F7500000}"/>
    <cellStyle name="NomTotal 3 8 2" xfId="20727" xr:uid="{00000000-0005-0000-0000-0000F8500000}"/>
    <cellStyle name="NomTotal 3 8 2 2" xfId="20728" xr:uid="{00000000-0005-0000-0000-0000F9500000}"/>
    <cellStyle name="NomTotal 3 8 2 3" xfId="20729" xr:uid="{00000000-0005-0000-0000-0000FA500000}"/>
    <cellStyle name="NomTotal 3 8 20" xfId="20730" xr:uid="{00000000-0005-0000-0000-0000FB500000}"/>
    <cellStyle name="NomTotal 3 8 20 2" xfId="20731" xr:uid="{00000000-0005-0000-0000-0000FC500000}"/>
    <cellStyle name="NomTotal 3 8 20 3" xfId="20732" xr:uid="{00000000-0005-0000-0000-0000FD500000}"/>
    <cellStyle name="NomTotal 3 8 21" xfId="20733" xr:uid="{00000000-0005-0000-0000-0000FE500000}"/>
    <cellStyle name="NomTotal 3 8 21 2" xfId="20734" xr:uid="{00000000-0005-0000-0000-0000FF500000}"/>
    <cellStyle name="NomTotal 3 8 21 3" xfId="20735" xr:uid="{00000000-0005-0000-0000-000000510000}"/>
    <cellStyle name="NomTotal 3 8 22" xfId="20736" xr:uid="{00000000-0005-0000-0000-000001510000}"/>
    <cellStyle name="NomTotal 3 8 22 2" xfId="20737" xr:uid="{00000000-0005-0000-0000-000002510000}"/>
    <cellStyle name="NomTotal 3 8 22 3" xfId="20738" xr:uid="{00000000-0005-0000-0000-000003510000}"/>
    <cellStyle name="NomTotal 3 8 23" xfId="20739" xr:uid="{00000000-0005-0000-0000-000004510000}"/>
    <cellStyle name="NomTotal 3 8 23 2" xfId="20740" xr:uid="{00000000-0005-0000-0000-000005510000}"/>
    <cellStyle name="NomTotal 3 8 23 3" xfId="20741" xr:uid="{00000000-0005-0000-0000-000006510000}"/>
    <cellStyle name="NomTotal 3 8 24" xfId="20742" xr:uid="{00000000-0005-0000-0000-000007510000}"/>
    <cellStyle name="NomTotal 3 8 24 2" xfId="20743" xr:uid="{00000000-0005-0000-0000-000008510000}"/>
    <cellStyle name="NomTotal 3 8 24 3" xfId="20744" xr:uid="{00000000-0005-0000-0000-000009510000}"/>
    <cellStyle name="NomTotal 3 8 25" xfId="20745" xr:uid="{00000000-0005-0000-0000-00000A510000}"/>
    <cellStyle name="NomTotal 3 8 26" xfId="20746" xr:uid="{00000000-0005-0000-0000-00000B510000}"/>
    <cellStyle name="NomTotal 3 8 3" xfId="20747" xr:uid="{00000000-0005-0000-0000-00000C510000}"/>
    <cellStyle name="NomTotal 3 8 3 2" xfId="20748" xr:uid="{00000000-0005-0000-0000-00000D510000}"/>
    <cellStyle name="NomTotal 3 8 3 3" xfId="20749" xr:uid="{00000000-0005-0000-0000-00000E510000}"/>
    <cellStyle name="NomTotal 3 8 4" xfId="20750" xr:uid="{00000000-0005-0000-0000-00000F510000}"/>
    <cellStyle name="NomTotal 3 8 4 2" xfId="20751" xr:uid="{00000000-0005-0000-0000-000010510000}"/>
    <cellStyle name="NomTotal 3 8 4 3" xfId="20752" xr:uid="{00000000-0005-0000-0000-000011510000}"/>
    <cellStyle name="NomTotal 3 8 5" xfId="20753" xr:uid="{00000000-0005-0000-0000-000012510000}"/>
    <cellStyle name="NomTotal 3 8 5 2" xfId="20754" xr:uid="{00000000-0005-0000-0000-000013510000}"/>
    <cellStyle name="NomTotal 3 8 5 3" xfId="20755" xr:uid="{00000000-0005-0000-0000-000014510000}"/>
    <cellStyle name="NomTotal 3 8 6" xfId="20756" xr:uid="{00000000-0005-0000-0000-000015510000}"/>
    <cellStyle name="NomTotal 3 8 6 2" xfId="20757" xr:uid="{00000000-0005-0000-0000-000016510000}"/>
    <cellStyle name="NomTotal 3 8 6 3" xfId="20758" xr:uid="{00000000-0005-0000-0000-000017510000}"/>
    <cellStyle name="NomTotal 3 8 7" xfId="20759" xr:uid="{00000000-0005-0000-0000-000018510000}"/>
    <cellStyle name="NomTotal 3 8 7 2" xfId="20760" xr:uid="{00000000-0005-0000-0000-000019510000}"/>
    <cellStyle name="NomTotal 3 8 7 3" xfId="20761" xr:uid="{00000000-0005-0000-0000-00001A510000}"/>
    <cellStyle name="NomTotal 3 8 8" xfId="20762" xr:uid="{00000000-0005-0000-0000-00001B510000}"/>
    <cellStyle name="NomTotal 3 8 8 2" xfId="20763" xr:uid="{00000000-0005-0000-0000-00001C510000}"/>
    <cellStyle name="NomTotal 3 8 8 3" xfId="20764" xr:uid="{00000000-0005-0000-0000-00001D510000}"/>
    <cellStyle name="NomTotal 3 8 9" xfId="20765" xr:uid="{00000000-0005-0000-0000-00001E510000}"/>
    <cellStyle name="NomTotal 3 8 9 2" xfId="20766" xr:uid="{00000000-0005-0000-0000-00001F510000}"/>
    <cellStyle name="NomTotal 3 8 9 3" xfId="20767" xr:uid="{00000000-0005-0000-0000-000020510000}"/>
    <cellStyle name="NomTotal 3 9" xfId="20768" xr:uid="{00000000-0005-0000-0000-000021510000}"/>
    <cellStyle name="NomTotal 3 9 2" xfId="20769" xr:uid="{00000000-0005-0000-0000-000022510000}"/>
    <cellStyle name="NomTotal 3 9 3" xfId="20770" xr:uid="{00000000-0005-0000-0000-000023510000}"/>
    <cellStyle name="NomTotal 30" xfId="20771" xr:uid="{00000000-0005-0000-0000-000024510000}"/>
    <cellStyle name="NomTotal 30 2" xfId="20772" xr:uid="{00000000-0005-0000-0000-000025510000}"/>
    <cellStyle name="NomTotal 30 3" xfId="20773" xr:uid="{00000000-0005-0000-0000-000026510000}"/>
    <cellStyle name="NomTotal 31" xfId="20774" xr:uid="{00000000-0005-0000-0000-000027510000}"/>
    <cellStyle name="NomTotal 31 2" xfId="20775" xr:uid="{00000000-0005-0000-0000-000028510000}"/>
    <cellStyle name="NomTotal 31 3" xfId="20776" xr:uid="{00000000-0005-0000-0000-000029510000}"/>
    <cellStyle name="NomTotal 32" xfId="20777" xr:uid="{00000000-0005-0000-0000-00002A510000}"/>
    <cellStyle name="NomTotal 32 2" xfId="20778" xr:uid="{00000000-0005-0000-0000-00002B510000}"/>
    <cellStyle name="NomTotal 32 3" xfId="20779" xr:uid="{00000000-0005-0000-0000-00002C510000}"/>
    <cellStyle name="NomTotal 33" xfId="20780" xr:uid="{00000000-0005-0000-0000-00002D510000}"/>
    <cellStyle name="NomTotal 33 2" xfId="20781" xr:uid="{00000000-0005-0000-0000-00002E510000}"/>
    <cellStyle name="NomTotal 33 3" xfId="20782" xr:uid="{00000000-0005-0000-0000-00002F510000}"/>
    <cellStyle name="NomTotal 34" xfId="20783" xr:uid="{00000000-0005-0000-0000-000030510000}"/>
    <cellStyle name="NomTotal 34 2" xfId="20784" xr:uid="{00000000-0005-0000-0000-000031510000}"/>
    <cellStyle name="NomTotal 34 3" xfId="20785" xr:uid="{00000000-0005-0000-0000-000032510000}"/>
    <cellStyle name="NomTotal 35" xfId="20786" xr:uid="{00000000-0005-0000-0000-000033510000}"/>
    <cellStyle name="NomTotal 35 2" xfId="20787" xr:uid="{00000000-0005-0000-0000-000034510000}"/>
    <cellStyle name="NomTotal 35 3" xfId="20788" xr:uid="{00000000-0005-0000-0000-000035510000}"/>
    <cellStyle name="NomTotal 36" xfId="20789" xr:uid="{00000000-0005-0000-0000-000036510000}"/>
    <cellStyle name="NomTotal 36 2" xfId="20790" xr:uid="{00000000-0005-0000-0000-000037510000}"/>
    <cellStyle name="NomTotal 36 3" xfId="20791" xr:uid="{00000000-0005-0000-0000-000038510000}"/>
    <cellStyle name="NomTotal 37" xfId="20792" xr:uid="{00000000-0005-0000-0000-000039510000}"/>
    <cellStyle name="NomTotal 37 2" xfId="20793" xr:uid="{00000000-0005-0000-0000-00003A510000}"/>
    <cellStyle name="NomTotal 37 3" xfId="20794" xr:uid="{00000000-0005-0000-0000-00003B510000}"/>
    <cellStyle name="NomTotal 38" xfId="20795" xr:uid="{00000000-0005-0000-0000-00003C510000}"/>
    <cellStyle name="NomTotal 39" xfId="20796" xr:uid="{00000000-0005-0000-0000-00003D510000}"/>
    <cellStyle name="NomTotal 4" xfId="20797" xr:uid="{00000000-0005-0000-0000-00003E510000}"/>
    <cellStyle name="NomTotal 4 10" xfId="20798" xr:uid="{00000000-0005-0000-0000-00003F510000}"/>
    <cellStyle name="NomTotal 4 10 2" xfId="20799" xr:uid="{00000000-0005-0000-0000-000040510000}"/>
    <cellStyle name="NomTotal 4 10 3" xfId="20800" xr:uid="{00000000-0005-0000-0000-000041510000}"/>
    <cellStyle name="NomTotal 4 11" xfId="20801" xr:uid="{00000000-0005-0000-0000-000042510000}"/>
    <cellStyle name="NomTotal 4 11 2" xfId="20802" xr:uid="{00000000-0005-0000-0000-000043510000}"/>
    <cellStyle name="NomTotal 4 11 3" xfId="20803" xr:uid="{00000000-0005-0000-0000-000044510000}"/>
    <cellStyle name="NomTotal 4 12" xfId="20804" xr:uid="{00000000-0005-0000-0000-000045510000}"/>
    <cellStyle name="NomTotal 4 12 2" xfId="20805" xr:uid="{00000000-0005-0000-0000-000046510000}"/>
    <cellStyle name="NomTotal 4 12 3" xfId="20806" xr:uid="{00000000-0005-0000-0000-000047510000}"/>
    <cellStyle name="NomTotal 4 13" xfId="20807" xr:uid="{00000000-0005-0000-0000-000048510000}"/>
    <cellStyle name="NomTotal 4 13 2" xfId="20808" xr:uid="{00000000-0005-0000-0000-000049510000}"/>
    <cellStyle name="NomTotal 4 13 3" xfId="20809" xr:uid="{00000000-0005-0000-0000-00004A510000}"/>
    <cellStyle name="NomTotal 4 14" xfId="20810" xr:uid="{00000000-0005-0000-0000-00004B510000}"/>
    <cellStyle name="NomTotal 4 14 2" xfId="20811" xr:uid="{00000000-0005-0000-0000-00004C510000}"/>
    <cellStyle name="NomTotal 4 14 3" xfId="20812" xr:uid="{00000000-0005-0000-0000-00004D510000}"/>
    <cellStyle name="NomTotal 4 15" xfId="20813" xr:uid="{00000000-0005-0000-0000-00004E510000}"/>
    <cellStyle name="NomTotal 4 15 2" xfId="20814" xr:uid="{00000000-0005-0000-0000-00004F510000}"/>
    <cellStyle name="NomTotal 4 15 3" xfId="20815" xr:uid="{00000000-0005-0000-0000-000050510000}"/>
    <cellStyle name="NomTotal 4 16" xfId="20816" xr:uid="{00000000-0005-0000-0000-000051510000}"/>
    <cellStyle name="NomTotal 4 16 2" xfId="20817" xr:uid="{00000000-0005-0000-0000-000052510000}"/>
    <cellStyle name="NomTotal 4 16 3" xfId="20818" xr:uid="{00000000-0005-0000-0000-000053510000}"/>
    <cellStyle name="NomTotal 4 17" xfId="20819" xr:uid="{00000000-0005-0000-0000-000054510000}"/>
    <cellStyle name="NomTotal 4 17 2" xfId="20820" xr:uid="{00000000-0005-0000-0000-000055510000}"/>
    <cellStyle name="NomTotal 4 17 3" xfId="20821" xr:uid="{00000000-0005-0000-0000-000056510000}"/>
    <cellStyle name="NomTotal 4 18" xfId="20822" xr:uid="{00000000-0005-0000-0000-000057510000}"/>
    <cellStyle name="NomTotal 4 18 2" xfId="20823" xr:uid="{00000000-0005-0000-0000-000058510000}"/>
    <cellStyle name="NomTotal 4 18 3" xfId="20824" xr:uid="{00000000-0005-0000-0000-000059510000}"/>
    <cellStyle name="NomTotal 4 19" xfId="20825" xr:uid="{00000000-0005-0000-0000-00005A510000}"/>
    <cellStyle name="NomTotal 4 19 2" xfId="20826" xr:uid="{00000000-0005-0000-0000-00005B510000}"/>
    <cellStyle name="NomTotal 4 19 3" xfId="20827" xr:uid="{00000000-0005-0000-0000-00005C510000}"/>
    <cellStyle name="NomTotal 4 2" xfId="20828" xr:uid="{00000000-0005-0000-0000-00005D510000}"/>
    <cellStyle name="NomTotal 4 2 2" xfId="20829" xr:uid="{00000000-0005-0000-0000-00005E510000}"/>
    <cellStyle name="NomTotal 4 2 3" xfId="20830" xr:uid="{00000000-0005-0000-0000-00005F510000}"/>
    <cellStyle name="NomTotal 4 20" xfId="20831" xr:uid="{00000000-0005-0000-0000-000060510000}"/>
    <cellStyle name="NomTotal 4 20 2" xfId="20832" xr:uid="{00000000-0005-0000-0000-000061510000}"/>
    <cellStyle name="NomTotal 4 20 3" xfId="20833" xr:uid="{00000000-0005-0000-0000-000062510000}"/>
    <cellStyle name="NomTotal 4 21" xfId="20834" xr:uid="{00000000-0005-0000-0000-000063510000}"/>
    <cellStyle name="NomTotal 4 21 2" xfId="20835" xr:uid="{00000000-0005-0000-0000-000064510000}"/>
    <cellStyle name="NomTotal 4 21 3" xfId="20836" xr:uid="{00000000-0005-0000-0000-000065510000}"/>
    <cellStyle name="NomTotal 4 22" xfId="20837" xr:uid="{00000000-0005-0000-0000-000066510000}"/>
    <cellStyle name="NomTotal 4 22 2" xfId="20838" xr:uid="{00000000-0005-0000-0000-000067510000}"/>
    <cellStyle name="NomTotal 4 22 3" xfId="20839" xr:uid="{00000000-0005-0000-0000-000068510000}"/>
    <cellStyle name="NomTotal 4 23" xfId="20840" xr:uid="{00000000-0005-0000-0000-000069510000}"/>
    <cellStyle name="NomTotal 4 23 2" xfId="20841" xr:uid="{00000000-0005-0000-0000-00006A510000}"/>
    <cellStyle name="NomTotal 4 23 3" xfId="20842" xr:uid="{00000000-0005-0000-0000-00006B510000}"/>
    <cellStyle name="NomTotal 4 24" xfId="20843" xr:uid="{00000000-0005-0000-0000-00006C510000}"/>
    <cellStyle name="NomTotal 4 24 2" xfId="20844" xr:uid="{00000000-0005-0000-0000-00006D510000}"/>
    <cellStyle name="NomTotal 4 24 3" xfId="20845" xr:uid="{00000000-0005-0000-0000-00006E510000}"/>
    <cellStyle name="NomTotal 4 25" xfId="20846" xr:uid="{00000000-0005-0000-0000-00006F510000}"/>
    <cellStyle name="NomTotal 4 26" xfId="20847" xr:uid="{00000000-0005-0000-0000-000070510000}"/>
    <cellStyle name="NomTotal 4 3" xfId="20848" xr:uid="{00000000-0005-0000-0000-000071510000}"/>
    <cellStyle name="NomTotal 4 3 2" xfId="20849" xr:uid="{00000000-0005-0000-0000-000072510000}"/>
    <cellStyle name="NomTotal 4 3 3" xfId="20850" xr:uid="{00000000-0005-0000-0000-000073510000}"/>
    <cellStyle name="NomTotal 4 4" xfId="20851" xr:uid="{00000000-0005-0000-0000-000074510000}"/>
    <cellStyle name="NomTotal 4 4 2" xfId="20852" xr:uid="{00000000-0005-0000-0000-000075510000}"/>
    <cellStyle name="NomTotal 4 4 3" xfId="20853" xr:uid="{00000000-0005-0000-0000-000076510000}"/>
    <cellStyle name="NomTotal 4 5" xfId="20854" xr:uid="{00000000-0005-0000-0000-000077510000}"/>
    <cellStyle name="NomTotal 4 5 2" xfId="20855" xr:uid="{00000000-0005-0000-0000-000078510000}"/>
    <cellStyle name="NomTotal 4 5 3" xfId="20856" xr:uid="{00000000-0005-0000-0000-000079510000}"/>
    <cellStyle name="NomTotal 4 6" xfId="20857" xr:uid="{00000000-0005-0000-0000-00007A510000}"/>
    <cellStyle name="NomTotal 4 6 2" xfId="20858" xr:uid="{00000000-0005-0000-0000-00007B510000}"/>
    <cellStyle name="NomTotal 4 6 3" xfId="20859" xr:uid="{00000000-0005-0000-0000-00007C510000}"/>
    <cellStyle name="NomTotal 4 7" xfId="20860" xr:uid="{00000000-0005-0000-0000-00007D510000}"/>
    <cellStyle name="NomTotal 4 7 2" xfId="20861" xr:uid="{00000000-0005-0000-0000-00007E510000}"/>
    <cellStyle name="NomTotal 4 7 3" xfId="20862" xr:uid="{00000000-0005-0000-0000-00007F510000}"/>
    <cellStyle name="NomTotal 4 8" xfId="20863" xr:uid="{00000000-0005-0000-0000-000080510000}"/>
    <cellStyle name="NomTotal 4 8 2" xfId="20864" xr:uid="{00000000-0005-0000-0000-000081510000}"/>
    <cellStyle name="NomTotal 4 8 3" xfId="20865" xr:uid="{00000000-0005-0000-0000-000082510000}"/>
    <cellStyle name="NomTotal 4 9" xfId="20866" xr:uid="{00000000-0005-0000-0000-000083510000}"/>
    <cellStyle name="NomTotal 4 9 2" xfId="20867" xr:uid="{00000000-0005-0000-0000-000084510000}"/>
    <cellStyle name="NomTotal 4 9 3" xfId="20868" xr:uid="{00000000-0005-0000-0000-000085510000}"/>
    <cellStyle name="NomTotal 40" xfId="20869" xr:uid="{00000000-0005-0000-0000-000086510000}"/>
    <cellStyle name="NomTotal 41" xfId="20870" xr:uid="{00000000-0005-0000-0000-000087510000}"/>
    <cellStyle name="NomTotal 42" xfId="20871" xr:uid="{00000000-0005-0000-0000-000088510000}"/>
    <cellStyle name="NomTotal 5" xfId="20872" xr:uid="{00000000-0005-0000-0000-000089510000}"/>
    <cellStyle name="NomTotal 5 10" xfId="20873" xr:uid="{00000000-0005-0000-0000-00008A510000}"/>
    <cellStyle name="NomTotal 5 10 2" xfId="20874" xr:uid="{00000000-0005-0000-0000-00008B510000}"/>
    <cellStyle name="NomTotal 5 10 3" xfId="20875" xr:uid="{00000000-0005-0000-0000-00008C510000}"/>
    <cellStyle name="NomTotal 5 11" xfId="20876" xr:uid="{00000000-0005-0000-0000-00008D510000}"/>
    <cellStyle name="NomTotal 5 11 2" xfId="20877" xr:uid="{00000000-0005-0000-0000-00008E510000}"/>
    <cellStyle name="NomTotal 5 11 3" xfId="20878" xr:uid="{00000000-0005-0000-0000-00008F510000}"/>
    <cellStyle name="NomTotal 5 12" xfId="20879" xr:uid="{00000000-0005-0000-0000-000090510000}"/>
    <cellStyle name="NomTotal 5 12 2" xfId="20880" xr:uid="{00000000-0005-0000-0000-000091510000}"/>
    <cellStyle name="NomTotal 5 12 3" xfId="20881" xr:uid="{00000000-0005-0000-0000-000092510000}"/>
    <cellStyle name="NomTotal 5 13" xfId="20882" xr:uid="{00000000-0005-0000-0000-000093510000}"/>
    <cellStyle name="NomTotal 5 13 2" xfId="20883" xr:uid="{00000000-0005-0000-0000-000094510000}"/>
    <cellStyle name="NomTotal 5 13 3" xfId="20884" xr:uid="{00000000-0005-0000-0000-000095510000}"/>
    <cellStyle name="NomTotal 5 14" xfId="20885" xr:uid="{00000000-0005-0000-0000-000096510000}"/>
    <cellStyle name="NomTotal 5 14 2" xfId="20886" xr:uid="{00000000-0005-0000-0000-000097510000}"/>
    <cellStyle name="NomTotal 5 14 3" xfId="20887" xr:uid="{00000000-0005-0000-0000-000098510000}"/>
    <cellStyle name="NomTotal 5 15" xfId="20888" xr:uid="{00000000-0005-0000-0000-000099510000}"/>
    <cellStyle name="NomTotal 5 15 2" xfId="20889" xr:uid="{00000000-0005-0000-0000-00009A510000}"/>
    <cellStyle name="NomTotal 5 15 3" xfId="20890" xr:uid="{00000000-0005-0000-0000-00009B510000}"/>
    <cellStyle name="NomTotal 5 16" xfId="20891" xr:uid="{00000000-0005-0000-0000-00009C510000}"/>
    <cellStyle name="NomTotal 5 16 2" xfId="20892" xr:uid="{00000000-0005-0000-0000-00009D510000}"/>
    <cellStyle name="NomTotal 5 16 3" xfId="20893" xr:uid="{00000000-0005-0000-0000-00009E510000}"/>
    <cellStyle name="NomTotal 5 17" xfId="20894" xr:uid="{00000000-0005-0000-0000-00009F510000}"/>
    <cellStyle name="NomTotal 5 17 2" xfId="20895" xr:uid="{00000000-0005-0000-0000-0000A0510000}"/>
    <cellStyle name="NomTotal 5 17 3" xfId="20896" xr:uid="{00000000-0005-0000-0000-0000A1510000}"/>
    <cellStyle name="NomTotal 5 18" xfId="20897" xr:uid="{00000000-0005-0000-0000-0000A2510000}"/>
    <cellStyle name="NomTotal 5 18 2" xfId="20898" xr:uid="{00000000-0005-0000-0000-0000A3510000}"/>
    <cellStyle name="NomTotal 5 18 3" xfId="20899" xr:uid="{00000000-0005-0000-0000-0000A4510000}"/>
    <cellStyle name="NomTotal 5 19" xfId="20900" xr:uid="{00000000-0005-0000-0000-0000A5510000}"/>
    <cellStyle name="NomTotal 5 19 2" xfId="20901" xr:uid="{00000000-0005-0000-0000-0000A6510000}"/>
    <cellStyle name="NomTotal 5 19 3" xfId="20902" xr:uid="{00000000-0005-0000-0000-0000A7510000}"/>
    <cellStyle name="NomTotal 5 2" xfId="20903" xr:uid="{00000000-0005-0000-0000-0000A8510000}"/>
    <cellStyle name="NomTotal 5 2 2" xfId="20904" xr:uid="{00000000-0005-0000-0000-0000A9510000}"/>
    <cellStyle name="NomTotal 5 2 3" xfId="20905" xr:uid="{00000000-0005-0000-0000-0000AA510000}"/>
    <cellStyle name="NomTotal 5 20" xfId="20906" xr:uid="{00000000-0005-0000-0000-0000AB510000}"/>
    <cellStyle name="NomTotal 5 20 2" xfId="20907" xr:uid="{00000000-0005-0000-0000-0000AC510000}"/>
    <cellStyle name="NomTotal 5 20 3" xfId="20908" xr:uid="{00000000-0005-0000-0000-0000AD510000}"/>
    <cellStyle name="NomTotal 5 21" xfId="20909" xr:uid="{00000000-0005-0000-0000-0000AE510000}"/>
    <cellStyle name="NomTotal 5 21 2" xfId="20910" xr:uid="{00000000-0005-0000-0000-0000AF510000}"/>
    <cellStyle name="NomTotal 5 21 3" xfId="20911" xr:uid="{00000000-0005-0000-0000-0000B0510000}"/>
    <cellStyle name="NomTotal 5 22" xfId="20912" xr:uid="{00000000-0005-0000-0000-0000B1510000}"/>
    <cellStyle name="NomTotal 5 22 2" xfId="20913" xr:uid="{00000000-0005-0000-0000-0000B2510000}"/>
    <cellStyle name="NomTotal 5 22 3" xfId="20914" xr:uid="{00000000-0005-0000-0000-0000B3510000}"/>
    <cellStyle name="NomTotal 5 23" xfId="20915" xr:uid="{00000000-0005-0000-0000-0000B4510000}"/>
    <cellStyle name="NomTotal 5 23 2" xfId="20916" xr:uid="{00000000-0005-0000-0000-0000B5510000}"/>
    <cellStyle name="NomTotal 5 23 3" xfId="20917" xr:uid="{00000000-0005-0000-0000-0000B6510000}"/>
    <cellStyle name="NomTotal 5 24" xfId="20918" xr:uid="{00000000-0005-0000-0000-0000B7510000}"/>
    <cellStyle name="NomTotal 5 24 2" xfId="20919" xr:uid="{00000000-0005-0000-0000-0000B8510000}"/>
    <cellStyle name="NomTotal 5 24 3" xfId="20920" xr:uid="{00000000-0005-0000-0000-0000B9510000}"/>
    <cellStyle name="NomTotal 5 25" xfId="20921" xr:uid="{00000000-0005-0000-0000-0000BA510000}"/>
    <cellStyle name="NomTotal 5 26" xfId="20922" xr:uid="{00000000-0005-0000-0000-0000BB510000}"/>
    <cellStyle name="NomTotal 5 3" xfId="20923" xr:uid="{00000000-0005-0000-0000-0000BC510000}"/>
    <cellStyle name="NomTotal 5 3 2" xfId="20924" xr:uid="{00000000-0005-0000-0000-0000BD510000}"/>
    <cellStyle name="NomTotal 5 3 3" xfId="20925" xr:uid="{00000000-0005-0000-0000-0000BE510000}"/>
    <cellStyle name="NomTotal 5 4" xfId="20926" xr:uid="{00000000-0005-0000-0000-0000BF510000}"/>
    <cellStyle name="NomTotal 5 4 2" xfId="20927" xr:uid="{00000000-0005-0000-0000-0000C0510000}"/>
    <cellStyle name="NomTotal 5 4 3" xfId="20928" xr:uid="{00000000-0005-0000-0000-0000C1510000}"/>
    <cellStyle name="NomTotal 5 5" xfId="20929" xr:uid="{00000000-0005-0000-0000-0000C2510000}"/>
    <cellStyle name="NomTotal 5 5 2" xfId="20930" xr:uid="{00000000-0005-0000-0000-0000C3510000}"/>
    <cellStyle name="NomTotal 5 5 3" xfId="20931" xr:uid="{00000000-0005-0000-0000-0000C4510000}"/>
    <cellStyle name="NomTotal 5 6" xfId="20932" xr:uid="{00000000-0005-0000-0000-0000C5510000}"/>
    <cellStyle name="NomTotal 5 6 2" xfId="20933" xr:uid="{00000000-0005-0000-0000-0000C6510000}"/>
    <cellStyle name="NomTotal 5 6 3" xfId="20934" xr:uid="{00000000-0005-0000-0000-0000C7510000}"/>
    <cellStyle name="NomTotal 5 7" xfId="20935" xr:uid="{00000000-0005-0000-0000-0000C8510000}"/>
    <cellStyle name="NomTotal 5 7 2" xfId="20936" xr:uid="{00000000-0005-0000-0000-0000C9510000}"/>
    <cellStyle name="NomTotal 5 7 3" xfId="20937" xr:uid="{00000000-0005-0000-0000-0000CA510000}"/>
    <cellStyle name="NomTotal 5 8" xfId="20938" xr:uid="{00000000-0005-0000-0000-0000CB510000}"/>
    <cellStyle name="NomTotal 5 8 2" xfId="20939" xr:uid="{00000000-0005-0000-0000-0000CC510000}"/>
    <cellStyle name="NomTotal 5 8 3" xfId="20940" xr:uid="{00000000-0005-0000-0000-0000CD510000}"/>
    <cellStyle name="NomTotal 5 9" xfId="20941" xr:uid="{00000000-0005-0000-0000-0000CE510000}"/>
    <cellStyle name="NomTotal 5 9 2" xfId="20942" xr:uid="{00000000-0005-0000-0000-0000CF510000}"/>
    <cellStyle name="NomTotal 5 9 3" xfId="20943" xr:uid="{00000000-0005-0000-0000-0000D0510000}"/>
    <cellStyle name="NomTotal 6" xfId="20944" xr:uid="{00000000-0005-0000-0000-0000D1510000}"/>
    <cellStyle name="NomTotal 6 10" xfId="20945" xr:uid="{00000000-0005-0000-0000-0000D2510000}"/>
    <cellStyle name="NomTotal 6 10 2" xfId="20946" xr:uid="{00000000-0005-0000-0000-0000D3510000}"/>
    <cellStyle name="NomTotal 6 10 3" xfId="20947" xr:uid="{00000000-0005-0000-0000-0000D4510000}"/>
    <cellStyle name="NomTotal 6 11" xfId="20948" xr:uid="{00000000-0005-0000-0000-0000D5510000}"/>
    <cellStyle name="NomTotal 6 11 2" xfId="20949" xr:uid="{00000000-0005-0000-0000-0000D6510000}"/>
    <cellStyle name="NomTotal 6 11 3" xfId="20950" xr:uid="{00000000-0005-0000-0000-0000D7510000}"/>
    <cellStyle name="NomTotal 6 12" xfId="20951" xr:uid="{00000000-0005-0000-0000-0000D8510000}"/>
    <cellStyle name="NomTotal 6 12 2" xfId="20952" xr:uid="{00000000-0005-0000-0000-0000D9510000}"/>
    <cellStyle name="NomTotal 6 12 3" xfId="20953" xr:uid="{00000000-0005-0000-0000-0000DA510000}"/>
    <cellStyle name="NomTotal 6 13" xfId="20954" xr:uid="{00000000-0005-0000-0000-0000DB510000}"/>
    <cellStyle name="NomTotal 6 13 2" xfId="20955" xr:uid="{00000000-0005-0000-0000-0000DC510000}"/>
    <cellStyle name="NomTotal 6 13 3" xfId="20956" xr:uid="{00000000-0005-0000-0000-0000DD510000}"/>
    <cellStyle name="NomTotal 6 14" xfId="20957" xr:uid="{00000000-0005-0000-0000-0000DE510000}"/>
    <cellStyle name="NomTotal 6 14 2" xfId="20958" xr:uid="{00000000-0005-0000-0000-0000DF510000}"/>
    <cellStyle name="NomTotal 6 14 3" xfId="20959" xr:uid="{00000000-0005-0000-0000-0000E0510000}"/>
    <cellStyle name="NomTotal 6 15" xfId="20960" xr:uid="{00000000-0005-0000-0000-0000E1510000}"/>
    <cellStyle name="NomTotal 6 15 2" xfId="20961" xr:uid="{00000000-0005-0000-0000-0000E2510000}"/>
    <cellStyle name="NomTotal 6 15 3" xfId="20962" xr:uid="{00000000-0005-0000-0000-0000E3510000}"/>
    <cellStyle name="NomTotal 6 16" xfId="20963" xr:uid="{00000000-0005-0000-0000-0000E4510000}"/>
    <cellStyle name="NomTotal 6 16 2" xfId="20964" xr:uid="{00000000-0005-0000-0000-0000E5510000}"/>
    <cellStyle name="NomTotal 6 16 3" xfId="20965" xr:uid="{00000000-0005-0000-0000-0000E6510000}"/>
    <cellStyle name="NomTotal 6 17" xfId="20966" xr:uid="{00000000-0005-0000-0000-0000E7510000}"/>
    <cellStyle name="NomTotal 6 17 2" xfId="20967" xr:uid="{00000000-0005-0000-0000-0000E8510000}"/>
    <cellStyle name="NomTotal 6 17 3" xfId="20968" xr:uid="{00000000-0005-0000-0000-0000E9510000}"/>
    <cellStyle name="NomTotal 6 18" xfId="20969" xr:uid="{00000000-0005-0000-0000-0000EA510000}"/>
    <cellStyle name="NomTotal 6 18 2" xfId="20970" xr:uid="{00000000-0005-0000-0000-0000EB510000}"/>
    <cellStyle name="NomTotal 6 18 3" xfId="20971" xr:uid="{00000000-0005-0000-0000-0000EC510000}"/>
    <cellStyle name="NomTotal 6 19" xfId="20972" xr:uid="{00000000-0005-0000-0000-0000ED510000}"/>
    <cellStyle name="NomTotal 6 19 2" xfId="20973" xr:uid="{00000000-0005-0000-0000-0000EE510000}"/>
    <cellStyle name="NomTotal 6 19 3" xfId="20974" xr:uid="{00000000-0005-0000-0000-0000EF510000}"/>
    <cellStyle name="NomTotal 6 2" xfId="20975" xr:uid="{00000000-0005-0000-0000-0000F0510000}"/>
    <cellStyle name="NomTotal 6 2 2" xfId="20976" xr:uid="{00000000-0005-0000-0000-0000F1510000}"/>
    <cellStyle name="NomTotal 6 2 3" xfId="20977" xr:uid="{00000000-0005-0000-0000-0000F2510000}"/>
    <cellStyle name="NomTotal 6 20" xfId="20978" xr:uid="{00000000-0005-0000-0000-0000F3510000}"/>
    <cellStyle name="NomTotal 6 20 2" xfId="20979" xr:uid="{00000000-0005-0000-0000-0000F4510000}"/>
    <cellStyle name="NomTotal 6 20 3" xfId="20980" xr:uid="{00000000-0005-0000-0000-0000F5510000}"/>
    <cellStyle name="NomTotal 6 21" xfId="20981" xr:uid="{00000000-0005-0000-0000-0000F6510000}"/>
    <cellStyle name="NomTotal 6 21 2" xfId="20982" xr:uid="{00000000-0005-0000-0000-0000F7510000}"/>
    <cellStyle name="NomTotal 6 21 3" xfId="20983" xr:uid="{00000000-0005-0000-0000-0000F8510000}"/>
    <cellStyle name="NomTotal 6 22" xfId="20984" xr:uid="{00000000-0005-0000-0000-0000F9510000}"/>
    <cellStyle name="NomTotal 6 22 2" xfId="20985" xr:uid="{00000000-0005-0000-0000-0000FA510000}"/>
    <cellStyle name="NomTotal 6 22 3" xfId="20986" xr:uid="{00000000-0005-0000-0000-0000FB510000}"/>
    <cellStyle name="NomTotal 6 23" xfId="20987" xr:uid="{00000000-0005-0000-0000-0000FC510000}"/>
    <cellStyle name="NomTotal 6 23 2" xfId="20988" xr:uid="{00000000-0005-0000-0000-0000FD510000}"/>
    <cellStyle name="NomTotal 6 23 3" xfId="20989" xr:uid="{00000000-0005-0000-0000-0000FE510000}"/>
    <cellStyle name="NomTotal 6 24" xfId="20990" xr:uid="{00000000-0005-0000-0000-0000FF510000}"/>
    <cellStyle name="NomTotal 6 24 2" xfId="20991" xr:uid="{00000000-0005-0000-0000-000000520000}"/>
    <cellStyle name="NomTotal 6 24 3" xfId="20992" xr:uid="{00000000-0005-0000-0000-000001520000}"/>
    <cellStyle name="NomTotal 6 25" xfId="20993" xr:uid="{00000000-0005-0000-0000-000002520000}"/>
    <cellStyle name="NomTotal 6 26" xfId="20994" xr:uid="{00000000-0005-0000-0000-000003520000}"/>
    <cellStyle name="NomTotal 6 3" xfId="20995" xr:uid="{00000000-0005-0000-0000-000004520000}"/>
    <cellStyle name="NomTotal 6 3 2" xfId="20996" xr:uid="{00000000-0005-0000-0000-000005520000}"/>
    <cellStyle name="NomTotal 6 3 3" xfId="20997" xr:uid="{00000000-0005-0000-0000-000006520000}"/>
    <cellStyle name="NomTotal 6 4" xfId="20998" xr:uid="{00000000-0005-0000-0000-000007520000}"/>
    <cellStyle name="NomTotal 6 4 2" xfId="20999" xr:uid="{00000000-0005-0000-0000-000008520000}"/>
    <cellStyle name="NomTotal 6 4 3" xfId="21000" xr:uid="{00000000-0005-0000-0000-000009520000}"/>
    <cellStyle name="NomTotal 6 5" xfId="21001" xr:uid="{00000000-0005-0000-0000-00000A520000}"/>
    <cellStyle name="NomTotal 6 5 2" xfId="21002" xr:uid="{00000000-0005-0000-0000-00000B520000}"/>
    <cellStyle name="NomTotal 6 5 3" xfId="21003" xr:uid="{00000000-0005-0000-0000-00000C520000}"/>
    <cellStyle name="NomTotal 6 6" xfId="21004" xr:uid="{00000000-0005-0000-0000-00000D520000}"/>
    <cellStyle name="NomTotal 6 6 2" xfId="21005" xr:uid="{00000000-0005-0000-0000-00000E520000}"/>
    <cellStyle name="NomTotal 6 6 3" xfId="21006" xr:uid="{00000000-0005-0000-0000-00000F520000}"/>
    <cellStyle name="NomTotal 6 7" xfId="21007" xr:uid="{00000000-0005-0000-0000-000010520000}"/>
    <cellStyle name="NomTotal 6 7 2" xfId="21008" xr:uid="{00000000-0005-0000-0000-000011520000}"/>
    <cellStyle name="NomTotal 6 7 3" xfId="21009" xr:uid="{00000000-0005-0000-0000-000012520000}"/>
    <cellStyle name="NomTotal 6 8" xfId="21010" xr:uid="{00000000-0005-0000-0000-000013520000}"/>
    <cellStyle name="NomTotal 6 8 2" xfId="21011" xr:uid="{00000000-0005-0000-0000-000014520000}"/>
    <cellStyle name="NomTotal 6 8 3" xfId="21012" xr:uid="{00000000-0005-0000-0000-000015520000}"/>
    <cellStyle name="NomTotal 6 9" xfId="21013" xr:uid="{00000000-0005-0000-0000-000016520000}"/>
    <cellStyle name="NomTotal 6 9 2" xfId="21014" xr:uid="{00000000-0005-0000-0000-000017520000}"/>
    <cellStyle name="NomTotal 6 9 3" xfId="21015" xr:uid="{00000000-0005-0000-0000-000018520000}"/>
    <cellStyle name="NomTotal 7" xfId="21016" xr:uid="{00000000-0005-0000-0000-000019520000}"/>
    <cellStyle name="NomTotal 7 10" xfId="21017" xr:uid="{00000000-0005-0000-0000-00001A520000}"/>
    <cellStyle name="NomTotal 7 10 2" xfId="21018" xr:uid="{00000000-0005-0000-0000-00001B520000}"/>
    <cellStyle name="NomTotal 7 10 3" xfId="21019" xr:uid="{00000000-0005-0000-0000-00001C520000}"/>
    <cellStyle name="NomTotal 7 11" xfId="21020" xr:uid="{00000000-0005-0000-0000-00001D520000}"/>
    <cellStyle name="NomTotal 7 11 2" xfId="21021" xr:uid="{00000000-0005-0000-0000-00001E520000}"/>
    <cellStyle name="NomTotal 7 11 3" xfId="21022" xr:uid="{00000000-0005-0000-0000-00001F520000}"/>
    <cellStyle name="NomTotal 7 12" xfId="21023" xr:uid="{00000000-0005-0000-0000-000020520000}"/>
    <cellStyle name="NomTotal 7 12 2" xfId="21024" xr:uid="{00000000-0005-0000-0000-000021520000}"/>
    <cellStyle name="NomTotal 7 12 3" xfId="21025" xr:uid="{00000000-0005-0000-0000-000022520000}"/>
    <cellStyle name="NomTotal 7 13" xfId="21026" xr:uid="{00000000-0005-0000-0000-000023520000}"/>
    <cellStyle name="NomTotal 7 13 2" xfId="21027" xr:uid="{00000000-0005-0000-0000-000024520000}"/>
    <cellStyle name="NomTotal 7 13 3" xfId="21028" xr:uid="{00000000-0005-0000-0000-000025520000}"/>
    <cellStyle name="NomTotal 7 14" xfId="21029" xr:uid="{00000000-0005-0000-0000-000026520000}"/>
    <cellStyle name="NomTotal 7 14 2" xfId="21030" xr:uid="{00000000-0005-0000-0000-000027520000}"/>
    <cellStyle name="NomTotal 7 14 3" xfId="21031" xr:uid="{00000000-0005-0000-0000-000028520000}"/>
    <cellStyle name="NomTotal 7 15" xfId="21032" xr:uid="{00000000-0005-0000-0000-000029520000}"/>
    <cellStyle name="NomTotal 7 15 2" xfId="21033" xr:uid="{00000000-0005-0000-0000-00002A520000}"/>
    <cellStyle name="NomTotal 7 15 3" xfId="21034" xr:uid="{00000000-0005-0000-0000-00002B520000}"/>
    <cellStyle name="NomTotal 7 16" xfId="21035" xr:uid="{00000000-0005-0000-0000-00002C520000}"/>
    <cellStyle name="NomTotal 7 16 2" xfId="21036" xr:uid="{00000000-0005-0000-0000-00002D520000}"/>
    <cellStyle name="NomTotal 7 16 3" xfId="21037" xr:uid="{00000000-0005-0000-0000-00002E520000}"/>
    <cellStyle name="NomTotal 7 17" xfId="21038" xr:uid="{00000000-0005-0000-0000-00002F520000}"/>
    <cellStyle name="NomTotal 7 17 2" xfId="21039" xr:uid="{00000000-0005-0000-0000-000030520000}"/>
    <cellStyle name="NomTotal 7 17 3" xfId="21040" xr:uid="{00000000-0005-0000-0000-000031520000}"/>
    <cellStyle name="NomTotal 7 18" xfId="21041" xr:uid="{00000000-0005-0000-0000-000032520000}"/>
    <cellStyle name="NomTotal 7 18 2" xfId="21042" xr:uid="{00000000-0005-0000-0000-000033520000}"/>
    <cellStyle name="NomTotal 7 18 3" xfId="21043" xr:uid="{00000000-0005-0000-0000-000034520000}"/>
    <cellStyle name="NomTotal 7 19" xfId="21044" xr:uid="{00000000-0005-0000-0000-000035520000}"/>
    <cellStyle name="NomTotal 7 19 2" xfId="21045" xr:uid="{00000000-0005-0000-0000-000036520000}"/>
    <cellStyle name="NomTotal 7 19 3" xfId="21046" xr:uid="{00000000-0005-0000-0000-000037520000}"/>
    <cellStyle name="NomTotal 7 2" xfId="21047" xr:uid="{00000000-0005-0000-0000-000038520000}"/>
    <cellStyle name="NomTotal 7 2 2" xfId="21048" xr:uid="{00000000-0005-0000-0000-000039520000}"/>
    <cellStyle name="NomTotal 7 2 3" xfId="21049" xr:uid="{00000000-0005-0000-0000-00003A520000}"/>
    <cellStyle name="NomTotal 7 20" xfId="21050" xr:uid="{00000000-0005-0000-0000-00003B520000}"/>
    <cellStyle name="NomTotal 7 20 2" xfId="21051" xr:uid="{00000000-0005-0000-0000-00003C520000}"/>
    <cellStyle name="NomTotal 7 20 3" xfId="21052" xr:uid="{00000000-0005-0000-0000-00003D520000}"/>
    <cellStyle name="NomTotal 7 21" xfId="21053" xr:uid="{00000000-0005-0000-0000-00003E520000}"/>
    <cellStyle name="NomTotal 7 21 2" xfId="21054" xr:uid="{00000000-0005-0000-0000-00003F520000}"/>
    <cellStyle name="NomTotal 7 21 3" xfId="21055" xr:uid="{00000000-0005-0000-0000-000040520000}"/>
    <cellStyle name="NomTotal 7 22" xfId="21056" xr:uid="{00000000-0005-0000-0000-000041520000}"/>
    <cellStyle name="NomTotal 7 22 2" xfId="21057" xr:uid="{00000000-0005-0000-0000-000042520000}"/>
    <cellStyle name="NomTotal 7 22 3" xfId="21058" xr:uid="{00000000-0005-0000-0000-000043520000}"/>
    <cellStyle name="NomTotal 7 23" xfId="21059" xr:uid="{00000000-0005-0000-0000-000044520000}"/>
    <cellStyle name="NomTotal 7 23 2" xfId="21060" xr:uid="{00000000-0005-0000-0000-000045520000}"/>
    <cellStyle name="NomTotal 7 23 3" xfId="21061" xr:uid="{00000000-0005-0000-0000-000046520000}"/>
    <cellStyle name="NomTotal 7 24" xfId="21062" xr:uid="{00000000-0005-0000-0000-000047520000}"/>
    <cellStyle name="NomTotal 7 24 2" xfId="21063" xr:uid="{00000000-0005-0000-0000-000048520000}"/>
    <cellStyle name="NomTotal 7 24 3" xfId="21064" xr:uid="{00000000-0005-0000-0000-000049520000}"/>
    <cellStyle name="NomTotal 7 25" xfId="21065" xr:uid="{00000000-0005-0000-0000-00004A520000}"/>
    <cellStyle name="NomTotal 7 26" xfId="21066" xr:uid="{00000000-0005-0000-0000-00004B520000}"/>
    <cellStyle name="NomTotal 7 3" xfId="21067" xr:uid="{00000000-0005-0000-0000-00004C520000}"/>
    <cellStyle name="NomTotal 7 3 2" xfId="21068" xr:uid="{00000000-0005-0000-0000-00004D520000}"/>
    <cellStyle name="NomTotal 7 3 3" xfId="21069" xr:uid="{00000000-0005-0000-0000-00004E520000}"/>
    <cellStyle name="NomTotal 7 4" xfId="21070" xr:uid="{00000000-0005-0000-0000-00004F520000}"/>
    <cellStyle name="NomTotal 7 4 2" xfId="21071" xr:uid="{00000000-0005-0000-0000-000050520000}"/>
    <cellStyle name="NomTotal 7 4 3" xfId="21072" xr:uid="{00000000-0005-0000-0000-000051520000}"/>
    <cellStyle name="NomTotal 7 5" xfId="21073" xr:uid="{00000000-0005-0000-0000-000052520000}"/>
    <cellStyle name="NomTotal 7 5 2" xfId="21074" xr:uid="{00000000-0005-0000-0000-000053520000}"/>
    <cellStyle name="NomTotal 7 5 3" xfId="21075" xr:uid="{00000000-0005-0000-0000-000054520000}"/>
    <cellStyle name="NomTotal 7 6" xfId="21076" xr:uid="{00000000-0005-0000-0000-000055520000}"/>
    <cellStyle name="NomTotal 7 6 2" xfId="21077" xr:uid="{00000000-0005-0000-0000-000056520000}"/>
    <cellStyle name="NomTotal 7 6 3" xfId="21078" xr:uid="{00000000-0005-0000-0000-000057520000}"/>
    <cellStyle name="NomTotal 7 7" xfId="21079" xr:uid="{00000000-0005-0000-0000-000058520000}"/>
    <cellStyle name="NomTotal 7 7 2" xfId="21080" xr:uid="{00000000-0005-0000-0000-000059520000}"/>
    <cellStyle name="NomTotal 7 7 3" xfId="21081" xr:uid="{00000000-0005-0000-0000-00005A520000}"/>
    <cellStyle name="NomTotal 7 8" xfId="21082" xr:uid="{00000000-0005-0000-0000-00005B520000}"/>
    <cellStyle name="NomTotal 7 8 2" xfId="21083" xr:uid="{00000000-0005-0000-0000-00005C520000}"/>
    <cellStyle name="NomTotal 7 8 3" xfId="21084" xr:uid="{00000000-0005-0000-0000-00005D520000}"/>
    <cellStyle name="NomTotal 7 9" xfId="21085" xr:uid="{00000000-0005-0000-0000-00005E520000}"/>
    <cellStyle name="NomTotal 7 9 2" xfId="21086" xr:uid="{00000000-0005-0000-0000-00005F520000}"/>
    <cellStyle name="NomTotal 7 9 3" xfId="21087" xr:uid="{00000000-0005-0000-0000-000060520000}"/>
    <cellStyle name="NomTotal 8" xfId="21088" xr:uid="{00000000-0005-0000-0000-000061520000}"/>
    <cellStyle name="NomTotal 8 10" xfId="21089" xr:uid="{00000000-0005-0000-0000-000062520000}"/>
    <cellStyle name="NomTotal 8 10 2" xfId="21090" xr:uid="{00000000-0005-0000-0000-000063520000}"/>
    <cellStyle name="NomTotal 8 10 3" xfId="21091" xr:uid="{00000000-0005-0000-0000-000064520000}"/>
    <cellStyle name="NomTotal 8 11" xfId="21092" xr:uid="{00000000-0005-0000-0000-000065520000}"/>
    <cellStyle name="NomTotal 8 11 2" xfId="21093" xr:uid="{00000000-0005-0000-0000-000066520000}"/>
    <cellStyle name="NomTotal 8 11 3" xfId="21094" xr:uid="{00000000-0005-0000-0000-000067520000}"/>
    <cellStyle name="NomTotal 8 12" xfId="21095" xr:uid="{00000000-0005-0000-0000-000068520000}"/>
    <cellStyle name="NomTotal 8 12 2" xfId="21096" xr:uid="{00000000-0005-0000-0000-000069520000}"/>
    <cellStyle name="NomTotal 8 12 3" xfId="21097" xr:uid="{00000000-0005-0000-0000-00006A520000}"/>
    <cellStyle name="NomTotal 8 13" xfId="21098" xr:uid="{00000000-0005-0000-0000-00006B520000}"/>
    <cellStyle name="NomTotal 8 13 2" xfId="21099" xr:uid="{00000000-0005-0000-0000-00006C520000}"/>
    <cellStyle name="NomTotal 8 13 3" xfId="21100" xr:uid="{00000000-0005-0000-0000-00006D520000}"/>
    <cellStyle name="NomTotal 8 14" xfId="21101" xr:uid="{00000000-0005-0000-0000-00006E520000}"/>
    <cellStyle name="NomTotal 8 14 2" xfId="21102" xr:uid="{00000000-0005-0000-0000-00006F520000}"/>
    <cellStyle name="NomTotal 8 14 3" xfId="21103" xr:uid="{00000000-0005-0000-0000-000070520000}"/>
    <cellStyle name="NomTotal 8 15" xfId="21104" xr:uid="{00000000-0005-0000-0000-000071520000}"/>
    <cellStyle name="NomTotal 8 15 2" xfId="21105" xr:uid="{00000000-0005-0000-0000-000072520000}"/>
    <cellStyle name="NomTotal 8 15 3" xfId="21106" xr:uid="{00000000-0005-0000-0000-000073520000}"/>
    <cellStyle name="NomTotal 8 16" xfId="21107" xr:uid="{00000000-0005-0000-0000-000074520000}"/>
    <cellStyle name="NomTotal 8 16 2" xfId="21108" xr:uid="{00000000-0005-0000-0000-000075520000}"/>
    <cellStyle name="NomTotal 8 16 3" xfId="21109" xr:uid="{00000000-0005-0000-0000-000076520000}"/>
    <cellStyle name="NomTotal 8 17" xfId="21110" xr:uid="{00000000-0005-0000-0000-000077520000}"/>
    <cellStyle name="NomTotal 8 17 2" xfId="21111" xr:uid="{00000000-0005-0000-0000-000078520000}"/>
    <cellStyle name="NomTotal 8 17 3" xfId="21112" xr:uid="{00000000-0005-0000-0000-000079520000}"/>
    <cellStyle name="NomTotal 8 18" xfId="21113" xr:uid="{00000000-0005-0000-0000-00007A520000}"/>
    <cellStyle name="NomTotal 8 18 2" xfId="21114" xr:uid="{00000000-0005-0000-0000-00007B520000}"/>
    <cellStyle name="NomTotal 8 18 3" xfId="21115" xr:uid="{00000000-0005-0000-0000-00007C520000}"/>
    <cellStyle name="NomTotal 8 19" xfId="21116" xr:uid="{00000000-0005-0000-0000-00007D520000}"/>
    <cellStyle name="NomTotal 8 19 2" xfId="21117" xr:uid="{00000000-0005-0000-0000-00007E520000}"/>
    <cellStyle name="NomTotal 8 19 3" xfId="21118" xr:uid="{00000000-0005-0000-0000-00007F520000}"/>
    <cellStyle name="NomTotal 8 2" xfId="21119" xr:uid="{00000000-0005-0000-0000-000080520000}"/>
    <cellStyle name="NomTotal 8 2 2" xfId="21120" xr:uid="{00000000-0005-0000-0000-000081520000}"/>
    <cellStyle name="NomTotal 8 2 3" xfId="21121" xr:uid="{00000000-0005-0000-0000-000082520000}"/>
    <cellStyle name="NomTotal 8 20" xfId="21122" xr:uid="{00000000-0005-0000-0000-000083520000}"/>
    <cellStyle name="NomTotal 8 20 2" xfId="21123" xr:uid="{00000000-0005-0000-0000-000084520000}"/>
    <cellStyle name="NomTotal 8 20 3" xfId="21124" xr:uid="{00000000-0005-0000-0000-000085520000}"/>
    <cellStyle name="NomTotal 8 21" xfId="21125" xr:uid="{00000000-0005-0000-0000-000086520000}"/>
    <cellStyle name="NomTotal 8 21 2" xfId="21126" xr:uid="{00000000-0005-0000-0000-000087520000}"/>
    <cellStyle name="NomTotal 8 21 3" xfId="21127" xr:uid="{00000000-0005-0000-0000-000088520000}"/>
    <cellStyle name="NomTotal 8 22" xfId="21128" xr:uid="{00000000-0005-0000-0000-000089520000}"/>
    <cellStyle name="NomTotal 8 22 2" xfId="21129" xr:uid="{00000000-0005-0000-0000-00008A520000}"/>
    <cellStyle name="NomTotal 8 22 3" xfId="21130" xr:uid="{00000000-0005-0000-0000-00008B520000}"/>
    <cellStyle name="NomTotal 8 23" xfId="21131" xr:uid="{00000000-0005-0000-0000-00008C520000}"/>
    <cellStyle name="NomTotal 8 23 2" xfId="21132" xr:uid="{00000000-0005-0000-0000-00008D520000}"/>
    <cellStyle name="NomTotal 8 23 3" xfId="21133" xr:uid="{00000000-0005-0000-0000-00008E520000}"/>
    <cellStyle name="NomTotal 8 24" xfId="21134" xr:uid="{00000000-0005-0000-0000-00008F520000}"/>
    <cellStyle name="NomTotal 8 24 2" xfId="21135" xr:uid="{00000000-0005-0000-0000-000090520000}"/>
    <cellStyle name="NomTotal 8 24 3" xfId="21136" xr:uid="{00000000-0005-0000-0000-000091520000}"/>
    <cellStyle name="NomTotal 8 25" xfId="21137" xr:uid="{00000000-0005-0000-0000-000092520000}"/>
    <cellStyle name="NomTotal 8 26" xfId="21138" xr:uid="{00000000-0005-0000-0000-000093520000}"/>
    <cellStyle name="NomTotal 8 3" xfId="21139" xr:uid="{00000000-0005-0000-0000-000094520000}"/>
    <cellStyle name="NomTotal 8 3 2" xfId="21140" xr:uid="{00000000-0005-0000-0000-000095520000}"/>
    <cellStyle name="NomTotal 8 3 3" xfId="21141" xr:uid="{00000000-0005-0000-0000-000096520000}"/>
    <cellStyle name="NomTotal 8 4" xfId="21142" xr:uid="{00000000-0005-0000-0000-000097520000}"/>
    <cellStyle name="NomTotal 8 4 2" xfId="21143" xr:uid="{00000000-0005-0000-0000-000098520000}"/>
    <cellStyle name="NomTotal 8 4 3" xfId="21144" xr:uid="{00000000-0005-0000-0000-000099520000}"/>
    <cellStyle name="NomTotal 8 5" xfId="21145" xr:uid="{00000000-0005-0000-0000-00009A520000}"/>
    <cellStyle name="NomTotal 8 5 2" xfId="21146" xr:uid="{00000000-0005-0000-0000-00009B520000}"/>
    <cellStyle name="NomTotal 8 5 3" xfId="21147" xr:uid="{00000000-0005-0000-0000-00009C520000}"/>
    <cellStyle name="NomTotal 8 6" xfId="21148" xr:uid="{00000000-0005-0000-0000-00009D520000}"/>
    <cellStyle name="NomTotal 8 6 2" xfId="21149" xr:uid="{00000000-0005-0000-0000-00009E520000}"/>
    <cellStyle name="NomTotal 8 6 3" xfId="21150" xr:uid="{00000000-0005-0000-0000-00009F520000}"/>
    <cellStyle name="NomTotal 8 7" xfId="21151" xr:uid="{00000000-0005-0000-0000-0000A0520000}"/>
    <cellStyle name="NomTotal 8 7 2" xfId="21152" xr:uid="{00000000-0005-0000-0000-0000A1520000}"/>
    <cellStyle name="NomTotal 8 7 3" xfId="21153" xr:uid="{00000000-0005-0000-0000-0000A2520000}"/>
    <cellStyle name="NomTotal 8 8" xfId="21154" xr:uid="{00000000-0005-0000-0000-0000A3520000}"/>
    <cellStyle name="NomTotal 8 8 2" xfId="21155" xr:uid="{00000000-0005-0000-0000-0000A4520000}"/>
    <cellStyle name="NomTotal 8 8 3" xfId="21156" xr:uid="{00000000-0005-0000-0000-0000A5520000}"/>
    <cellStyle name="NomTotal 8 9" xfId="21157" xr:uid="{00000000-0005-0000-0000-0000A6520000}"/>
    <cellStyle name="NomTotal 8 9 2" xfId="21158" xr:uid="{00000000-0005-0000-0000-0000A7520000}"/>
    <cellStyle name="NomTotal 8 9 3" xfId="21159" xr:uid="{00000000-0005-0000-0000-0000A8520000}"/>
    <cellStyle name="NomTotal 9" xfId="21160" xr:uid="{00000000-0005-0000-0000-0000A9520000}"/>
    <cellStyle name="NomTotal 9 10" xfId="21161" xr:uid="{00000000-0005-0000-0000-0000AA520000}"/>
    <cellStyle name="NomTotal 9 10 2" xfId="21162" xr:uid="{00000000-0005-0000-0000-0000AB520000}"/>
    <cellStyle name="NomTotal 9 10 3" xfId="21163" xr:uid="{00000000-0005-0000-0000-0000AC520000}"/>
    <cellStyle name="NomTotal 9 11" xfId="21164" xr:uid="{00000000-0005-0000-0000-0000AD520000}"/>
    <cellStyle name="NomTotal 9 11 2" xfId="21165" xr:uid="{00000000-0005-0000-0000-0000AE520000}"/>
    <cellStyle name="NomTotal 9 11 3" xfId="21166" xr:uid="{00000000-0005-0000-0000-0000AF520000}"/>
    <cellStyle name="NomTotal 9 12" xfId="21167" xr:uid="{00000000-0005-0000-0000-0000B0520000}"/>
    <cellStyle name="NomTotal 9 12 2" xfId="21168" xr:uid="{00000000-0005-0000-0000-0000B1520000}"/>
    <cellStyle name="NomTotal 9 12 3" xfId="21169" xr:uid="{00000000-0005-0000-0000-0000B2520000}"/>
    <cellStyle name="NomTotal 9 13" xfId="21170" xr:uid="{00000000-0005-0000-0000-0000B3520000}"/>
    <cellStyle name="NomTotal 9 13 2" xfId="21171" xr:uid="{00000000-0005-0000-0000-0000B4520000}"/>
    <cellStyle name="NomTotal 9 13 3" xfId="21172" xr:uid="{00000000-0005-0000-0000-0000B5520000}"/>
    <cellStyle name="NomTotal 9 14" xfId="21173" xr:uid="{00000000-0005-0000-0000-0000B6520000}"/>
    <cellStyle name="NomTotal 9 14 2" xfId="21174" xr:uid="{00000000-0005-0000-0000-0000B7520000}"/>
    <cellStyle name="NomTotal 9 14 3" xfId="21175" xr:uid="{00000000-0005-0000-0000-0000B8520000}"/>
    <cellStyle name="NomTotal 9 15" xfId="21176" xr:uid="{00000000-0005-0000-0000-0000B9520000}"/>
    <cellStyle name="NomTotal 9 15 2" xfId="21177" xr:uid="{00000000-0005-0000-0000-0000BA520000}"/>
    <cellStyle name="NomTotal 9 15 3" xfId="21178" xr:uid="{00000000-0005-0000-0000-0000BB520000}"/>
    <cellStyle name="NomTotal 9 16" xfId="21179" xr:uid="{00000000-0005-0000-0000-0000BC520000}"/>
    <cellStyle name="NomTotal 9 16 2" xfId="21180" xr:uid="{00000000-0005-0000-0000-0000BD520000}"/>
    <cellStyle name="NomTotal 9 16 3" xfId="21181" xr:uid="{00000000-0005-0000-0000-0000BE520000}"/>
    <cellStyle name="NomTotal 9 17" xfId="21182" xr:uid="{00000000-0005-0000-0000-0000BF520000}"/>
    <cellStyle name="NomTotal 9 17 2" xfId="21183" xr:uid="{00000000-0005-0000-0000-0000C0520000}"/>
    <cellStyle name="NomTotal 9 17 3" xfId="21184" xr:uid="{00000000-0005-0000-0000-0000C1520000}"/>
    <cellStyle name="NomTotal 9 18" xfId="21185" xr:uid="{00000000-0005-0000-0000-0000C2520000}"/>
    <cellStyle name="NomTotal 9 18 2" xfId="21186" xr:uid="{00000000-0005-0000-0000-0000C3520000}"/>
    <cellStyle name="NomTotal 9 18 3" xfId="21187" xr:uid="{00000000-0005-0000-0000-0000C4520000}"/>
    <cellStyle name="NomTotal 9 19" xfId="21188" xr:uid="{00000000-0005-0000-0000-0000C5520000}"/>
    <cellStyle name="NomTotal 9 19 2" xfId="21189" xr:uid="{00000000-0005-0000-0000-0000C6520000}"/>
    <cellStyle name="NomTotal 9 19 3" xfId="21190" xr:uid="{00000000-0005-0000-0000-0000C7520000}"/>
    <cellStyle name="NomTotal 9 2" xfId="21191" xr:uid="{00000000-0005-0000-0000-0000C8520000}"/>
    <cellStyle name="NomTotal 9 2 2" xfId="21192" xr:uid="{00000000-0005-0000-0000-0000C9520000}"/>
    <cellStyle name="NomTotal 9 2 3" xfId="21193" xr:uid="{00000000-0005-0000-0000-0000CA520000}"/>
    <cellStyle name="NomTotal 9 20" xfId="21194" xr:uid="{00000000-0005-0000-0000-0000CB520000}"/>
    <cellStyle name="NomTotal 9 20 2" xfId="21195" xr:uid="{00000000-0005-0000-0000-0000CC520000}"/>
    <cellStyle name="NomTotal 9 20 3" xfId="21196" xr:uid="{00000000-0005-0000-0000-0000CD520000}"/>
    <cellStyle name="NomTotal 9 21" xfId="21197" xr:uid="{00000000-0005-0000-0000-0000CE520000}"/>
    <cellStyle name="NomTotal 9 21 2" xfId="21198" xr:uid="{00000000-0005-0000-0000-0000CF520000}"/>
    <cellStyle name="NomTotal 9 21 3" xfId="21199" xr:uid="{00000000-0005-0000-0000-0000D0520000}"/>
    <cellStyle name="NomTotal 9 22" xfId="21200" xr:uid="{00000000-0005-0000-0000-0000D1520000}"/>
    <cellStyle name="NomTotal 9 22 2" xfId="21201" xr:uid="{00000000-0005-0000-0000-0000D2520000}"/>
    <cellStyle name="NomTotal 9 22 3" xfId="21202" xr:uid="{00000000-0005-0000-0000-0000D3520000}"/>
    <cellStyle name="NomTotal 9 23" xfId="21203" xr:uid="{00000000-0005-0000-0000-0000D4520000}"/>
    <cellStyle name="NomTotal 9 23 2" xfId="21204" xr:uid="{00000000-0005-0000-0000-0000D5520000}"/>
    <cellStyle name="NomTotal 9 23 3" xfId="21205" xr:uid="{00000000-0005-0000-0000-0000D6520000}"/>
    <cellStyle name="NomTotal 9 24" xfId="21206" xr:uid="{00000000-0005-0000-0000-0000D7520000}"/>
    <cellStyle name="NomTotal 9 24 2" xfId="21207" xr:uid="{00000000-0005-0000-0000-0000D8520000}"/>
    <cellStyle name="NomTotal 9 24 3" xfId="21208" xr:uid="{00000000-0005-0000-0000-0000D9520000}"/>
    <cellStyle name="NomTotal 9 25" xfId="21209" xr:uid="{00000000-0005-0000-0000-0000DA520000}"/>
    <cellStyle name="NomTotal 9 26" xfId="21210" xr:uid="{00000000-0005-0000-0000-0000DB520000}"/>
    <cellStyle name="NomTotal 9 3" xfId="21211" xr:uid="{00000000-0005-0000-0000-0000DC520000}"/>
    <cellStyle name="NomTotal 9 3 2" xfId="21212" xr:uid="{00000000-0005-0000-0000-0000DD520000}"/>
    <cellStyle name="NomTotal 9 3 3" xfId="21213" xr:uid="{00000000-0005-0000-0000-0000DE520000}"/>
    <cellStyle name="NomTotal 9 4" xfId="21214" xr:uid="{00000000-0005-0000-0000-0000DF520000}"/>
    <cellStyle name="NomTotal 9 4 2" xfId="21215" xr:uid="{00000000-0005-0000-0000-0000E0520000}"/>
    <cellStyle name="NomTotal 9 4 3" xfId="21216" xr:uid="{00000000-0005-0000-0000-0000E1520000}"/>
    <cellStyle name="NomTotal 9 5" xfId="21217" xr:uid="{00000000-0005-0000-0000-0000E2520000}"/>
    <cellStyle name="NomTotal 9 5 2" xfId="21218" xr:uid="{00000000-0005-0000-0000-0000E3520000}"/>
    <cellStyle name="NomTotal 9 5 3" xfId="21219" xr:uid="{00000000-0005-0000-0000-0000E4520000}"/>
    <cellStyle name="NomTotal 9 6" xfId="21220" xr:uid="{00000000-0005-0000-0000-0000E5520000}"/>
    <cellStyle name="NomTotal 9 6 2" xfId="21221" xr:uid="{00000000-0005-0000-0000-0000E6520000}"/>
    <cellStyle name="NomTotal 9 6 3" xfId="21222" xr:uid="{00000000-0005-0000-0000-0000E7520000}"/>
    <cellStyle name="NomTotal 9 7" xfId="21223" xr:uid="{00000000-0005-0000-0000-0000E8520000}"/>
    <cellStyle name="NomTotal 9 7 2" xfId="21224" xr:uid="{00000000-0005-0000-0000-0000E9520000}"/>
    <cellStyle name="NomTotal 9 7 3" xfId="21225" xr:uid="{00000000-0005-0000-0000-0000EA520000}"/>
    <cellStyle name="NomTotal 9 8" xfId="21226" xr:uid="{00000000-0005-0000-0000-0000EB520000}"/>
    <cellStyle name="NomTotal 9 8 2" xfId="21227" xr:uid="{00000000-0005-0000-0000-0000EC520000}"/>
    <cellStyle name="NomTotal 9 8 3" xfId="21228" xr:uid="{00000000-0005-0000-0000-0000ED520000}"/>
    <cellStyle name="NomTotal 9 9" xfId="21229" xr:uid="{00000000-0005-0000-0000-0000EE520000}"/>
    <cellStyle name="NomTotal 9 9 2" xfId="21230" xr:uid="{00000000-0005-0000-0000-0000EF520000}"/>
    <cellStyle name="NomTotal 9 9 3" xfId="21231" xr:uid="{00000000-0005-0000-0000-0000F0520000}"/>
    <cellStyle name="Normal" xfId="0" builtinId="0"/>
    <cellStyle name="Normal - Style1" xfId="21232" xr:uid="{00000000-0005-0000-0000-0000F2520000}"/>
    <cellStyle name="Normal (no 0)" xfId="21233" xr:uid="{00000000-0005-0000-0000-0000F3520000}"/>
    <cellStyle name="Normal 10" xfId="21234" xr:uid="{00000000-0005-0000-0000-0000F4520000}"/>
    <cellStyle name="Normal 10 10" xfId="21235" xr:uid="{00000000-0005-0000-0000-0000F5520000}"/>
    <cellStyle name="Normal 10 2" xfId="21236" xr:uid="{00000000-0005-0000-0000-0000F6520000}"/>
    <cellStyle name="Normal 10 2 2" xfId="21237" xr:uid="{00000000-0005-0000-0000-0000F7520000}"/>
    <cellStyle name="Normal 10 2 2 2" xfId="21238" xr:uid="{00000000-0005-0000-0000-0000F8520000}"/>
    <cellStyle name="Normal 10 2 2 2 2" xfId="21239" xr:uid="{00000000-0005-0000-0000-0000F9520000}"/>
    <cellStyle name="Normal 10 2 2 2 2 2" xfId="21240" xr:uid="{00000000-0005-0000-0000-0000FA520000}"/>
    <cellStyle name="Normal 10 2 2 2 3" xfId="21241" xr:uid="{00000000-0005-0000-0000-0000FB520000}"/>
    <cellStyle name="Normal 10 2 2 3" xfId="21242" xr:uid="{00000000-0005-0000-0000-0000FC520000}"/>
    <cellStyle name="Normal 10 2 2 3 2" xfId="21243" xr:uid="{00000000-0005-0000-0000-0000FD520000}"/>
    <cellStyle name="Normal 10 2 2 3 2 2" xfId="21244" xr:uid="{00000000-0005-0000-0000-0000FE520000}"/>
    <cellStyle name="Normal 10 2 2 3 3" xfId="21245" xr:uid="{00000000-0005-0000-0000-0000FF520000}"/>
    <cellStyle name="Normal 10 2 2 4" xfId="21246" xr:uid="{00000000-0005-0000-0000-000000530000}"/>
    <cellStyle name="Normal 10 2 2 4 2" xfId="21247" xr:uid="{00000000-0005-0000-0000-000001530000}"/>
    <cellStyle name="Normal 10 2 2 5" xfId="21248" xr:uid="{00000000-0005-0000-0000-000002530000}"/>
    <cellStyle name="Normal 10 2 3" xfId="21249" xr:uid="{00000000-0005-0000-0000-000003530000}"/>
    <cellStyle name="Normal 10 2 3 2" xfId="21250" xr:uid="{00000000-0005-0000-0000-000004530000}"/>
    <cellStyle name="Normal 10 2 3 2 2" xfId="21251" xr:uid="{00000000-0005-0000-0000-000005530000}"/>
    <cellStyle name="Normal 10 2 3 2 2 2" xfId="21252" xr:uid="{00000000-0005-0000-0000-000006530000}"/>
    <cellStyle name="Normal 10 2 3 2 3" xfId="21253" xr:uid="{00000000-0005-0000-0000-000007530000}"/>
    <cellStyle name="Normal 10 2 3 3" xfId="21254" xr:uid="{00000000-0005-0000-0000-000008530000}"/>
    <cellStyle name="Normal 10 2 3 3 2" xfId="21255" xr:uid="{00000000-0005-0000-0000-000009530000}"/>
    <cellStyle name="Normal 10 2 3 3 2 2" xfId="21256" xr:uid="{00000000-0005-0000-0000-00000A530000}"/>
    <cellStyle name="Normal 10 2 3 3 3" xfId="21257" xr:uid="{00000000-0005-0000-0000-00000B530000}"/>
    <cellStyle name="Normal 10 2 3 4" xfId="21258" xr:uid="{00000000-0005-0000-0000-00000C530000}"/>
    <cellStyle name="Normal 10 2 3 4 2" xfId="21259" xr:uid="{00000000-0005-0000-0000-00000D530000}"/>
    <cellStyle name="Normal 10 2 3 5" xfId="21260" xr:uid="{00000000-0005-0000-0000-00000E530000}"/>
    <cellStyle name="Normal 10 2 3 6" xfId="21261" xr:uid="{00000000-0005-0000-0000-00000F530000}"/>
    <cellStyle name="Normal 10 2 4" xfId="21262" xr:uid="{00000000-0005-0000-0000-000010530000}"/>
    <cellStyle name="Normal 10 2 4 2" xfId="21263" xr:uid="{00000000-0005-0000-0000-000011530000}"/>
    <cellStyle name="Normal 10 2 4 2 2" xfId="21264" xr:uid="{00000000-0005-0000-0000-000012530000}"/>
    <cellStyle name="Normal 10 2 4 2 2 2" xfId="21265" xr:uid="{00000000-0005-0000-0000-000013530000}"/>
    <cellStyle name="Normal 10 2 4 2 3" xfId="21266" xr:uid="{00000000-0005-0000-0000-000014530000}"/>
    <cellStyle name="Normal 10 2 4 3" xfId="21267" xr:uid="{00000000-0005-0000-0000-000015530000}"/>
    <cellStyle name="Normal 10 2 4 3 2" xfId="21268" xr:uid="{00000000-0005-0000-0000-000016530000}"/>
    <cellStyle name="Normal 10 2 4 3 2 2" xfId="21269" xr:uid="{00000000-0005-0000-0000-000017530000}"/>
    <cellStyle name="Normal 10 2 4 3 3" xfId="21270" xr:uid="{00000000-0005-0000-0000-000018530000}"/>
    <cellStyle name="Normal 10 2 4 4" xfId="21271" xr:uid="{00000000-0005-0000-0000-000019530000}"/>
    <cellStyle name="Normal 10 2 4 4 2" xfId="21272" xr:uid="{00000000-0005-0000-0000-00001A530000}"/>
    <cellStyle name="Normal 10 2 4 5" xfId="21273" xr:uid="{00000000-0005-0000-0000-00001B530000}"/>
    <cellStyle name="Normal 10 2 5" xfId="21274" xr:uid="{00000000-0005-0000-0000-00001C530000}"/>
    <cellStyle name="Normal 10 2 5 2" xfId="21275" xr:uid="{00000000-0005-0000-0000-00001D530000}"/>
    <cellStyle name="Normal 10 2 5 2 2" xfId="21276" xr:uid="{00000000-0005-0000-0000-00001E530000}"/>
    <cellStyle name="Normal 10 2 5 3" xfId="21277" xr:uid="{00000000-0005-0000-0000-00001F530000}"/>
    <cellStyle name="Normal 10 2 6" xfId="21278" xr:uid="{00000000-0005-0000-0000-000020530000}"/>
    <cellStyle name="Normal 10 2 6 2" xfId="21279" xr:uid="{00000000-0005-0000-0000-000021530000}"/>
    <cellStyle name="Normal 10 2 6 2 2" xfId="21280" xr:uid="{00000000-0005-0000-0000-000022530000}"/>
    <cellStyle name="Normal 10 2 6 3" xfId="21281" xr:uid="{00000000-0005-0000-0000-000023530000}"/>
    <cellStyle name="Normal 10 2 7" xfId="21282" xr:uid="{00000000-0005-0000-0000-000024530000}"/>
    <cellStyle name="Normal 10 2 7 2" xfId="21283" xr:uid="{00000000-0005-0000-0000-000025530000}"/>
    <cellStyle name="Normal 10 2 8" xfId="21284" xr:uid="{00000000-0005-0000-0000-000026530000}"/>
    <cellStyle name="Normal 10 2 9" xfId="21285" xr:uid="{00000000-0005-0000-0000-000027530000}"/>
    <cellStyle name="Normal 10 3" xfId="21286" xr:uid="{00000000-0005-0000-0000-000028530000}"/>
    <cellStyle name="Normal 10 3 2" xfId="21287" xr:uid="{00000000-0005-0000-0000-000029530000}"/>
    <cellStyle name="Normal 10 3 2 2" xfId="21288" xr:uid="{00000000-0005-0000-0000-00002A530000}"/>
    <cellStyle name="Normal 10 3 2 2 2" xfId="21289" xr:uid="{00000000-0005-0000-0000-00002B530000}"/>
    <cellStyle name="Normal 10 3 2 3" xfId="21290" xr:uid="{00000000-0005-0000-0000-00002C530000}"/>
    <cellStyle name="Normal 10 3 3" xfId="21291" xr:uid="{00000000-0005-0000-0000-00002D530000}"/>
    <cellStyle name="Normal 10 3 3 2" xfId="21292" xr:uid="{00000000-0005-0000-0000-00002E530000}"/>
    <cellStyle name="Normal 10 3 3 2 2" xfId="21293" xr:uid="{00000000-0005-0000-0000-00002F530000}"/>
    <cellStyle name="Normal 10 3 3 3" xfId="21294" xr:uid="{00000000-0005-0000-0000-000030530000}"/>
    <cellStyle name="Normal 10 3 4" xfId="21295" xr:uid="{00000000-0005-0000-0000-000031530000}"/>
    <cellStyle name="Normal 10 3 4 2" xfId="21296" xr:uid="{00000000-0005-0000-0000-000032530000}"/>
    <cellStyle name="Normal 10 3 5" xfId="21297" xr:uid="{00000000-0005-0000-0000-000033530000}"/>
    <cellStyle name="Normal 10 3 6" xfId="21298" xr:uid="{00000000-0005-0000-0000-000034530000}"/>
    <cellStyle name="Normal 10 4" xfId="21299" xr:uid="{00000000-0005-0000-0000-000035530000}"/>
    <cellStyle name="Normal 10 5" xfId="21300" xr:uid="{00000000-0005-0000-0000-000036530000}"/>
    <cellStyle name="Normal 10 5 2" xfId="21301" xr:uid="{00000000-0005-0000-0000-000037530000}"/>
    <cellStyle name="Normal 10 5 2 2" xfId="21302" xr:uid="{00000000-0005-0000-0000-000038530000}"/>
    <cellStyle name="Normal 10 5 2 2 2" xfId="21303" xr:uid="{00000000-0005-0000-0000-000039530000}"/>
    <cellStyle name="Normal 10 5 2 3" xfId="21304" xr:uid="{00000000-0005-0000-0000-00003A530000}"/>
    <cellStyle name="Normal 10 5 3" xfId="21305" xr:uid="{00000000-0005-0000-0000-00003B530000}"/>
    <cellStyle name="Normal 10 5 3 2" xfId="21306" xr:uid="{00000000-0005-0000-0000-00003C530000}"/>
    <cellStyle name="Normal 10 5 3 2 2" xfId="21307" xr:uid="{00000000-0005-0000-0000-00003D530000}"/>
    <cellStyle name="Normal 10 5 3 3" xfId="21308" xr:uid="{00000000-0005-0000-0000-00003E530000}"/>
    <cellStyle name="Normal 10 5 4" xfId="21309" xr:uid="{00000000-0005-0000-0000-00003F530000}"/>
    <cellStyle name="Normal 10 5 4 2" xfId="21310" xr:uid="{00000000-0005-0000-0000-000040530000}"/>
    <cellStyle name="Normal 10 5 5" xfId="21311" xr:uid="{00000000-0005-0000-0000-000041530000}"/>
    <cellStyle name="Normal 10 5 6" xfId="21312" xr:uid="{00000000-0005-0000-0000-000042530000}"/>
    <cellStyle name="Normal 10 6" xfId="21313" xr:uid="{00000000-0005-0000-0000-000043530000}"/>
    <cellStyle name="Normal 10 6 2" xfId="21314" xr:uid="{00000000-0005-0000-0000-000044530000}"/>
    <cellStyle name="Normal 10 6 2 2" xfId="21315" xr:uid="{00000000-0005-0000-0000-000045530000}"/>
    <cellStyle name="Normal 10 6 2 2 2" xfId="21316" xr:uid="{00000000-0005-0000-0000-000046530000}"/>
    <cellStyle name="Normal 10 6 2 3" xfId="21317" xr:uid="{00000000-0005-0000-0000-000047530000}"/>
    <cellStyle name="Normal 10 6 3" xfId="21318" xr:uid="{00000000-0005-0000-0000-000048530000}"/>
    <cellStyle name="Normal 10 6 3 2" xfId="21319" xr:uid="{00000000-0005-0000-0000-000049530000}"/>
    <cellStyle name="Normal 10 6 3 2 2" xfId="21320" xr:uid="{00000000-0005-0000-0000-00004A530000}"/>
    <cellStyle name="Normal 10 6 3 3" xfId="21321" xr:uid="{00000000-0005-0000-0000-00004B530000}"/>
    <cellStyle name="Normal 10 6 4" xfId="21322" xr:uid="{00000000-0005-0000-0000-00004C530000}"/>
    <cellStyle name="Normal 10 6 4 2" xfId="21323" xr:uid="{00000000-0005-0000-0000-00004D530000}"/>
    <cellStyle name="Normal 10 6 5" xfId="21324" xr:uid="{00000000-0005-0000-0000-00004E530000}"/>
    <cellStyle name="Normal 10 7" xfId="21325" xr:uid="{00000000-0005-0000-0000-00004F530000}"/>
    <cellStyle name="Normal 10 7 2" xfId="21326" xr:uid="{00000000-0005-0000-0000-000050530000}"/>
    <cellStyle name="Normal 10 7 2 2" xfId="21327" xr:uid="{00000000-0005-0000-0000-000051530000}"/>
    <cellStyle name="Normal 10 7 3" xfId="21328" xr:uid="{00000000-0005-0000-0000-000052530000}"/>
    <cellStyle name="Normal 10 8" xfId="21329" xr:uid="{00000000-0005-0000-0000-000053530000}"/>
    <cellStyle name="Normal 10 8 2" xfId="21330" xr:uid="{00000000-0005-0000-0000-000054530000}"/>
    <cellStyle name="Normal 10 8 2 2" xfId="21331" xr:uid="{00000000-0005-0000-0000-000055530000}"/>
    <cellStyle name="Normal 10 8 3" xfId="21332" xr:uid="{00000000-0005-0000-0000-000056530000}"/>
    <cellStyle name="Normal 10 9" xfId="21333" xr:uid="{00000000-0005-0000-0000-000057530000}"/>
    <cellStyle name="Normal 10 9 2" xfId="21334" xr:uid="{00000000-0005-0000-0000-000058530000}"/>
    <cellStyle name="Normal 100" xfId="21335" xr:uid="{00000000-0005-0000-0000-000059530000}"/>
    <cellStyle name="Normal 100 2" xfId="21336" xr:uid="{00000000-0005-0000-0000-00005A530000}"/>
    <cellStyle name="Normal 100 2 2" xfId="21337" xr:uid="{00000000-0005-0000-0000-00005B530000}"/>
    <cellStyle name="Normal 100 2 3" xfId="21338" xr:uid="{00000000-0005-0000-0000-00005C530000}"/>
    <cellStyle name="Normal 100 2 4" xfId="21339" xr:uid="{00000000-0005-0000-0000-00005D530000}"/>
    <cellStyle name="Normal 100 3" xfId="21340" xr:uid="{00000000-0005-0000-0000-00005E530000}"/>
    <cellStyle name="Normal 100 3 2" xfId="21341" xr:uid="{00000000-0005-0000-0000-00005F530000}"/>
    <cellStyle name="Normal 100 3 3" xfId="21342" xr:uid="{00000000-0005-0000-0000-000060530000}"/>
    <cellStyle name="Normal 100 3 4" xfId="21343" xr:uid="{00000000-0005-0000-0000-000061530000}"/>
    <cellStyle name="Normal 100 4" xfId="21344" xr:uid="{00000000-0005-0000-0000-000062530000}"/>
    <cellStyle name="Normal 100 5" xfId="21345" xr:uid="{00000000-0005-0000-0000-000063530000}"/>
    <cellStyle name="Normal 100 6" xfId="21346" xr:uid="{00000000-0005-0000-0000-000064530000}"/>
    <cellStyle name="Normal 101" xfId="21347" xr:uid="{00000000-0005-0000-0000-000065530000}"/>
    <cellStyle name="Normal 101 2" xfId="21348" xr:uid="{00000000-0005-0000-0000-000066530000}"/>
    <cellStyle name="Normal 101 2 2" xfId="21349" xr:uid="{00000000-0005-0000-0000-000067530000}"/>
    <cellStyle name="Normal 101 2 3" xfId="21350" xr:uid="{00000000-0005-0000-0000-000068530000}"/>
    <cellStyle name="Normal 101 2 4" xfId="21351" xr:uid="{00000000-0005-0000-0000-000069530000}"/>
    <cellStyle name="Normal 101 3" xfId="21352" xr:uid="{00000000-0005-0000-0000-00006A530000}"/>
    <cellStyle name="Normal 101 3 2" xfId="21353" xr:uid="{00000000-0005-0000-0000-00006B530000}"/>
    <cellStyle name="Normal 101 3 3" xfId="21354" xr:uid="{00000000-0005-0000-0000-00006C530000}"/>
    <cellStyle name="Normal 101 3 4" xfId="21355" xr:uid="{00000000-0005-0000-0000-00006D530000}"/>
    <cellStyle name="Normal 101 4" xfId="21356" xr:uid="{00000000-0005-0000-0000-00006E530000}"/>
    <cellStyle name="Normal 101 5" xfId="21357" xr:uid="{00000000-0005-0000-0000-00006F530000}"/>
    <cellStyle name="Normal 101 6" xfId="21358" xr:uid="{00000000-0005-0000-0000-000070530000}"/>
    <cellStyle name="Normal 102" xfId="21359" xr:uid="{00000000-0005-0000-0000-000071530000}"/>
    <cellStyle name="Normal 102 2" xfId="21360" xr:uid="{00000000-0005-0000-0000-000072530000}"/>
    <cellStyle name="Normal 102 2 2" xfId="21361" xr:uid="{00000000-0005-0000-0000-000073530000}"/>
    <cellStyle name="Normal 102 2 3" xfId="21362" xr:uid="{00000000-0005-0000-0000-000074530000}"/>
    <cellStyle name="Normal 102 2 4" xfId="21363" xr:uid="{00000000-0005-0000-0000-000075530000}"/>
    <cellStyle name="Normal 102 3" xfId="21364" xr:uid="{00000000-0005-0000-0000-000076530000}"/>
    <cellStyle name="Normal 102 3 2" xfId="21365" xr:uid="{00000000-0005-0000-0000-000077530000}"/>
    <cellStyle name="Normal 102 3 3" xfId="21366" xr:uid="{00000000-0005-0000-0000-000078530000}"/>
    <cellStyle name="Normal 102 3 4" xfId="21367" xr:uid="{00000000-0005-0000-0000-000079530000}"/>
    <cellStyle name="Normal 102 4" xfId="21368" xr:uid="{00000000-0005-0000-0000-00007A530000}"/>
    <cellStyle name="Normal 102 5" xfId="21369" xr:uid="{00000000-0005-0000-0000-00007B530000}"/>
    <cellStyle name="Normal 102 6" xfId="21370" xr:uid="{00000000-0005-0000-0000-00007C530000}"/>
    <cellStyle name="Normal 103" xfId="21371" xr:uid="{00000000-0005-0000-0000-00007D530000}"/>
    <cellStyle name="Normal 103 2" xfId="21372" xr:uid="{00000000-0005-0000-0000-00007E530000}"/>
    <cellStyle name="Normal 103 2 2" xfId="21373" xr:uid="{00000000-0005-0000-0000-00007F530000}"/>
    <cellStyle name="Normal 103 2 3" xfId="21374" xr:uid="{00000000-0005-0000-0000-000080530000}"/>
    <cellStyle name="Normal 103 2 4" xfId="21375" xr:uid="{00000000-0005-0000-0000-000081530000}"/>
    <cellStyle name="Normal 103 3" xfId="21376" xr:uid="{00000000-0005-0000-0000-000082530000}"/>
    <cellStyle name="Normal 103 3 2" xfId="21377" xr:uid="{00000000-0005-0000-0000-000083530000}"/>
    <cellStyle name="Normal 103 3 3" xfId="21378" xr:uid="{00000000-0005-0000-0000-000084530000}"/>
    <cellStyle name="Normal 103 3 4" xfId="21379" xr:uid="{00000000-0005-0000-0000-000085530000}"/>
    <cellStyle name="Normal 103 4" xfId="21380" xr:uid="{00000000-0005-0000-0000-000086530000}"/>
    <cellStyle name="Normal 103 5" xfId="21381" xr:uid="{00000000-0005-0000-0000-000087530000}"/>
    <cellStyle name="Normal 103 6" xfId="21382" xr:uid="{00000000-0005-0000-0000-000088530000}"/>
    <cellStyle name="Normal 104" xfId="21383" xr:uid="{00000000-0005-0000-0000-000089530000}"/>
    <cellStyle name="Normal 104 2" xfId="21384" xr:uid="{00000000-0005-0000-0000-00008A530000}"/>
    <cellStyle name="Normal 104 2 2" xfId="21385" xr:uid="{00000000-0005-0000-0000-00008B530000}"/>
    <cellStyle name="Normal 104 2 3" xfId="21386" xr:uid="{00000000-0005-0000-0000-00008C530000}"/>
    <cellStyle name="Normal 104 2 4" xfId="21387" xr:uid="{00000000-0005-0000-0000-00008D530000}"/>
    <cellStyle name="Normal 104 3" xfId="21388" xr:uid="{00000000-0005-0000-0000-00008E530000}"/>
    <cellStyle name="Normal 104 3 2" xfId="21389" xr:uid="{00000000-0005-0000-0000-00008F530000}"/>
    <cellStyle name="Normal 104 3 3" xfId="21390" xr:uid="{00000000-0005-0000-0000-000090530000}"/>
    <cellStyle name="Normal 104 3 4" xfId="21391" xr:uid="{00000000-0005-0000-0000-000091530000}"/>
    <cellStyle name="Normal 104 4" xfId="21392" xr:uid="{00000000-0005-0000-0000-000092530000}"/>
    <cellStyle name="Normal 104 5" xfId="21393" xr:uid="{00000000-0005-0000-0000-000093530000}"/>
    <cellStyle name="Normal 104 6" xfId="21394" xr:uid="{00000000-0005-0000-0000-000094530000}"/>
    <cellStyle name="Normal 105" xfId="21395" xr:uid="{00000000-0005-0000-0000-000095530000}"/>
    <cellStyle name="Normal 105 2" xfId="21396" xr:uid="{00000000-0005-0000-0000-000096530000}"/>
    <cellStyle name="Normal 105 2 2" xfId="21397" xr:uid="{00000000-0005-0000-0000-000097530000}"/>
    <cellStyle name="Normal 105 2 3" xfId="21398" xr:uid="{00000000-0005-0000-0000-000098530000}"/>
    <cellStyle name="Normal 105 2 4" xfId="21399" xr:uid="{00000000-0005-0000-0000-000099530000}"/>
    <cellStyle name="Normal 105 3" xfId="21400" xr:uid="{00000000-0005-0000-0000-00009A530000}"/>
    <cellStyle name="Normal 105 3 2" xfId="21401" xr:uid="{00000000-0005-0000-0000-00009B530000}"/>
    <cellStyle name="Normal 105 3 3" xfId="21402" xr:uid="{00000000-0005-0000-0000-00009C530000}"/>
    <cellStyle name="Normal 105 3 4" xfId="21403" xr:uid="{00000000-0005-0000-0000-00009D530000}"/>
    <cellStyle name="Normal 105 4" xfId="21404" xr:uid="{00000000-0005-0000-0000-00009E530000}"/>
    <cellStyle name="Normal 105 5" xfId="21405" xr:uid="{00000000-0005-0000-0000-00009F530000}"/>
    <cellStyle name="Normal 105 6" xfId="21406" xr:uid="{00000000-0005-0000-0000-0000A0530000}"/>
    <cellStyle name="Normal 106" xfId="21407" xr:uid="{00000000-0005-0000-0000-0000A1530000}"/>
    <cellStyle name="Normal 106 2" xfId="21408" xr:uid="{00000000-0005-0000-0000-0000A2530000}"/>
    <cellStyle name="Normal 106 2 2" xfId="21409" xr:uid="{00000000-0005-0000-0000-0000A3530000}"/>
    <cellStyle name="Normal 106 2 3" xfId="21410" xr:uid="{00000000-0005-0000-0000-0000A4530000}"/>
    <cellStyle name="Normal 106 2 4" xfId="21411" xr:uid="{00000000-0005-0000-0000-0000A5530000}"/>
    <cellStyle name="Normal 106 3" xfId="21412" xr:uid="{00000000-0005-0000-0000-0000A6530000}"/>
    <cellStyle name="Normal 106 3 2" xfId="21413" xr:uid="{00000000-0005-0000-0000-0000A7530000}"/>
    <cellStyle name="Normal 106 3 3" xfId="21414" xr:uid="{00000000-0005-0000-0000-0000A8530000}"/>
    <cellStyle name="Normal 106 3 4" xfId="21415" xr:uid="{00000000-0005-0000-0000-0000A9530000}"/>
    <cellStyle name="Normal 106 4" xfId="21416" xr:uid="{00000000-0005-0000-0000-0000AA530000}"/>
    <cellStyle name="Normal 106 5" xfId="21417" xr:uid="{00000000-0005-0000-0000-0000AB530000}"/>
    <cellStyle name="Normal 106 6" xfId="21418" xr:uid="{00000000-0005-0000-0000-0000AC530000}"/>
    <cellStyle name="Normal 107" xfId="21419" xr:uid="{00000000-0005-0000-0000-0000AD530000}"/>
    <cellStyle name="Normal 107 2" xfId="21420" xr:uid="{00000000-0005-0000-0000-0000AE530000}"/>
    <cellStyle name="Normal 107 2 2" xfId="21421" xr:uid="{00000000-0005-0000-0000-0000AF530000}"/>
    <cellStyle name="Normal 107 2 3" xfId="21422" xr:uid="{00000000-0005-0000-0000-0000B0530000}"/>
    <cellStyle name="Normal 107 2 4" xfId="21423" xr:uid="{00000000-0005-0000-0000-0000B1530000}"/>
    <cellStyle name="Normal 107 3" xfId="21424" xr:uid="{00000000-0005-0000-0000-0000B2530000}"/>
    <cellStyle name="Normal 107 3 2" xfId="21425" xr:uid="{00000000-0005-0000-0000-0000B3530000}"/>
    <cellStyle name="Normal 107 3 3" xfId="21426" xr:uid="{00000000-0005-0000-0000-0000B4530000}"/>
    <cellStyle name="Normal 107 3 4" xfId="21427" xr:uid="{00000000-0005-0000-0000-0000B5530000}"/>
    <cellStyle name="Normal 107 4" xfId="21428" xr:uid="{00000000-0005-0000-0000-0000B6530000}"/>
    <cellStyle name="Normal 107 5" xfId="21429" xr:uid="{00000000-0005-0000-0000-0000B7530000}"/>
    <cellStyle name="Normal 107 6" xfId="21430" xr:uid="{00000000-0005-0000-0000-0000B8530000}"/>
    <cellStyle name="Normal 108" xfId="21431" xr:uid="{00000000-0005-0000-0000-0000B9530000}"/>
    <cellStyle name="Normal 108 2" xfId="21432" xr:uid="{00000000-0005-0000-0000-0000BA530000}"/>
    <cellStyle name="Normal 108 2 2" xfId="21433" xr:uid="{00000000-0005-0000-0000-0000BB530000}"/>
    <cellStyle name="Normal 108 2 3" xfId="21434" xr:uid="{00000000-0005-0000-0000-0000BC530000}"/>
    <cellStyle name="Normal 108 2 4" xfId="21435" xr:uid="{00000000-0005-0000-0000-0000BD530000}"/>
    <cellStyle name="Normal 108 3" xfId="21436" xr:uid="{00000000-0005-0000-0000-0000BE530000}"/>
    <cellStyle name="Normal 108 3 2" xfId="21437" xr:uid="{00000000-0005-0000-0000-0000BF530000}"/>
    <cellStyle name="Normal 108 3 3" xfId="21438" xr:uid="{00000000-0005-0000-0000-0000C0530000}"/>
    <cellStyle name="Normal 108 3 4" xfId="21439" xr:uid="{00000000-0005-0000-0000-0000C1530000}"/>
    <cellStyle name="Normal 108 4" xfId="21440" xr:uid="{00000000-0005-0000-0000-0000C2530000}"/>
    <cellStyle name="Normal 108 5" xfId="21441" xr:uid="{00000000-0005-0000-0000-0000C3530000}"/>
    <cellStyle name="Normal 108 6" xfId="21442" xr:uid="{00000000-0005-0000-0000-0000C4530000}"/>
    <cellStyle name="Normal 109" xfId="21443" xr:uid="{00000000-0005-0000-0000-0000C5530000}"/>
    <cellStyle name="Normal 109 2" xfId="21444" xr:uid="{00000000-0005-0000-0000-0000C6530000}"/>
    <cellStyle name="Normal 109 2 2" xfId="21445" xr:uid="{00000000-0005-0000-0000-0000C7530000}"/>
    <cellStyle name="Normal 109 2 3" xfId="21446" xr:uid="{00000000-0005-0000-0000-0000C8530000}"/>
    <cellStyle name="Normal 109 2 4" xfId="21447" xr:uid="{00000000-0005-0000-0000-0000C9530000}"/>
    <cellStyle name="Normal 109 3" xfId="21448" xr:uid="{00000000-0005-0000-0000-0000CA530000}"/>
    <cellStyle name="Normal 109 3 2" xfId="21449" xr:uid="{00000000-0005-0000-0000-0000CB530000}"/>
    <cellStyle name="Normal 109 3 3" xfId="21450" xr:uid="{00000000-0005-0000-0000-0000CC530000}"/>
    <cellStyle name="Normal 109 3 4" xfId="21451" xr:uid="{00000000-0005-0000-0000-0000CD530000}"/>
    <cellStyle name="Normal 109 4" xfId="21452" xr:uid="{00000000-0005-0000-0000-0000CE530000}"/>
    <cellStyle name="Normal 109 5" xfId="21453" xr:uid="{00000000-0005-0000-0000-0000CF530000}"/>
    <cellStyle name="Normal 109 6" xfId="21454" xr:uid="{00000000-0005-0000-0000-0000D0530000}"/>
    <cellStyle name="Normal 11" xfId="21455" xr:uid="{00000000-0005-0000-0000-0000D1530000}"/>
    <cellStyle name="Normal 11 10" xfId="21456" xr:uid="{00000000-0005-0000-0000-0000D2530000}"/>
    <cellStyle name="Normal 11 10 2" xfId="21457" xr:uid="{00000000-0005-0000-0000-0000D3530000}"/>
    <cellStyle name="Normal 11 11" xfId="21458" xr:uid="{00000000-0005-0000-0000-0000D4530000}"/>
    <cellStyle name="Normal 11 2" xfId="21459" xr:uid="{00000000-0005-0000-0000-0000D5530000}"/>
    <cellStyle name="Normal 11 2 2" xfId="21460" xr:uid="{00000000-0005-0000-0000-0000D6530000}"/>
    <cellStyle name="Normal 11 2 2 2" xfId="21461" xr:uid="{00000000-0005-0000-0000-0000D7530000}"/>
    <cellStyle name="Normal 11 2 2 2 2" xfId="21462" xr:uid="{00000000-0005-0000-0000-0000D8530000}"/>
    <cellStyle name="Normal 11 2 2 2 2 2" xfId="21463" xr:uid="{00000000-0005-0000-0000-0000D9530000}"/>
    <cellStyle name="Normal 11 2 2 2 3" xfId="21464" xr:uid="{00000000-0005-0000-0000-0000DA530000}"/>
    <cellStyle name="Normal 11 2 2 3" xfId="21465" xr:uid="{00000000-0005-0000-0000-0000DB530000}"/>
    <cellStyle name="Normal 11 2 2 3 2" xfId="21466" xr:uid="{00000000-0005-0000-0000-0000DC530000}"/>
    <cellStyle name="Normal 11 2 2 3 2 2" xfId="21467" xr:uid="{00000000-0005-0000-0000-0000DD530000}"/>
    <cellStyle name="Normal 11 2 2 3 3" xfId="21468" xr:uid="{00000000-0005-0000-0000-0000DE530000}"/>
    <cellStyle name="Normal 11 2 2 4" xfId="21469" xr:uid="{00000000-0005-0000-0000-0000DF530000}"/>
    <cellStyle name="Normal 11 2 2 4 2" xfId="21470" xr:uid="{00000000-0005-0000-0000-0000E0530000}"/>
    <cellStyle name="Normal 11 2 2 5" xfId="21471" xr:uid="{00000000-0005-0000-0000-0000E1530000}"/>
    <cellStyle name="Normal 11 2 2 6" xfId="21472" xr:uid="{00000000-0005-0000-0000-0000E2530000}"/>
    <cellStyle name="Normal 11 2 3" xfId="21473" xr:uid="{00000000-0005-0000-0000-0000E3530000}"/>
    <cellStyle name="Normal 11 2 3 2" xfId="21474" xr:uid="{00000000-0005-0000-0000-0000E4530000}"/>
    <cellStyle name="Normal 11 2 3 2 2" xfId="21475" xr:uid="{00000000-0005-0000-0000-0000E5530000}"/>
    <cellStyle name="Normal 11 2 3 2 2 2" xfId="21476" xr:uid="{00000000-0005-0000-0000-0000E6530000}"/>
    <cellStyle name="Normal 11 2 3 2 3" xfId="21477" xr:uid="{00000000-0005-0000-0000-0000E7530000}"/>
    <cellStyle name="Normal 11 2 3 3" xfId="21478" xr:uid="{00000000-0005-0000-0000-0000E8530000}"/>
    <cellStyle name="Normal 11 2 3 3 2" xfId="21479" xr:uid="{00000000-0005-0000-0000-0000E9530000}"/>
    <cellStyle name="Normal 11 2 3 3 2 2" xfId="21480" xr:uid="{00000000-0005-0000-0000-0000EA530000}"/>
    <cellStyle name="Normal 11 2 3 3 3" xfId="21481" xr:uid="{00000000-0005-0000-0000-0000EB530000}"/>
    <cellStyle name="Normal 11 2 3 4" xfId="21482" xr:uid="{00000000-0005-0000-0000-0000EC530000}"/>
    <cellStyle name="Normal 11 2 3 4 2" xfId="21483" xr:uid="{00000000-0005-0000-0000-0000ED530000}"/>
    <cellStyle name="Normal 11 2 3 5" xfId="21484" xr:uid="{00000000-0005-0000-0000-0000EE530000}"/>
    <cellStyle name="Normal 11 2 4" xfId="21485" xr:uid="{00000000-0005-0000-0000-0000EF530000}"/>
    <cellStyle name="Normal 11 2 4 2" xfId="21486" xr:uid="{00000000-0005-0000-0000-0000F0530000}"/>
    <cellStyle name="Normal 11 2 4 2 2" xfId="21487" xr:uid="{00000000-0005-0000-0000-0000F1530000}"/>
    <cellStyle name="Normal 11 2 4 2 2 2" xfId="21488" xr:uid="{00000000-0005-0000-0000-0000F2530000}"/>
    <cellStyle name="Normal 11 2 4 2 3" xfId="21489" xr:uid="{00000000-0005-0000-0000-0000F3530000}"/>
    <cellStyle name="Normal 11 2 4 3" xfId="21490" xr:uid="{00000000-0005-0000-0000-0000F4530000}"/>
    <cellStyle name="Normal 11 2 4 3 2" xfId="21491" xr:uid="{00000000-0005-0000-0000-0000F5530000}"/>
    <cellStyle name="Normal 11 2 4 3 2 2" xfId="21492" xr:uid="{00000000-0005-0000-0000-0000F6530000}"/>
    <cellStyle name="Normal 11 2 4 3 3" xfId="21493" xr:uid="{00000000-0005-0000-0000-0000F7530000}"/>
    <cellStyle name="Normal 11 2 4 4" xfId="21494" xr:uid="{00000000-0005-0000-0000-0000F8530000}"/>
    <cellStyle name="Normal 11 2 4 4 2" xfId="21495" xr:uid="{00000000-0005-0000-0000-0000F9530000}"/>
    <cellStyle name="Normal 11 2 4 5" xfId="21496" xr:uid="{00000000-0005-0000-0000-0000FA530000}"/>
    <cellStyle name="Normal 11 2 5" xfId="21497" xr:uid="{00000000-0005-0000-0000-0000FB530000}"/>
    <cellStyle name="Normal 11 2 5 2" xfId="21498" xr:uid="{00000000-0005-0000-0000-0000FC530000}"/>
    <cellStyle name="Normal 11 2 5 2 2" xfId="21499" xr:uid="{00000000-0005-0000-0000-0000FD530000}"/>
    <cellStyle name="Normal 11 2 5 3" xfId="21500" xr:uid="{00000000-0005-0000-0000-0000FE530000}"/>
    <cellStyle name="Normal 11 2 6" xfId="21501" xr:uid="{00000000-0005-0000-0000-0000FF530000}"/>
    <cellStyle name="Normal 11 2 6 2" xfId="21502" xr:uid="{00000000-0005-0000-0000-000000540000}"/>
    <cellStyle name="Normal 11 2 6 2 2" xfId="21503" xr:uid="{00000000-0005-0000-0000-000001540000}"/>
    <cellStyle name="Normal 11 2 6 3" xfId="21504" xr:uid="{00000000-0005-0000-0000-000002540000}"/>
    <cellStyle name="Normal 11 2 7" xfId="21505" xr:uid="{00000000-0005-0000-0000-000003540000}"/>
    <cellStyle name="Normal 11 2 7 2" xfId="21506" xr:uid="{00000000-0005-0000-0000-000004540000}"/>
    <cellStyle name="Normal 11 2 8" xfId="21507" xr:uid="{00000000-0005-0000-0000-000005540000}"/>
    <cellStyle name="Normal 11 2 9" xfId="21508" xr:uid="{00000000-0005-0000-0000-000006540000}"/>
    <cellStyle name="Normal 11 3" xfId="21509" xr:uid="{00000000-0005-0000-0000-000007540000}"/>
    <cellStyle name="Normal 11 3 2" xfId="21510" xr:uid="{00000000-0005-0000-0000-000008540000}"/>
    <cellStyle name="Normal 11 3 2 2" xfId="21511" xr:uid="{00000000-0005-0000-0000-000009540000}"/>
    <cellStyle name="Normal 11 3 2 2 2" xfId="21512" xr:uid="{00000000-0005-0000-0000-00000A540000}"/>
    <cellStyle name="Normal 11 3 2 2 2 2" xfId="21513" xr:uid="{00000000-0005-0000-0000-00000B540000}"/>
    <cellStyle name="Normal 11 3 2 2 3" xfId="21514" xr:uid="{00000000-0005-0000-0000-00000C540000}"/>
    <cellStyle name="Normal 11 3 2 3" xfId="21515" xr:uid="{00000000-0005-0000-0000-00000D540000}"/>
    <cellStyle name="Normal 11 3 2 3 2" xfId="21516" xr:uid="{00000000-0005-0000-0000-00000E540000}"/>
    <cellStyle name="Normal 11 3 2 3 2 2" xfId="21517" xr:uid="{00000000-0005-0000-0000-00000F540000}"/>
    <cellStyle name="Normal 11 3 2 3 3" xfId="21518" xr:uid="{00000000-0005-0000-0000-000010540000}"/>
    <cellStyle name="Normal 11 3 2 4" xfId="21519" xr:uid="{00000000-0005-0000-0000-000011540000}"/>
    <cellStyle name="Normal 11 3 2 4 2" xfId="21520" xr:uid="{00000000-0005-0000-0000-000012540000}"/>
    <cellStyle name="Normal 11 3 2 5" xfId="21521" xr:uid="{00000000-0005-0000-0000-000013540000}"/>
    <cellStyle name="Normal 11 3 3" xfId="21522" xr:uid="{00000000-0005-0000-0000-000014540000}"/>
    <cellStyle name="Normal 11 3 3 2" xfId="21523" xr:uid="{00000000-0005-0000-0000-000015540000}"/>
    <cellStyle name="Normal 11 3 3 2 2" xfId="21524" xr:uid="{00000000-0005-0000-0000-000016540000}"/>
    <cellStyle name="Normal 11 3 3 2 2 2" xfId="21525" xr:uid="{00000000-0005-0000-0000-000017540000}"/>
    <cellStyle name="Normal 11 3 3 2 3" xfId="21526" xr:uid="{00000000-0005-0000-0000-000018540000}"/>
    <cellStyle name="Normal 11 3 3 3" xfId="21527" xr:uid="{00000000-0005-0000-0000-000019540000}"/>
    <cellStyle name="Normal 11 3 3 3 2" xfId="21528" xr:uid="{00000000-0005-0000-0000-00001A540000}"/>
    <cellStyle name="Normal 11 3 3 3 2 2" xfId="21529" xr:uid="{00000000-0005-0000-0000-00001B540000}"/>
    <cellStyle name="Normal 11 3 3 3 3" xfId="21530" xr:uid="{00000000-0005-0000-0000-00001C540000}"/>
    <cellStyle name="Normal 11 3 3 4" xfId="21531" xr:uid="{00000000-0005-0000-0000-00001D540000}"/>
    <cellStyle name="Normal 11 3 3 4 2" xfId="21532" xr:uid="{00000000-0005-0000-0000-00001E540000}"/>
    <cellStyle name="Normal 11 3 3 5" xfId="21533" xr:uid="{00000000-0005-0000-0000-00001F540000}"/>
    <cellStyle name="Normal 11 3 4" xfId="21534" xr:uid="{00000000-0005-0000-0000-000020540000}"/>
    <cellStyle name="Normal 11 3 4 2" xfId="21535" xr:uid="{00000000-0005-0000-0000-000021540000}"/>
    <cellStyle name="Normal 11 3 4 2 2" xfId="21536" xr:uid="{00000000-0005-0000-0000-000022540000}"/>
    <cellStyle name="Normal 11 3 4 2 2 2" xfId="21537" xr:uid="{00000000-0005-0000-0000-000023540000}"/>
    <cellStyle name="Normal 11 3 4 2 3" xfId="21538" xr:uid="{00000000-0005-0000-0000-000024540000}"/>
    <cellStyle name="Normal 11 3 4 3" xfId="21539" xr:uid="{00000000-0005-0000-0000-000025540000}"/>
    <cellStyle name="Normal 11 3 4 3 2" xfId="21540" xr:uid="{00000000-0005-0000-0000-000026540000}"/>
    <cellStyle name="Normal 11 3 4 3 2 2" xfId="21541" xr:uid="{00000000-0005-0000-0000-000027540000}"/>
    <cellStyle name="Normal 11 3 4 3 3" xfId="21542" xr:uid="{00000000-0005-0000-0000-000028540000}"/>
    <cellStyle name="Normal 11 3 4 4" xfId="21543" xr:uid="{00000000-0005-0000-0000-000029540000}"/>
    <cellStyle name="Normal 11 3 4 4 2" xfId="21544" xr:uid="{00000000-0005-0000-0000-00002A540000}"/>
    <cellStyle name="Normal 11 3 4 5" xfId="21545" xr:uid="{00000000-0005-0000-0000-00002B540000}"/>
    <cellStyle name="Normal 11 3 5" xfId="21546" xr:uid="{00000000-0005-0000-0000-00002C540000}"/>
    <cellStyle name="Normal 11 3 5 2" xfId="21547" xr:uid="{00000000-0005-0000-0000-00002D540000}"/>
    <cellStyle name="Normal 11 3 5 2 2" xfId="21548" xr:uid="{00000000-0005-0000-0000-00002E540000}"/>
    <cellStyle name="Normal 11 3 5 3" xfId="21549" xr:uid="{00000000-0005-0000-0000-00002F540000}"/>
    <cellStyle name="Normal 11 3 6" xfId="21550" xr:uid="{00000000-0005-0000-0000-000030540000}"/>
    <cellStyle name="Normal 11 3 6 2" xfId="21551" xr:uid="{00000000-0005-0000-0000-000031540000}"/>
    <cellStyle name="Normal 11 3 6 2 2" xfId="21552" xr:uid="{00000000-0005-0000-0000-000032540000}"/>
    <cellStyle name="Normal 11 3 6 3" xfId="21553" xr:uid="{00000000-0005-0000-0000-000033540000}"/>
    <cellStyle name="Normal 11 3 7" xfId="21554" xr:uid="{00000000-0005-0000-0000-000034540000}"/>
    <cellStyle name="Normal 11 3 7 2" xfId="21555" xr:uid="{00000000-0005-0000-0000-000035540000}"/>
    <cellStyle name="Normal 11 3 8" xfId="21556" xr:uid="{00000000-0005-0000-0000-000036540000}"/>
    <cellStyle name="Normal 11 4" xfId="21557" xr:uid="{00000000-0005-0000-0000-000037540000}"/>
    <cellStyle name="Normal 11 4 2" xfId="21558" xr:uid="{00000000-0005-0000-0000-000038540000}"/>
    <cellStyle name="Normal 11 4 2 2" xfId="21559" xr:uid="{00000000-0005-0000-0000-000039540000}"/>
    <cellStyle name="Normal 11 4 2 2 2" xfId="21560" xr:uid="{00000000-0005-0000-0000-00003A540000}"/>
    <cellStyle name="Normal 11 4 2 3" xfId="21561" xr:uid="{00000000-0005-0000-0000-00003B540000}"/>
    <cellStyle name="Normal 11 4 3" xfId="21562" xr:uid="{00000000-0005-0000-0000-00003C540000}"/>
    <cellStyle name="Normal 11 4 3 2" xfId="21563" xr:uid="{00000000-0005-0000-0000-00003D540000}"/>
    <cellStyle name="Normal 11 4 3 2 2" xfId="21564" xr:uid="{00000000-0005-0000-0000-00003E540000}"/>
    <cellStyle name="Normal 11 4 3 3" xfId="21565" xr:uid="{00000000-0005-0000-0000-00003F540000}"/>
    <cellStyle name="Normal 11 4 4" xfId="21566" xr:uid="{00000000-0005-0000-0000-000040540000}"/>
    <cellStyle name="Normal 11 4 4 2" xfId="21567" xr:uid="{00000000-0005-0000-0000-000041540000}"/>
    <cellStyle name="Normal 11 4 5" xfId="21568" xr:uid="{00000000-0005-0000-0000-000042540000}"/>
    <cellStyle name="Normal 11 5" xfId="21569" xr:uid="{00000000-0005-0000-0000-000043540000}"/>
    <cellStyle name="Normal 11 6" xfId="21570" xr:uid="{00000000-0005-0000-0000-000044540000}"/>
    <cellStyle name="Normal 11 6 2" xfId="21571" xr:uid="{00000000-0005-0000-0000-000045540000}"/>
    <cellStyle name="Normal 11 6 2 2" xfId="21572" xr:uid="{00000000-0005-0000-0000-000046540000}"/>
    <cellStyle name="Normal 11 6 2 2 2" xfId="21573" xr:uid="{00000000-0005-0000-0000-000047540000}"/>
    <cellStyle name="Normal 11 6 2 3" xfId="21574" xr:uid="{00000000-0005-0000-0000-000048540000}"/>
    <cellStyle name="Normal 11 6 3" xfId="21575" xr:uid="{00000000-0005-0000-0000-000049540000}"/>
    <cellStyle name="Normal 11 6 3 2" xfId="21576" xr:uid="{00000000-0005-0000-0000-00004A540000}"/>
    <cellStyle name="Normal 11 6 3 2 2" xfId="21577" xr:uid="{00000000-0005-0000-0000-00004B540000}"/>
    <cellStyle name="Normal 11 6 3 3" xfId="21578" xr:uid="{00000000-0005-0000-0000-00004C540000}"/>
    <cellStyle name="Normal 11 6 4" xfId="21579" xr:uid="{00000000-0005-0000-0000-00004D540000}"/>
    <cellStyle name="Normal 11 6 4 2" xfId="21580" xr:uid="{00000000-0005-0000-0000-00004E540000}"/>
    <cellStyle name="Normal 11 6 5" xfId="21581" xr:uid="{00000000-0005-0000-0000-00004F540000}"/>
    <cellStyle name="Normal 11 6 6" xfId="21582" xr:uid="{00000000-0005-0000-0000-000050540000}"/>
    <cellStyle name="Normal 11 7" xfId="21583" xr:uid="{00000000-0005-0000-0000-000051540000}"/>
    <cellStyle name="Normal 11 7 2" xfId="21584" xr:uid="{00000000-0005-0000-0000-000052540000}"/>
    <cellStyle name="Normal 11 7 2 2" xfId="21585" xr:uid="{00000000-0005-0000-0000-000053540000}"/>
    <cellStyle name="Normal 11 7 2 2 2" xfId="21586" xr:uid="{00000000-0005-0000-0000-000054540000}"/>
    <cellStyle name="Normal 11 7 2 3" xfId="21587" xr:uid="{00000000-0005-0000-0000-000055540000}"/>
    <cellStyle name="Normal 11 7 3" xfId="21588" xr:uid="{00000000-0005-0000-0000-000056540000}"/>
    <cellStyle name="Normal 11 7 3 2" xfId="21589" xr:uid="{00000000-0005-0000-0000-000057540000}"/>
    <cellStyle name="Normal 11 7 3 2 2" xfId="21590" xr:uid="{00000000-0005-0000-0000-000058540000}"/>
    <cellStyle name="Normal 11 7 3 3" xfId="21591" xr:uid="{00000000-0005-0000-0000-000059540000}"/>
    <cellStyle name="Normal 11 7 4" xfId="21592" xr:uid="{00000000-0005-0000-0000-00005A540000}"/>
    <cellStyle name="Normal 11 7 4 2" xfId="21593" xr:uid="{00000000-0005-0000-0000-00005B540000}"/>
    <cellStyle name="Normal 11 7 5" xfId="21594" xr:uid="{00000000-0005-0000-0000-00005C540000}"/>
    <cellStyle name="Normal 11 8" xfId="21595" xr:uid="{00000000-0005-0000-0000-00005D540000}"/>
    <cellStyle name="Normal 11 8 2" xfId="21596" xr:uid="{00000000-0005-0000-0000-00005E540000}"/>
    <cellStyle name="Normal 11 8 2 2" xfId="21597" xr:uid="{00000000-0005-0000-0000-00005F540000}"/>
    <cellStyle name="Normal 11 8 3" xfId="21598" xr:uid="{00000000-0005-0000-0000-000060540000}"/>
    <cellStyle name="Normal 11 9" xfId="21599" xr:uid="{00000000-0005-0000-0000-000061540000}"/>
    <cellStyle name="Normal 11 9 2" xfId="21600" xr:uid="{00000000-0005-0000-0000-000062540000}"/>
    <cellStyle name="Normal 11 9 2 2" xfId="21601" xr:uid="{00000000-0005-0000-0000-000063540000}"/>
    <cellStyle name="Normal 11 9 3" xfId="21602" xr:uid="{00000000-0005-0000-0000-000064540000}"/>
    <cellStyle name="Normal 11_Specific Changes NWAU15" xfId="21603" xr:uid="{00000000-0005-0000-0000-000065540000}"/>
    <cellStyle name="Normal 110" xfId="21604" xr:uid="{00000000-0005-0000-0000-000066540000}"/>
    <cellStyle name="Normal 110 2" xfId="21605" xr:uid="{00000000-0005-0000-0000-000067540000}"/>
    <cellStyle name="Normal 110 2 2" xfId="21606" xr:uid="{00000000-0005-0000-0000-000068540000}"/>
    <cellStyle name="Normal 110 2 3" xfId="21607" xr:uid="{00000000-0005-0000-0000-000069540000}"/>
    <cellStyle name="Normal 110 2 4" xfId="21608" xr:uid="{00000000-0005-0000-0000-00006A540000}"/>
    <cellStyle name="Normal 110 3" xfId="21609" xr:uid="{00000000-0005-0000-0000-00006B540000}"/>
    <cellStyle name="Normal 110 3 2" xfId="21610" xr:uid="{00000000-0005-0000-0000-00006C540000}"/>
    <cellStyle name="Normal 110 3 3" xfId="21611" xr:uid="{00000000-0005-0000-0000-00006D540000}"/>
    <cellStyle name="Normal 110 3 4" xfId="21612" xr:uid="{00000000-0005-0000-0000-00006E540000}"/>
    <cellStyle name="Normal 110 4" xfId="21613" xr:uid="{00000000-0005-0000-0000-00006F540000}"/>
    <cellStyle name="Normal 110 5" xfId="21614" xr:uid="{00000000-0005-0000-0000-000070540000}"/>
    <cellStyle name="Normal 110 6" xfId="21615" xr:uid="{00000000-0005-0000-0000-000071540000}"/>
    <cellStyle name="Normal 111" xfId="21616" xr:uid="{00000000-0005-0000-0000-000072540000}"/>
    <cellStyle name="Normal 111 2" xfId="21617" xr:uid="{00000000-0005-0000-0000-000073540000}"/>
    <cellStyle name="Normal 111 2 2" xfId="21618" xr:uid="{00000000-0005-0000-0000-000074540000}"/>
    <cellStyle name="Normal 111 2 3" xfId="21619" xr:uid="{00000000-0005-0000-0000-000075540000}"/>
    <cellStyle name="Normal 111 2 4" xfId="21620" xr:uid="{00000000-0005-0000-0000-000076540000}"/>
    <cellStyle name="Normal 111 3" xfId="21621" xr:uid="{00000000-0005-0000-0000-000077540000}"/>
    <cellStyle name="Normal 111 3 2" xfId="21622" xr:uid="{00000000-0005-0000-0000-000078540000}"/>
    <cellStyle name="Normal 111 3 3" xfId="21623" xr:uid="{00000000-0005-0000-0000-000079540000}"/>
    <cellStyle name="Normal 111 3 4" xfId="21624" xr:uid="{00000000-0005-0000-0000-00007A540000}"/>
    <cellStyle name="Normal 111 4" xfId="21625" xr:uid="{00000000-0005-0000-0000-00007B540000}"/>
    <cellStyle name="Normal 111 5" xfId="21626" xr:uid="{00000000-0005-0000-0000-00007C540000}"/>
    <cellStyle name="Normal 111 6" xfId="21627" xr:uid="{00000000-0005-0000-0000-00007D540000}"/>
    <cellStyle name="Normal 112" xfId="21628" xr:uid="{00000000-0005-0000-0000-00007E540000}"/>
    <cellStyle name="Normal 112 2" xfId="21629" xr:uid="{00000000-0005-0000-0000-00007F540000}"/>
    <cellStyle name="Normal 112 2 2" xfId="21630" xr:uid="{00000000-0005-0000-0000-000080540000}"/>
    <cellStyle name="Normal 112 2 3" xfId="21631" xr:uid="{00000000-0005-0000-0000-000081540000}"/>
    <cellStyle name="Normal 112 2 4" xfId="21632" xr:uid="{00000000-0005-0000-0000-000082540000}"/>
    <cellStyle name="Normal 112 3" xfId="21633" xr:uid="{00000000-0005-0000-0000-000083540000}"/>
    <cellStyle name="Normal 112 3 2" xfId="21634" xr:uid="{00000000-0005-0000-0000-000084540000}"/>
    <cellStyle name="Normal 112 3 3" xfId="21635" xr:uid="{00000000-0005-0000-0000-000085540000}"/>
    <cellStyle name="Normal 112 3 4" xfId="21636" xr:uid="{00000000-0005-0000-0000-000086540000}"/>
    <cellStyle name="Normal 112 4" xfId="21637" xr:uid="{00000000-0005-0000-0000-000087540000}"/>
    <cellStyle name="Normal 112 5" xfId="21638" xr:uid="{00000000-0005-0000-0000-000088540000}"/>
    <cellStyle name="Normal 112 6" xfId="21639" xr:uid="{00000000-0005-0000-0000-000089540000}"/>
    <cellStyle name="Normal 113" xfId="21640" xr:uid="{00000000-0005-0000-0000-00008A540000}"/>
    <cellStyle name="Normal 113 2" xfId="21641" xr:uid="{00000000-0005-0000-0000-00008B540000}"/>
    <cellStyle name="Normal 113 2 2" xfId="21642" xr:uid="{00000000-0005-0000-0000-00008C540000}"/>
    <cellStyle name="Normal 113 2 3" xfId="21643" xr:uid="{00000000-0005-0000-0000-00008D540000}"/>
    <cellStyle name="Normal 113 2 4" xfId="21644" xr:uid="{00000000-0005-0000-0000-00008E540000}"/>
    <cellStyle name="Normal 113 3" xfId="21645" xr:uid="{00000000-0005-0000-0000-00008F540000}"/>
    <cellStyle name="Normal 113 3 2" xfId="21646" xr:uid="{00000000-0005-0000-0000-000090540000}"/>
    <cellStyle name="Normal 113 3 3" xfId="21647" xr:uid="{00000000-0005-0000-0000-000091540000}"/>
    <cellStyle name="Normal 113 3 4" xfId="21648" xr:uid="{00000000-0005-0000-0000-000092540000}"/>
    <cellStyle name="Normal 113 4" xfId="21649" xr:uid="{00000000-0005-0000-0000-000093540000}"/>
    <cellStyle name="Normal 113 5" xfId="21650" xr:uid="{00000000-0005-0000-0000-000094540000}"/>
    <cellStyle name="Normal 113 6" xfId="21651" xr:uid="{00000000-0005-0000-0000-000095540000}"/>
    <cellStyle name="Normal 114" xfId="21652" xr:uid="{00000000-0005-0000-0000-000096540000}"/>
    <cellStyle name="Normal 114 2" xfId="21653" xr:uid="{00000000-0005-0000-0000-000097540000}"/>
    <cellStyle name="Normal 114 2 2" xfId="21654" xr:uid="{00000000-0005-0000-0000-000098540000}"/>
    <cellStyle name="Normal 114 2 3" xfId="21655" xr:uid="{00000000-0005-0000-0000-000099540000}"/>
    <cellStyle name="Normal 114 2 4" xfId="21656" xr:uid="{00000000-0005-0000-0000-00009A540000}"/>
    <cellStyle name="Normal 114 3" xfId="21657" xr:uid="{00000000-0005-0000-0000-00009B540000}"/>
    <cellStyle name="Normal 114 3 2" xfId="21658" xr:uid="{00000000-0005-0000-0000-00009C540000}"/>
    <cellStyle name="Normal 114 3 3" xfId="21659" xr:uid="{00000000-0005-0000-0000-00009D540000}"/>
    <cellStyle name="Normal 114 3 4" xfId="21660" xr:uid="{00000000-0005-0000-0000-00009E540000}"/>
    <cellStyle name="Normal 114 4" xfId="21661" xr:uid="{00000000-0005-0000-0000-00009F540000}"/>
    <cellStyle name="Normal 114 5" xfId="21662" xr:uid="{00000000-0005-0000-0000-0000A0540000}"/>
    <cellStyle name="Normal 114 6" xfId="21663" xr:uid="{00000000-0005-0000-0000-0000A1540000}"/>
    <cellStyle name="Normal 115" xfId="21664" xr:uid="{00000000-0005-0000-0000-0000A2540000}"/>
    <cellStyle name="Normal 115 2" xfId="21665" xr:uid="{00000000-0005-0000-0000-0000A3540000}"/>
    <cellStyle name="Normal 115 2 2" xfId="21666" xr:uid="{00000000-0005-0000-0000-0000A4540000}"/>
    <cellStyle name="Normal 115 2 3" xfId="21667" xr:uid="{00000000-0005-0000-0000-0000A5540000}"/>
    <cellStyle name="Normal 115 2 4" xfId="21668" xr:uid="{00000000-0005-0000-0000-0000A6540000}"/>
    <cellStyle name="Normal 115 3" xfId="21669" xr:uid="{00000000-0005-0000-0000-0000A7540000}"/>
    <cellStyle name="Normal 115 3 2" xfId="21670" xr:uid="{00000000-0005-0000-0000-0000A8540000}"/>
    <cellStyle name="Normal 115 3 3" xfId="21671" xr:uid="{00000000-0005-0000-0000-0000A9540000}"/>
    <cellStyle name="Normal 115 3 4" xfId="21672" xr:uid="{00000000-0005-0000-0000-0000AA540000}"/>
    <cellStyle name="Normal 115 4" xfId="21673" xr:uid="{00000000-0005-0000-0000-0000AB540000}"/>
    <cellStyle name="Normal 115 5" xfId="21674" xr:uid="{00000000-0005-0000-0000-0000AC540000}"/>
    <cellStyle name="Normal 115 6" xfId="21675" xr:uid="{00000000-0005-0000-0000-0000AD540000}"/>
    <cellStyle name="Normal 116" xfId="21676" xr:uid="{00000000-0005-0000-0000-0000AE540000}"/>
    <cellStyle name="Normal 116 2" xfId="21677" xr:uid="{00000000-0005-0000-0000-0000AF540000}"/>
    <cellStyle name="Normal 116 2 2" xfId="21678" xr:uid="{00000000-0005-0000-0000-0000B0540000}"/>
    <cellStyle name="Normal 116 2 3" xfId="21679" xr:uid="{00000000-0005-0000-0000-0000B1540000}"/>
    <cellStyle name="Normal 116 2 4" xfId="21680" xr:uid="{00000000-0005-0000-0000-0000B2540000}"/>
    <cellStyle name="Normal 116 3" xfId="21681" xr:uid="{00000000-0005-0000-0000-0000B3540000}"/>
    <cellStyle name="Normal 116 3 2" xfId="21682" xr:uid="{00000000-0005-0000-0000-0000B4540000}"/>
    <cellStyle name="Normal 116 3 3" xfId="21683" xr:uid="{00000000-0005-0000-0000-0000B5540000}"/>
    <cellStyle name="Normal 116 3 4" xfId="21684" xr:uid="{00000000-0005-0000-0000-0000B6540000}"/>
    <cellStyle name="Normal 116 4" xfId="21685" xr:uid="{00000000-0005-0000-0000-0000B7540000}"/>
    <cellStyle name="Normal 116 5" xfId="21686" xr:uid="{00000000-0005-0000-0000-0000B8540000}"/>
    <cellStyle name="Normal 116 6" xfId="21687" xr:uid="{00000000-0005-0000-0000-0000B9540000}"/>
    <cellStyle name="Normal 117" xfId="21688" xr:uid="{00000000-0005-0000-0000-0000BA540000}"/>
    <cellStyle name="Normal 117 2" xfId="21689" xr:uid="{00000000-0005-0000-0000-0000BB540000}"/>
    <cellStyle name="Normal 117 2 2" xfId="21690" xr:uid="{00000000-0005-0000-0000-0000BC540000}"/>
    <cellStyle name="Normal 117 2 3" xfId="21691" xr:uid="{00000000-0005-0000-0000-0000BD540000}"/>
    <cellStyle name="Normal 117 2 4" xfId="21692" xr:uid="{00000000-0005-0000-0000-0000BE540000}"/>
    <cellStyle name="Normal 117 3" xfId="21693" xr:uid="{00000000-0005-0000-0000-0000BF540000}"/>
    <cellStyle name="Normal 117 3 2" xfId="21694" xr:uid="{00000000-0005-0000-0000-0000C0540000}"/>
    <cellStyle name="Normal 117 3 3" xfId="21695" xr:uid="{00000000-0005-0000-0000-0000C1540000}"/>
    <cellStyle name="Normal 117 3 4" xfId="21696" xr:uid="{00000000-0005-0000-0000-0000C2540000}"/>
    <cellStyle name="Normal 117 4" xfId="21697" xr:uid="{00000000-0005-0000-0000-0000C3540000}"/>
    <cellStyle name="Normal 117 5" xfId="21698" xr:uid="{00000000-0005-0000-0000-0000C4540000}"/>
    <cellStyle name="Normal 117 6" xfId="21699" xr:uid="{00000000-0005-0000-0000-0000C5540000}"/>
    <cellStyle name="Normal 118" xfId="21700" xr:uid="{00000000-0005-0000-0000-0000C6540000}"/>
    <cellStyle name="Normal 118 2" xfId="21701" xr:uid="{00000000-0005-0000-0000-0000C7540000}"/>
    <cellStyle name="Normal 118 2 2" xfId="21702" xr:uid="{00000000-0005-0000-0000-0000C8540000}"/>
    <cellStyle name="Normal 118 2 3" xfId="21703" xr:uid="{00000000-0005-0000-0000-0000C9540000}"/>
    <cellStyle name="Normal 118 2 4" xfId="21704" xr:uid="{00000000-0005-0000-0000-0000CA540000}"/>
    <cellStyle name="Normal 118 3" xfId="21705" xr:uid="{00000000-0005-0000-0000-0000CB540000}"/>
    <cellStyle name="Normal 118 3 2" xfId="21706" xr:uid="{00000000-0005-0000-0000-0000CC540000}"/>
    <cellStyle name="Normal 118 3 3" xfId="21707" xr:uid="{00000000-0005-0000-0000-0000CD540000}"/>
    <cellStyle name="Normal 118 3 4" xfId="21708" xr:uid="{00000000-0005-0000-0000-0000CE540000}"/>
    <cellStyle name="Normal 118 4" xfId="21709" xr:uid="{00000000-0005-0000-0000-0000CF540000}"/>
    <cellStyle name="Normal 118 5" xfId="21710" xr:uid="{00000000-0005-0000-0000-0000D0540000}"/>
    <cellStyle name="Normal 118 6" xfId="21711" xr:uid="{00000000-0005-0000-0000-0000D1540000}"/>
    <cellStyle name="Normal 119" xfId="21712" xr:uid="{00000000-0005-0000-0000-0000D2540000}"/>
    <cellStyle name="Normal 119 2" xfId="21713" xr:uid="{00000000-0005-0000-0000-0000D3540000}"/>
    <cellStyle name="Normal 119 2 2" xfId="21714" xr:uid="{00000000-0005-0000-0000-0000D4540000}"/>
    <cellStyle name="Normal 119 2 3" xfId="21715" xr:uid="{00000000-0005-0000-0000-0000D5540000}"/>
    <cellStyle name="Normal 119 2 4" xfId="21716" xr:uid="{00000000-0005-0000-0000-0000D6540000}"/>
    <cellStyle name="Normal 119 3" xfId="21717" xr:uid="{00000000-0005-0000-0000-0000D7540000}"/>
    <cellStyle name="Normal 119 3 2" xfId="21718" xr:uid="{00000000-0005-0000-0000-0000D8540000}"/>
    <cellStyle name="Normal 119 3 3" xfId="21719" xr:uid="{00000000-0005-0000-0000-0000D9540000}"/>
    <cellStyle name="Normal 119 3 4" xfId="21720" xr:uid="{00000000-0005-0000-0000-0000DA540000}"/>
    <cellStyle name="Normal 119 4" xfId="21721" xr:uid="{00000000-0005-0000-0000-0000DB540000}"/>
    <cellStyle name="Normal 119 5" xfId="21722" xr:uid="{00000000-0005-0000-0000-0000DC540000}"/>
    <cellStyle name="Normal 119 6" xfId="21723" xr:uid="{00000000-0005-0000-0000-0000DD540000}"/>
    <cellStyle name="Normal 12" xfId="21724" xr:uid="{00000000-0005-0000-0000-0000DE540000}"/>
    <cellStyle name="Normal 12 2" xfId="21725" xr:uid="{00000000-0005-0000-0000-0000DF540000}"/>
    <cellStyle name="Normal 12 2 2" xfId="21726" xr:uid="{00000000-0005-0000-0000-0000E0540000}"/>
    <cellStyle name="Normal 12 3" xfId="21727" xr:uid="{00000000-0005-0000-0000-0000E1540000}"/>
    <cellStyle name="Normal 12 4" xfId="21728" xr:uid="{00000000-0005-0000-0000-0000E2540000}"/>
    <cellStyle name="Normal 12 5" xfId="21729" xr:uid="{00000000-0005-0000-0000-0000E3540000}"/>
    <cellStyle name="Normal 120" xfId="21730" xr:uid="{00000000-0005-0000-0000-0000E4540000}"/>
    <cellStyle name="Normal 120 2" xfId="21731" xr:uid="{00000000-0005-0000-0000-0000E5540000}"/>
    <cellStyle name="Normal 120 2 2" xfId="21732" xr:uid="{00000000-0005-0000-0000-0000E6540000}"/>
    <cellStyle name="Normal 120 2 3" xfId="21733" xr:uid="{00000000-0005-0000-0000-0000E7540000}"/>
    <cellStyle name="Normal 120 2 4" xfId="21734" xr:uid="{00000000-0005-0000-0000-0000E8540000}"/>
    <cellStyle name="Normal 120 3" xfId="21735" xr:uid="{00000000-0005-0000-0000-0000E9540000}"/>
    <cellStyle name="Normal 120 3 2" xfId="21736" xr:uid="{00000000-0005-0000-0000-0000EA540000}"/>
    <cellStyle name="Normal 120 3 3" xfId="21737" xr:uid="{00000000-0005-0000-0000-0000EB540000}"/>
    <cellStyle name="Normal 120 3 4" xfId="21738" xr:uid="{00000000-0005-0000-0000-0000EC540000}"/>
    <cellStyle name="Normal 120 4" xfId="21739" xr:uid="{00000000-0005-0000-0000-0000ED540000}"/>
    <cellStyle name="Normal 120 5" xfId="21740" xr:uid="{00000000-0005-0000-0000-0000EE540000}"/>
    <cellStyle name="Normal 120 6" xfId="21741" xr:uid="{00000000-0005-0000-0000-0000EF540000}"/>
    <cellStyle name="Normal 121" xfId="21742" xr:uid="{00000000-0005-0000-0000-0000F0540000}"/>
    <cellStyle name="Normal 121 2" xfId="21743" xr:uid="{00000000-0005-0000-0000-0000F1540000}"/>
    <cellStyle name="Normal 121 2 2" xfId="21744" xr:uid="{00000000-0005-0000-0000-0000F2540000}"/>
    <cellStyle name="Normal 121 2 3" xfId="21745" xr:uid="{00000000-0005-0000-0000-0000F3540000}"/>
    <cellStyle name="Normal 121 2 4" xfId="21746" xr:uid="{00000000-0005-0000-0000-0000F4540000}"/>
    <cellStyle name="Normal 121 3" xfId="21747" xr:uid="{00000000-0005-0000-0000-0000F5540000}"/>
    <cellStyle name="Normal 121 3 2" xfId="21748" xr:uid="{00000000-0005-0000-0000-0000F6540000}"/>
    <cellStyle name="Normal 121 3 3" xfId="21749" xr:uid="{00000000-0005-0000-0000-0000F7540000}"/>
    <cellStyle name="Normal 121 3 4" xfId="21750" xr:uid="{00000000-0005-0000-0000-0000F8540000}"/>
    <cellStyle name="Normal 121 4" xfId="21751" xr:uid="{00000000-0005-0000-0000-0000F9540000}"/>
    <cellStyle name="Normal 121 5" xfId="21752" xr:uid="{00000000-0005-0000-0000-0000FA540000}"/>
    <cellStyle name="Normal 121 6" xfId="21753" xr:uid="{00000000-0005-0000-0000-0000FB540000}"/>
    <cellStyle name="Normal 122" xfId="21754" xr:uid="{00000000-0005-0000-0000-0000FC540000}"/>
    <cellStyle name="Normal 122 2" xfId="21755" xr:uid="{00000000-0005-0000-0000-0000FD540000}"/>
    <cellStyle name="Normal 122 2 2" xfId="21756" xr:uid="{00000000-0005-0000-0000-0000FE540000}"/>
    <cellStyle name="Normal 122 2 3" xfId="21757" xr:uid="{00000000-0005-0000-0000-0000FF540000}"/>
    <cellStyle name="Normal 122 2 4" xfId="21758" xr:uid="{00000000-0005-0000-0000-000000550000}"/>
    <cellStyle name="Normal 122 3" xfId="21759" xr:uid="{00000000-0005-0000-0000-000001550000}"/>
    <cellStyle name="Normal 122 3 2" xfId="21760" xr:uid="{00000000-0005-0000-0000-000002550000}"/>
    <cellStyle name="Normal 122 3 3" xfId="21761" xr:uid="{00000000-0005-0000-0000-000003550000}"/>
    <cellStyle name="Normal 122 3 4" xfId="21762" xr:uid="{00000000-0005-0000-0000-000004550000}"/>
    <cellStyle name="Normal 122 4" xfId="21763" xr:uid="{00000000-0005-0000-0000-000005550000}"/>
    <cellStyle name="Normal 122 5" xfId="21764" xr:uid="{00000000-0005-0000-0000-000006550000}"/>
    <cellStyle name="Normal 122 6" xfId="21765" xr:uid="{00000000-0005-0000-0000-000007550000}"/>
    <cellStyle name="Normal 123" xfId="21766" xr:uid="{00000000-0005-0000-0000-000008550000}"/>
    <cellStyle name="Normal 123 2" xfId="21767" xr:uid="{00000000-0005-0000-0000-000009550000}"/>
    <cellStyle name="Normal 123 2 2" xfId="21768" xr:uid="{00000000-0005-0000-0000-00000A550000}"/>
    <cellStyle name="Normal 123 2 3" xfId="21769" xr:uid="{00000000-0005-0000-0000-00000B550000}"/>
    <cellStyle name="Normal 123 2 4" xfId="21770" xr:uid="{00000000-0005-0000-0000-00000C550000}"/>
    <cellStyle name="Normal 123 3" xfId="21771" xr:uid="{00000000-0005-0000-0000-00000D550000}"/>
    <cellStyle name="Normal 123 3 2" xfId="21772" xr:uid="{00000000-0005-0000-0000-00000E550000}"/>
    <cellStyle name="Normal 123 3 3" xfId="21773" xr:uid="{00000000-0005-0000-0000-00000F550000}"/>
    <cellStyle name="Normal 123 3 4" xfId="21774" xr:uid="{00000000-0005-0000-0000-000010550000}"/>
    <cellStyle name="Normal 123 4" xfId="21775" xr:uid="{00000000-0005-0000-0000-000011550000}"/>
    <cellStyle name="Normal 123 5" xfId="21776" xr:uid="{00000000-0005-0000-0000-000012550000}"/>
    <cellStyle name="Normal 123 6" xfId="21777" xr:uid="{00000000-0005-0000-0000-000013550000}"/>
    <cellStyle name="Normal 124" xfId="21778" xr:uid="{00000000-0005-0000-0000-000014550000}"/>
    <cellStyle name="Normal 124 2" xfId="21779" xr:uid="{00000000-0005-0000-0000-000015550000}"/>
    <cellStyle name="Normal 124 2 2" xfId="21780" xr:uid="{00000000-0005-0000-0000-000016550000}"/>
    <cellStyle name="Normal 124 2 3" xfId="21781" xr:uid="{00000000-0005-0000-0000-000017550000}"/>
    <cellStyle name="Normal 124 2 4" xfId="21782" xr:uid="{00000000-0005-0000-0000-000018550000}"/>
    <cellStyle name="Normal 124 3" xfId="21783" xr:uid="{00000000-0005-0000-0000-000019550000}"/>
    <cellStyle name="Normal 124 3 2" xfId="21784" xr:uid="{00000000-0005-0000-0000-00001A550000}"/>
    <cellStyle name="Normal 124 3 3" xfId="21785" xr:uid="{00000000-0005-0000-0000-00001B550000}"/>
    <cellStyle name="Normal 124 3 4" xfId="21786" xr:uid="{00000000-0005-0000-0000-00001C550000}"/>
    <cellStyle name="Normal 124 4" xfId="21787" xr:uid="{00000000-0005-0000-0000-00001D550000}"/>
    <cellStyle name="Normal 124 5" xfId="21788" xr:uid="{00000000-0005-0000-0000-00001E550000}"/>
    <cellStyle name="Normal 124 6" xfId="21789" xr:uid="{00000000-0005-0000-0000-00001F550000}"/>
    <cellStyle name="Normal 125" xfId="21790" xr:uid="{00000000-0005-0000-0000-000020550000}"/>
    <cellStyle name="Normal 125 2" xfId="21791" xr:uid="{00000000-0005-0000-0000-000021550000}"/>
    <cellStyle name="Normal 125 2 2" xfId="21792" xr:uid="{00000000-0005-0000-0000-000022550000}"/>
    <cellStyle name="Normal 125 2 3" xfId="21793" xr:uid="{00000000-0005-0000-0000-000023550000}"/>
    <cellStyle name="Normal 125 2 4" xfId="21794" xr:uid="{00000000-0005-0000-0000-000024550000}"/>
    <cellStyle name="Normal 125 3" xfId="21795" xr:uid="{00000000-0005-0000-0000-000025550000}"/>
    <cellStyle name="Normal 125 3 2" xfId="21796" xr:uid="{00000000-0005-0000-0000-000026550000}"/>
    <cellStyle name="Normal 125 3 3" xfId="21797" xr:uid="{00000000-0005-0000-0000-000027550000}"/>
    <cellStyle name="Normal 125 3 4" xfId="21798" xr:uid="{00000000-0005-0000-0000-000028550000}"/>
    <cellStyle name="Normal 125 4" xfId="21799" xr:uid="{00000000-0005-0000-0000-000029550000}"/>
    <cellStyle name="Normal 125 5" xfId="21800" xr:uid="{00000000-0005-0000-0000-00002A550000}"/>
    <cellStyle name="Normal 125 6" xfId="21801" xr:uid="{00000000-0005-0000-0000-00002B550000}"/>
    <cellStyle name="Normal 126" xfId="21802" xr:uid="{00000000-0005-0000-0000-00002C550000}"/>
    <cellStyle name="Normal 126 2" xfId="21803" xr:uid="{00000000-0005-0000-0000-00002D550000}"/>
    <cellStyle name="Normal 126 2 2" xfId="21804" xr:uid="{00000000-0005-0000-0000-00002E550000}"/>
    <cellStyle name="Normal 126 2 3" xfId="21805" xr:uid="{00000000-0005-0000-0000-00002F550000}"/>
    <cellStyle name="Normal 126 2 4" xfId="21806" xr:uid="{00000000-0005-0000-0000-000030550000}"/>
    <cellStyle name="Normal 126 3" xfId="21807" xr:uid="{00000000-0005-0000-0000-000031550000}"/>
    <cellStyle name="Normal 126 3 2" xfId="21808" xr:uid="{00000000-0005-0000-0000-000032550000}"/>
    <cellStyle name="Normal 126 3 3" xfId="21809" xr:uid="{00000000-0005-0000-0000-000033550000}"/>
    <cellStyle name="Normal 126 3 4" xfId="21810" xr:uid="{00000000-0005-0000-0000-000034550000}"/>
    <cellStyle name="Normal 126 4" xfId="21811" xr:uid="{00000000-0005-0000-0000-000035550000}"/>
    <cellStyle name="Normal 126 5" xfId="21812" xr:uid="{00000000-0005-0000-0000-000036550000}"/>
    <cellStyle name="Normal 126 6" xfId="21813" xr:uid="{00000000-0005-0000-0000-000037550000}"/>
    <cellStyle name="Normal 127" xfId="21814" xr:uid="{00000000-0005-0000-0000-000038550000}"/>
    <cellStyle name="Normal 127 2" xfId="21815" xr:uid="{00000000-0005-0000-0000-000039550000}"/>
    <cellStyle name="Normal 127 2 2" xfId="21816" xr:uid="{00000000-0005-0000-0000-00003A550000}"/>
    <cellStyle name="Normal 127 2 3" xfId="21817" xr:uid="{00000000-0005-0000-0000-00003B550000}"/>
    <cellStyle name="Normal 127 2 4" xfId="21818" xr:uid="{00000000-0005-0000-0000-00003C550000}"/>
    <cellStyle name="Normal 127 3" xfId="21819" xr:uid="{00000000-0005-0000-0000-00003D550000}"/>
    <cellStyle name="Normal 127 3 2" xfId="21820" xr:uid="{00000000-0005-0000-0000-00003E550000}"/>
    <cellStyle name="Normal 127 3 3" xfId="21821" xr:uid="{00000000-0005-0000-0000-00003F550000}"/>
    <cellStyle name="Normal 127 3 4" xfId="21822" xr:uid="{00000000-0005-0000-0000-000040550000}"/>
    <cellStyle name="Normal 127 4" xfId="21823" xr:uid="{00000000-0005-0000-0000-000041550000}"/>
    <cellStyle name="Normal 127 5" xfId="21824" xr:uid="{00000000-0005-0000-0000-000042550000}"/>
    <cellStyle name="Normal 127 6" xfId="21825" xr:uid="{00000000-0005-0000-0000-000043550000}"/>
    <cellStyle name="Normal 128" xfId="21826" xr:uid="{00000000-0005-0000-0000-000044550000}"/>
    <cellStyle name="Normal 128 2" xfId="21827" xr:uid="{00000000-0005-0000-0000-000045550000}"/>
    <cellStyle name="Normal 128 2 2" xfId="21828" xr:uid="{00000000-0005-0000-0000-000046550000}"/>
    <cellStyle name="Normal 128 2 3" xfId="21829" xr:uid="{00000000-0005-0000-0000-000047550000}"/>
    <cellStyle name="Normal 128 2 4" xfId="21830" xr:uid="{00000000-0005-0000-0000-000048550000}"/>
    <cellStyle name="Normal 128 3" xfId="21831" xr:uid="{00000000-0005-0000-0000-000049550000}"/>
    <cellStyle name="Normal 128 3 2" xfId="21832" xr:uid="{00000000-0005-0000-0000-00004A550000}"/>
    <cellStyle name="Normal 128 3 3" xfId="21833" xr:uid="{00000000-0005-0000-0000-00004B550000}"/>
    <cellStyle name="Normal 128 3 4" xfId="21834" xr:uid="{00000000-0005-0000-0000-00004C550000}"/>
    <cellStyle name="Normal 128 4" xfId="21835" xr:uid="{00000000-0005-0000-0000-00004D550000}"/>
    <cellStyle name="Normal 128 5" xfId="21836" xr:uid="{00000000-0005-0000-0000-00004E550000}"/>
    <cellStyle name="Normal 128 6" xfId="21837" xr:uid="{00000000-0005-0000-0000-00004F550000}"/>
    <cellStyle name="Normal 129" xfId="21838" xr:uid="{00000000-0005-0000-0000-000050550000}"/>
    <cellStyle name="Normal 129 2" xfId="21839" xr:uid="{00000000-0005-0000-0000-000051550000}"/>
    <cellStyle name="Normal 129 2 2" xfId="21840" xr:uid="{00000000-0005-0000-0000-000052550000}"/>
    <cellStyle name="Normal 129 2 3" xfId="21841" xr:uid="{00000000-0005-0000-0000-000053550000}"/>
    <cellStyle name="Normal 129 2 4" xfId="21842" xr:uid="{00000000-0005-0000-0000-000054550000}"/>
    <cellStyle name="Normal 129 3" xfId="21843" xr:uid="{00000000-0005-0000-0000-000055550000}"/>
    <cellStyle name="Normal 129 3 2" xfId="21844" xr:uid="{00000000-0005-0000-0000-000056550000}"/>
    <cellStyle name="Normal 129 3 3" xfId="21845" xr:uid="{00000000-0005-0000-0000-000057550000}"/>
    <cellStyle name="Normal 129 3 4" xfId="21846" xr:uid="{00000000-0005-0000-0000-000058550000}"/>
    <cellStyle name="Normal 129 4" xfId="21847" xr:uid="{00000000-0005-0000-0000-000059550000}"/>
    <cellStyle name="Normal 129 5" xfId="21848" xr:uid="{00000000-0005-0000-0000-00005A550000}"/>
    <cellStyle name="Normal 129 6" xfId="21849" xr:uid="{00000000-0005-0000-0000-00005B550000}"/>
    <cellStyle name="Normal 13" xfId="21850" xr:uid="{00000000-0005-0000-0000-00005C550000}"/>
    <cellStyle name="Normal 13 2" xfId="21851" xr:uid="{00000000-0005-0000-0000-00005D550000}"/>
    <cellStyle name="Normal 13 3" xfId="21852" xr:uid="{00000000-0005-0000-0000-00005E550000}"/>
    <cellStyle name="Normal 13 4" xfId="21853" xr:uid="{00000000-0005-0000-0000-00005F550000}"/>
    <cellStyle name="Normal 130" xfId="21854" xr:uid="{00000000-0005-0000-0000-000060550000}"/>
    <cellStyle name="Normal 130 2" xfId="21855" xr:uid="{00000000-0005-0000-0000-000061550000}"/>
    <cellStyle name="Normal 130 2 2" xfId="21856" xr:uid="{00000000-0005-0000-0000-000062550000}"/>
    <cellStyle name="Normal 130 2 3" xfId="21857" xr:uid="{00000000-0005-0000-0000-000063550000}"/>
    <cellStyle name="Normal 130 2 4" xfId="21858" xr:uid="{00000000-0005-0000-0000-000064550000}"/>
    <cellStyle name="Normal 130 3" xfId="21859" xr:uid="{00000000-0005-0000-0000-000065550000}"/>
    <cellStyle name="Normal 130 3 2" xfId="21860" xr:uid="{00000000-0005-0000-0000-000066550000}"/>
    <cellStyle name="Normal 130 3 3" xfId="21861" xr:uid="{00000000-0005-0000-0000-000067550000}"/>
    <cellStyle name="Normal 130 3 4" xfId="21862" xr:uid="{00000000-0005-0000-0000-000068550000}"/>
    <cellStyle name="Normal 130 4" xfId="21863" xr:uid="{00000000-0005-0000-0000-000069550000}"/>
    <cellStyle name="Normal 130 5" xfId="21864" xr:uid="{00000000-0005-0000-0000-00006A550000}"/>
    <cellStyle name="Normal 130 6" xfId="21865" xr:uid="{00000000-0005-0000-0000-00006B550000}"/>
    <cellStyle name="Normal 131" xfId="21866" xr:uid="{00000000-0005-0000-0000-00006C550000}"/>
    <cellStyle name="Normal 131 2" xfId="21867" xr:uid="{00000000-0005-0000-0000-00006D550000}"/>
    <cellStyle name="Normal 131 2 2" xfId="21868" xr:uid="{00000000-0005-0000-0000-00006E550000}"/>
    <cellStyle name="Normal 131 2 3" xfId="21869" xr:uid="{00000000-0005-0000-0000-00006F550000}"/>
    <cellStyle name="Normal 131 2 4" xfId="21870" xr:uid="{00000000-0005-0000-0000-000070550000}"/>
    <cellStyle name="Normal 131 3" xfId="21871" xr:uid="{00000000-0005-0000-0000-000071550000}"/>
    <cellStyle name="Normal 131 3 2" xfId="21872" xr:uid="{00000000-0005-0000-0000-000072550000}"/>
    <cellStyle name="Normal 131 3 3" xfId="21873" xr:uid="{00000000-0005-0000-0000-000073550000}"/>
    <cellStyle name="Normal 131 3 4" xfId="21874" xr:uid="{00000000-0005-0000-0000-000074550000}"/>
    <cellStyle name="Normal 131 4" xfId="21875" xr:uid="{00000000-0005-0000-0000-000075550000}"/>
    <cellStyle name="Normal 131 5" xfId="21876" xr:uid="{00000000-0005-0000-0000-000076550000}"/>
    <cellStyle name="Normal 131 6" xfId="21877" xr:uid="{00000000-0005-0000-0000-000077550000}"/>
    <cellStyle name="Normal 132" xfId="21878" xr:uid="{00000000-0005-0000-0000-000078550000}"/>
    <cellStyle name="Normal 132 2" xfId="21879" xr:uid="{00000000-0005-0000-0000-000079550000}"/>
    <cellStyle name="Normal 132 2 2" xfId="21880" xr:uid="{00000000-0005-0000-0000-00007A550000}"/>
    <cellStyle name="Normal 132 2 3" xfId="21881" xr:uid="{00000000-0005-0000-0000-00007B550000}"/>
    <cellStyle name="Normal 132 2 4" xfId="21882" xr:uid="{00000000-0005-0000-0000-00007C550000}"/>
    <cellStyle name="Normal 132 3" xfId="21883" xr:uid="{00000000-0005-0000-0000-00007D550000}"/>
    <cellStyle name="Normal 132 3 2" xfId="21884" xr:uid="{00000000-0005-0000-0000-00007E550000}"/>
    <cellStyle name="Normal 132 3 3" xfId="21885" xr:uid="{00000000-0005-0000-0000-00007F550000}"/>
    <cellStyle name="Normal 132 3 4" xfId="21886" xr:uid="{00000000-0005-0000-0000-000080550000}"/>
    <cellStyle name="Normal 132 4" xfId="21887" xr:uid="{00000000-0005-0000-0000-000081550000}"/>
    <cellStyle name="Normal 132 5" xfId="21888" xr:uid="{00000000-0005-0000-0000-000082550000}"/>
    <cellStyle name="Normal 132 6" xfId="21889" xr:uid="{00000000-0005-0000-0000-000083550000}"/>
    <cellStyle name="Normal 133" xfId="21890" xr:uid="{00000000-0005-0000-0000-000084550000}"/>
    <cellStyle name="Normal 133 2" xfId="21891" xr:uid="{00000000-0005-0000-0000-000085550000}"/>
    <cellStyle name="Normal 133 2 2" xfId="21892" xr:uid="{00000000-0005-0000-0000-000086550000}"/>
    <cellStyle name="Normal 133 2 3" xfId="21893" xr:uid="{00000000-0005-0000-0000-000087550000}"/>
    <cellStyle name="Normal 133 2 4" xfId="21894" xr:uid="{00000000-0005-0000-0000-000088550000}"/>
    <cellStyle name="Normal 133 3" xfId="21895" xr:uid="{00000000-0005-0000-0000-000089550000}"/>
    <cellStyle name="Normal 133 3 2" xfId="21896" xr:uid="{00000000-0005-0000-0000-00008A550000}"/>
    <cellStyle name="Normal 133 3 3" xfId="21897" xr:uid="{00000000-0005-0000-0000-00008B550000}"/>
    <cellStyle name="Normal 133 3 4" xfId="21898" xr:uid="{00000000-0005-0000-0000-00008C550000}"/>
    <cellStyle name="Normal 133 4" xfId="21899" xr:uid="{00000000-0005-0000-0000-00008D550000}"/>
    <cellStyle name="Normal 133 5" xfId="21900" xr:uid="{00000000-0005-0000-0000-00008E550000}"/>
    <cellStyle name="Normal 133 6" xfId="21901" xr:uid="{00000000-0005-0000-0000-00008F550000}"/>
    <cellStyle name="Normal 134" xfId="21902" xr:uid="{00000000-0005-0000-0000-000090550000}"/>
    <cellStyle name="Normal 134 2" xfId="21903" xr:uid="{00000000-0005-0000-0000-000091550000}"/>
    <cellStyle name="Normal 134 2 2" xfId="21904" xr:uid="{00000000-0005-0000-0000-000092550000}"/>
    <cellStyle name="Normal 134 2 3" xfId="21905" xr:uid="{00000000-0005-0000-0000-000093550000}"/>
    <cellStyle name="Normal 134 2 4" xfId="21906" xr:uid="{00000000-0005-0000-0000-000094550000}"/>
    <cellStyle name="Normal 134 3" xfId="21907" xr:uid="{00000000-0005-0000-0000-000095550000}"/>
    <cellStyle name="Normal 134 3 2" xfId="21908" xr:uid="{00000000-0005-0000-0000-000096550000}"/>
    <cellStyle name="Normal 134 3 3" xfId="21909" xr:uid="{00000000-0005-0000-0000-000097550000}"/>
    <cellStyle name="Normal 134 3 4" xfId="21910" xr:uid="{00000000-0005-0000-0000-000098550000}"/>
    <cellStyle name="Normal 134 4" xfId="21911" xr:uid="{00000000-0005-0000-0000-000099550000}"/>
    <cellStyle name="Normal 134 5" xfId="21912" xr:uid="{00000000-0005-0000-0000-00009A550000}"/>
    <cellStyle name="Normal 134 6" xfId="21913" xr:uid="{00000000-0005-0000-0000-00009B550000}"/>
    <cellStyle name="Normal 135" xfId="21914" xr:uid="{00000000-0005-0000-0000-00009C550000}"/>
    <cellStyle name="Normal 135 2" xfId="21915" xr:uid="{00000000-0005-0000-0000-00009D550000}"/>
    <cellStyle name="Normal 135 2 2" xfId="21916" xr:uid="{00000000-0005-0000-0000-00009E550000}"/>
    <cellStyle name="Normal 135 2 3" xfId="21917" xr:uid="{00000000-0005-0000-0000-00009F550000}"/>
    <cellStyle name="Normal 135 2 4" xfId="21918" xr:uid="{00000000-0005-0000-0000-0000A0550000}"/>
    <cellStyle name="Normal 135 3" xfId="21919" xr:uid="{00000000-0005-0000-0000-0000A1550000}"/>
    <cellStyle name="Normal 135 3 2" xfId="21920" xr:uid="{00000000-0005-0000-0000-0000A2550000}"/>
    <cellStyle name="Normal 135 3 3" xfId="21921" xr:uid="{00000000-0005-0000-0000-0000A3550000}"/>
    <cellStyle name="Normal 135 3 4" xfId="21922" xr:uid="{00000000-0005-0000-0000-0000A4550000}"/>
    <cellStyle name="Normal 135 4" xfId="21923" xr:uid="{00000000-0005-0000-0000-0000A5550000}"/>
    <cellStyle name="Normal 135 5" xfId="21924" xr:uid="{00000000-0005-0000-0000-0000A6550000}"/>
    <cellStyle name="Normal 135 6" xfId="21925" xr:uid="{00000000-0005-0000-0000-0000A7550000}"/>
    <cellStyle name="Normal 136" xfId="21926" xr:uid="{00000000-0005-0000-0000-0000A8550000}"/>
    <cellStyle name="Normal 136 2" xfId="21927" xr:uid="{00000000-0005-0000-0000-0000A9550000}"/>
    <cellStyle name="Normal 136 2 2" xfId="21928" xr:uid="{00000000-0005-0000-0000-0000AA550000}"/>
    <cellStyle name="Normal 136 2 3" xfId="21929" xr:uid="{00000000-0005-0000-0000-0000AB550000}"/>
    <cellStyle name="Normal 136 2 4" xfId="21930" xr:uid="{00000000-0005-0000-0000-0000AC550000}"/>
    <cellStyle name="Normal 136 3" xfId="21931" xr:uid="{00000000-0005-0000-0000-0000AD550000}"/>
    <cellStyle name="Normal 136 3 2" xfId="21932" xr:uid="{00000000-0005-0000-0000-0000AE550000}"/>
    <cellStyle name="Normal 136 3 3" xfId="21933" xr:uid="{00000000-0005-0000-0000-0000AF550000}"/>
    <cellStyle name="Normal 136 3 4" xfId="21934" xr:uid="{00000000-0005-0000-0000-0000B0550000}"/>
    <cellStyle name="Normal 136 4" xfId="21935" xr:uid="{00000000-0005-0000-0000-0000B1550000}"/>
    <cellStyle name="Normal 136 5" xfId="21936" xr:uid="{00000000-0005-0000-0000-0000B2550000}"/>
    <cellStyle name="Normal 136 6" xfId="21937" xr:uid="{00000000-0005-0000-0000-0000B3550000}"/>
    <cellStyle name="Normal 137" xfId="21938" xr:uid="{00000000-0005-0000-0000-0000B4550000}"/>
    <cellStyle name="Normal 137 2" xfId="21939" xr:uid="{00000000-0005-0000-0000-0000B5550000}"/>
    <cellStyle name="Normal 137 2 2" xfId="21940" xr:uid="{00000000-0005-0000-0000-0000B6550000}"/>
    <cellStyle name="Normal 137 2 3" xfId="21941" xr:uid="{00000000-0005-0000-0000-0000B7550000}"/>
    <cellStyle name="Normal 137 2 4" xfId="21942" xr:uid="{00000000-0005-0000-0000-0000B8550000}"/>
    <cellStyle name="Normal 137 3" xfId="21943" xr:uid="{00000000-0005-0000-0000-0000B9550000}"/>
    <cellStyle name="Normal 137 3 2" xfId="21944" xr:uid="{00000000-0005-0000-0000-0000BA550000}"/>
    <cellStyle name="Normal 137 3 3" xfId="21945" xr:uid="{00000000-0005-0000-0000-0000BB550000}"/>
    <cellStyle name="Normal 137 3 4" xfId="21946" xr:uid="{00000000-0005-0000-0000-0000BC550000}"/>
    <cellStyle name="Normal 137 4" xfId="21947" xr:uid="{00000000-0005-0000-0000-0000BD550000}"/>
    <cellStyle name="Normal 137 5" xfId="21948" xr:uid="{00000000-0005-0000-0000-0000BE550000}"/>
    <cellStyle name="Normal 137 6" xfId="21949" xr:uid="{00000000-0005-0000-0000-0000BF550000}"/>
    <cellStyle name="Normal 138" xfId="21950" xr:uid="{00000000-0005-0000-0000-0000C0550000}"/>
    <cellStyle name="Normal 138 2" xfId="21951" xr:uid="{00000000-0005-0000-0000-0000C1550000}"/>
    <cellStyle name="Normal 138 2 2" xfId="21952" xr:uid="{00000000-0005-0000-0000-0000C2550000}"/>
    <cellStyle name="Normal 138 2 3" xfId="21953" xr:uid="{00000000-0005-0000-0000-0000C3550000}"/>
    <cellStyle name="Normal 138 2 4" xfId="21954" xr:uid="{00000000-0005-0000-0000-0000C4550000}"/>
    <cellStyle name="Normal 138 3" xfId="21955" xr:uid="{00000000-0005-0000-0000-0000C5550000}"/>
    <cellStyle name="Normal 138 3 2" xfId="21956" xr:uid="{00000000-0005-0000-0000-0000C6550000}"/>
    <cellStyle name="Normal 138 3 3" xfId="21957" xr:uid="{00000000-0005-0000-0000-0000C7550000}"/>
    <cellStyle name="Normal 138 3 4" xfId="21958" xr:uid="{00000000-0005-0000-0000-0000C8550000}"/>
    <cellStyle name="Normal 138 4" xfId="21959" xr:uid="{00000000-0005-0000-0000-0000C9550000}"/>
    <cellStyle name="Normal 138 5" xfId="21960" xr:uid="{00000000-0005-0000-0000-0000CA550000}"/>
    <cellStyle name="Normal 138 6" xfId="21961" xr:uid="{00000000-0005-0000-0000-0000CB550000}"/>
    <cellStyle name="Normal 139" xfId="21962" xr:uid="{00000000-0005-0000-0000-0000CC550000}"/>
    <cellStyle name="Normal 139 2" xfId="21963" xr:uid="{00000000-0005-0000-0000-0000CD550000}"/>
    <cellStyle name="Normal 139 2 2" xfId="21964" xr:uid="{00000000-0005-0000-0000-0000CE550000}"/>
    <cellStyle name="Normal 139 2 3" xfId="21965" xr:uid="{00000000-0005-0000-0000-0000CF550000}"/>
    <cellStyle name="Normal 139 2 4" xfId="21966" xr:uid="{00000000-0005-0000-0000-0000D0550000}"/>
    <cellStyle name="Normal 139 3" xfId="21967" xr:uid="{00000000-0005-0000-0000-0000D1550000}"/>
    <cellStyle name="Normal 139 3 2" xfId="21968" xr:uid="{00000000-0005-0000-0000-0000D2550000}"/>
    <cellStyle name="Normal 139 3 3" xfId="21969" xr:uid="{00000000-0005-0000-0000-0000D3550000}"/>
    <cellStyle name="Normal 139 3 4" xfId="21970" xr:uid="{00000000-0005-0000-0000-0000D4550000}"/>
    <cellStyle name="Normal 139 4" xfId="21971" xr:uid="{00000000-0005-0000-0000-0000D5550000}"/>
    <cellStyle name="Normal 139 5" xfId="21972" xr:uid="{00000000-0005-0000-0000-0000D6550000}"/>
    <cellStyle name="Normal 139 6" xfId="21973" xr:uid="{00000000-0005-0000-0000-0000D7550000}"/>
    <cellStyle name="Normal 14" xfId="21974" xr:uid="{00000000-0005-0000-0000-0000D8550000}"/>
    <cellStyle name="Normal 14 2" xfId="21975" xr:uid="{00000000-0005-0000-0000-0000D9550000}"/>
    <cellStyle name="Normal 14 2 2" xfId="21976" xr:uid="{00000000-0005-0000-0000-0000DA550000}"/>
    <cellStyle name="Normal 14 2 3" xfId="21977" xr:uid="{00000000-0005-0000-0000-0000DB550000}"/>
    <cellStyle name="Normal 14 2 4" xfId="21978" xr:uid="{00000000-0005-0000-0000-0000DC550000}"/>
    <cellStyle name="Normal 14 3" xfId="21979" xr:uid="{00000000-0005-0000-0000-0000DD550000}"/>
    <cellStyle name="Normal 14 3 2" xfId="21980" xr:uid="{00000000-0005-0000-0000-0000DE550000}"/>
    <cellStyle name="Normal 14 3 2 2" xfId="21981" xr:uid="{00000000-0005-0000-0000-0000DF550000}"/>
    <cellStyle name="Normal 14 3 2 2 2" xfId="21982" xr:uid="{00000000-0005-0000-0000-0000E0550000}"/>
    <cellStyle name="Normal 14 3 2 2 2 2" xfId="21983" xr:uid="{00000000-0005-0000-0000-0000E1550000}"/>
    <cellStyle name="Normal 14 3 2 2 2 2 2" xfId="21984" xr:uid="{00000000-0005-0000-0000-0000E2550000}"/>
    <cellStyle name="Normal 14 3 2 2 2 2 3" xfId="21985" xr:uid="{00000000-0005-0000-0000-0000E3550000}"/>
    <cellStyle name="Normal 14 3 2 2 2 2 4" xfId="21986" xr:uid="{00000000-0005-0000-0000-0000E4550000}"/>
    <cellStyle name="Normal 14 3 2 2 2 3" xfId="21987" xr:uid="{00000000-0005-0000-0000-0000E5550000}"/>
    <cellStyle name="Normal 14 3 2 2 2 4" xfId="21988" xr:uid="{00000000-0005-0000-0000-0000E6550000}"/>
    <cellStyle name="Normal 14 3 2 2 2 5" xfId="21989" xr:uid="{00000000-0005-0000-0000-0000E7550000}"/>
    <cellStyle name="Normal 14 3 2 2 2_Specific Changes NWAU15" xfId="21990" xr:uid="{00000000-0005-0000-0000-0000E8550000}"/>
    <cellStyle name="Normal 14 3 2 2 3" xfId="21991" xr:uid="{00000000-0005-0000-0000-0000E9550000}"/>
    <cellStyle name="Normal 14 3 2 2 3 2" xfId="21992" xr:uid="{00000000-0005-0000-0000-0000EA550000}"/>
    <cellStyle name="Normal 14 3 2 2 3 3" xfId="21993" xr:uid="{00000000-0005-0000-0000-0000EB550000}"/>
    <cellStyle name="Normal 14 3 2 2 3 4" xfId="21994" xr:uid="{00000000-0005-0000-0000-0000EC550000}"/>
    <cellStyle name="Normal 14 3 2 2 4" xfId="21995" xr:uid="{00000000-0005-0000-0000-0000ED550000}"/>
    <cellStyle name="Normal 14 3 2 2 5" xfId="21996" xr:uid="{00000000-0005-0000-0000-0000EE550000}"/>
    <cellStyle name="Normal 14 3 2 2 6" xfId="21997" xr:uid="{00000000-0005-0000-0000-0000EF550000}"/>
    <cellStyle name="Normal 14 3 2 2_Specific Changes NWAU15" xfId="21998" xr:uid="{00000000-0005-0000-0000-0000F0550000}"/>
    <cellStyle name="Normal 14 3 2 3" xfId="21999" xr:uid="{00000000-0005-0000-0000-0000F1550000}"/>
    <cellStyle name="Normal 14 3 2 3 2" xfId="22000" xr:uid="{00000000-0005-0000-0000-0000F2550000}"/>
    <cellStyle name="Normal 14 3 2 3 2 2" xfId="22001" xr:uid="{00000000-0005-0000-0000-0000F3550000}"/>
    <cellStyle name="Normal 14 3 2 3 2 3" xfId="22002" xr:uid="{00000000-0005-0000-0000-0000F4550000}"/>
    <cellStyle name="Normal 14 3 2 3 2 4" xfId="22003" xr:uid="{00000000-0005-0000-0000-0000F5550000}"/>
    <cellStyle name="Normal 14 3 2 3 3" xfId="22004" xr:uid="{00000000-0005-0000-0000-0000F6550000}"/>
    <cellStyle name="Normal 14 3 2 3 4" xfId="22005" xr:uid="{00000000-0005-0000-0000-0000F7550000}"/>
    <cellStyle name="Normal 14 3 2 3 5" xfId="22006" xr:uid="{00000000-0005-0000-0000-0000F8550000}"/>
    <cellStyle name="Normal 14 3 2 3_Specific Changes NWAU15" xfId="22007" xr:uid="{00000000-0005-0000-0000-0000F9550000}"/>
    <cellStyle name="Normal 14 3 2 4" xfId="22008" xr:uid="{00000000-0005-0000-0000-0000FA550000}"/>
    <cellStyle name="Normal 14 3 2 4 2" xfId="22009" xr:uid="{00000000-0005-0000-0000-0000FB550000}"/>
    <cellStyle name="Normal 14 3 2 4 3" xfId="22010" xr:uid="{00000000-0005-0000-0000-0000FC550000}"/>
    <cellStyle name="Normal 14 3 2 4 4" xfId="22011" xr:uid="{00000000-0005-0000-0000-0000FD550000}"/>
    <cellStyle name="Normal 14 3 2 5" xfId="22012" xr:uid="{00000000-0005-0000-0000-0000FE550000}"/>
    <cellStyle name="Normal 14 3 2 6" xfId="22013" xr:uid="{00000000-0005-0000-0000-0000FF550000}"/>
    <cellStyle name="Normal 14 3 2 7" xfId="22014" xr:uid="{00000000-0005-0000-0000-000000560000}"/>
    <cellStyle name="Normal 14 3 2_Specific Changes NWAU15" xfId="22015" xr:uid="{00000000-0005-0000-0000-000001560000}"/>
    <cellStyle name="Normal 14 3 3" xfId="22016" xr:uid="{00000000-0005-0000-0000-000002560000}"/>
    <cellStyle name="Normal 14 3 3 2" xfId="22017" xr:uid="{00000000-0005-0000-0000-000003560000}"/>
    <cellStyle name="Normal 14 3 3 2 2" xfId="22018" xr:uid="{00000000-0005-0000-0000-000004560000}"/>
    <cellStyle name="Normal 14 3 3 2 2 2" xfId="22019" xr:uid="{00000000-0005-0000-0000-000005560000}"/>
    <cellStyle name="Normal 14 3 3 2 2 3" xfId="22020" xr:uid="{00000000-0005-0000-0000-000006560000}"/>
    <cellStyle name="Normal 14 3 3 2 2 4" xfId="22021" xr:uid="{00000000-0005-0000-0000-000007560000}"/>
    <cellStyle name="Normal 14 3 3 2 3" xfId="22022" xr:uid="{00000000-0005-0000-0000-000008560000}"/>
    <cellStyle name="Normal 14 3 3 2 4" xfId="22023" xr:uid="{00000000-0005-0000-0000-000009560000}"/>
    <cellStyle name="Normal 14 3 3 2 5" xfId="22024" xr:uid="{00000000-0005-0000-0000-00000A560000}"/>
    <cellStyle name="Normal 14 3 3 2_Specific Changes NWAU15" xfId="22025" xr:uid="{00000000-0005-0000-0000-00000B560000}"/>
    <cellStyle name="Normal 14 3 3 3" xfId="22026" xr:uid="{00000000-0005-0000-0000-00000C560000}"/>
    <cellStyle name="Normal 14 3 3 3 2" xfId="22027" xr:uid="{00000000-0005-0000-0000-00000D560000}"/>
    <cellStyle name="Normal 14 3 3 3 3" xfId="22028" xr:uid="{00000000-0005-0000-0000-00000E560000}"/>
    <cellStyle name="Normal 14 3 3 3 4" xfId="22029" xr:uid="{00000000-0005-0000-0000-00000F560000}"/>
    <cellStyle name="Normal 14 3 3 4" xfId="22030" xr:uid="{00000000-0005-0000-0000-000010560000}"/>
    <cellStyle name="Normal 14 3 3 5" xfId="22031" xr:uid="{00000000-0005-0000-0000-000011560000}"/>
    <cellStyle name="Normal 14 3 3 6" xfId="22032" xr:uid="{00000000-0005-0000-0000-000012560000}"/>
    <cellStyle name="Normal 14 3 3_Specific Changes NWAU15" xfId="22033" xr:uid="{00000000-0005-0000-0000-000013560000}"/>
    <cellStyle name="Normal 14 3 4" xfId="22034" xr:uid="{00000000-0005-0000-0000-000014560000}"/>
    <cellStyle name="Normal 14 3 4 2" xfId="22035" xr:uid="{00000000-0005-0000-0000-000015560000}"/>
    <cellStyle name="Normal 14 3 4 2 2" xfId="22036" xr:uid="{00000000-0005-0000-0000-000016560000}"/>
    <cellStyle name="Normal 14 3 4 2 2 2" xfId="22037" xr:uid="{00000000-0005-0000-0000-000017560000}"/>
    <cellStyle name="Normal 14 3 4 2 2 3" xfId="22038" xr:uid="{00000000-0005-0000-0000-000018560000}"/>
    <cellStyle name="Normal 14 3 4 2 2 4" xfId="22039" xr:uid="{00000000-0005-0000-0000-000019560000}"/>
    <cellStyle name="Normal 14 3 4 2 3" xfId="22040" xr:uid="{00000000-0005-0000-0000-00001A560000}"/>
    <cellStyle name="Normal 14 3 4 2 4" xfId="22041" xr:uid="{00000000-0005-0000-0000-00001B560000}"/>
    <cellStyle name="Normal 14 3 4 2 5" xfId="22042" xr:uid="{00000000-0005-0000-0000-00001C560000}"/>
    <cellStyle name="Normal 14 3 4 2_Specific Changes NWAU15" xfId="22043" xr:uid="{00000000-0005-0000-0000-00001D560000}"/>
    <cellStyle name="Normal 14 3 4 3" xfId="22044" xr:uid="{00000000-0005-0000-0000-00001E560000}"/>
    <cellStyle name="Normal 14 3 4 3 2" xfId="22045" xr:uid="{00000000-0005-0000-0000-00001F560000}"/>
    <cellStyle name="Normal 14 3 4 3 3" xfId="22046" xr:uid="{00000000-0005-0000-0000-000020560000}"/>
    <cellStyle name="Normal 14 3 4 3 4" xfId="22047" xr:uid="{00000000-0005-0000-0000-000021560000}"/>
    <cellStyle name="Normal 14 3 4 4" xfId="22048" xr:uid="{00000000-0005-0000-0000-000022560000}"/>
    <cellStyle name="Normal 14 3 4 5" xfId="22049" xr:uid="{00000000-0005-0000-0000-000023560000}"/>
    <cellStyle name="Normal 14 3 4 6" xfId="22050" xr:uid="{00000000-0005-0000-0000-000024560000}"/>
    <cellStyle name="Normal 14 3 4_Specific Changes NWAU15" xfId="22051" xr:uid="{00000000-0005-0000-0000-000025560000}"/>
    <cellStyle name="Normal 14 3 5" xfId="22052" xr:uid="{00000000-0005-0000-0000-000026560000}"/>
    <cellStyle name="Normal 14 3 5 2" xfId="22053" xr:uid="{00000000-0005-0000-0000-000027560000}"/>
    <cellStyle name="Normal 14 3 5 3" xfId="22054" xr:uid="{00000000-0005-0000-0000-000028560000}"/>
    <cellStyle name="Normal 14 3 5 4" xfId="22055" xr:uid="{00000000-0005-0000-0000-000029560000}"/>
    <cellStyle name="Normal 14 3 6" xfId="22056" xr:uid="{00000000-0005-0000-0000-00002A560000}"/>
    <cellStyle name="Normal 14 3 7" xfId="22057" xr:uid="{00000000-0005-0000-0000-00002B560000}"/>
    <cellStyle name="Normal 14 3 8" xfId="22058" xr:uid="{00000000-0005-0000-0000-00002C560000}"/>
    <cellStyle name="Normal 14 3_Specific Changes NWAU15" xfId="22059" xr:uid="{00000000-0005-0000-0000-00002D560000}"/>
    <cellStyle name="Normal 14 4" xfId="22060" xr:uid="{00000000-0005-0000-0000-00002E560000}"/>
    <cellStyle name="Normal 14 4 2" xfId="22061" xr:uid="{00000000-0005-0000-0000-00002F560000}"/>
    <cellStyle name="Normal 14 4 2 2" xfId="22062" xr:uid="{00000000-0005-0000-0000-000030560000}"/>
    <cellStyle name="Normal 14 4 2 2 2" xfId="22063" xr:uid="{00000000-0005-0000-0000-000031560000}"/>
    <cellStyle name="Normal 14 4 2 2 2 2" xfId="22064" xr:uid="{00000000-0005-0000-0000-000032560000}"/>
    <cellStyle name="Normal 14 4 2 2 2 3" xfId="22065" xr:uid="{00000000-0005-0000-0000-000033560000}"/>
    <cellStyle name="Normal 14 4 2 2 2 4" xfId="22066" xr:uid="{00000000-0005-0000-0000-000034560000}"/>
    <cellStyle name="Normal 14 4 2 2 3" xfId="22067" xr:uid="{00000000-0005-0000-0000-000035560000}"/>
    <cellStyle name="Normal 14 4 2 2 4" xfId="22068" xr:uid="{00000000-0005-0000-0000-000036560000}"/>
    <cellStyle name="Normal 14 4 2 2 5" xfId="22069" xr:uid="{00000000-0005-0000-0000-000037560000}"/>
    <cellStyle name="Normal 14 4 2 2_Specific Changes NWAU15" xfId="22070" xr:uid="{00000000-0005-0000-0000-000038560000}"/>
    <cellStyle name="Normal 14 4 2 3" xfId="22071" xr:uid="{00000000-0005-0000-0000-000039560000}"/>
    <cellStyle name="Normal 14 4 2 3 2" xfId="22072" xr:uid="{00000000-0005-0000-0000-00003A560000}"/>
    <cellStyle name="Normal 14 4 2 3 3" xfId="22073" xr:uid="{00000000-0005-0000-0000-00003B560000}"/>
    <cellStyle name="Normal 14 4 2 3 4" xfId="22074" xr:uid="{00000000-0005-0000-0000-00003C560000}"/>
    <cellStyle name="Normal 14 4 2 4" xfId="22075" xr:uid="{00000000-0005-0000-0000-00003D560000}"/>
    <cellStyle name="Normal 14 4 2 5" xfId="22076" xr:uid="{00000000-0005-0000-0000-00003E560000}"/>
    <cellStyle name="Normal 14 4 2 6" xfId="22077" xr:uid="{00000000-0005-0000-0000-00003F560000}"/>
    <cellStyle name="Normal 14 4 2_Specific Changes NWAU15" xfId="22078" xr:uid="{00000000-0005-0000-0000-000040560000}"/>
    <cellStyle name="Normal 14 4 3" xfId="22079" xr:uid="{00000000-0005-0000-0000-000041560000}"/>
    <cellStyle name="Normal 14 4 3 2" xfId="22080" xr:uid="{00000000-0005-0000-0000-000042560000}"/>
    <cellStyle name="Normal 14 4 3 2 2" xfId="22081" xr:uid="{00000000-0005-0000-0000-000043560000}"/>
    <cellStyle name="Normal 14 4 3 2 3" xfId="22082" xr:uid="{00000000-0005-0000-0000-000044560000}"/>
    <cellStyle name="Normal 14 4 3 2 4" xfId="22083" xr:uid="{00000000-0005-0000-0000-000045560000}"/>
    <cellStyle name="Normal 14 4 3 3" xfId="22084" xr:uid="{00000000-0005-0000-0000-000046560000}"/>
    <cellStyle name="Normal 14 4 3 4" xfId="22085" xr:uid="{00000000-0005-0000-0000-000047560000}"/>
    <cellStyle name="Normal 14 4 3 5" xfId="22086" xr:uid="{00000000-0005-0000-0000-000048560000}"/>
    <cellStyle name="Normal 14 4 3_Specific Changes NWAU15" xfId="22087" xr:uid="{00000000-0005-0000-0000-000049560000}"/>
    <cellStyle name="Normal 14 4 4" xfId="22088" xr:uid="{00000000-0005-0000-0000-00004A560000}"/>
    <cellStyle name="Normal 14 4 4 2" xfId="22089" xr:uid="{00000000-0005-0000-0000-00004B560000}"/>
    <cellStyle name="Normal 14 4 4 3" xfId="22090" xr:uid="{00000000-0005-0000-0000-00004C560000}"/>
    <cellStyle name="Normal 14 4 4 4" xfId="22091" xr:uid="{00000000-0005-0000-0000-00004D560000}"/>
    <cellStyle name="Normal 14 4 5" xfId="22092" xr:uid="{00000000-0005-0000-0000-00004E560000}"/>
    <cellStyle name="Normal 14 4 6" xfId="22093" xr:uid="{00000000-0005-0000-0000-00004F560000}"/>
    <cellStyle name="Normal 14 4 7" xfId="22094" xr:uid="{00000000-0005-0000-0000-000050560000}"/>
    <cellStyle name="Normal 14 4_Specific Changes NWAU15" xfId="22095" xr:uid="{00000000-0005-0000-0000-000051560000}"/>
    <cellStyle name="Normal 14 5" xfId="22096" xr:uid="{00000000-0005-0000-0000-000052560000}"/>
    <cellStyle name="Normal 14 6" xfId="22097" xr:uid="{00000000-0005-0000-0000-000053560000}"/>
    <cellStyle name="Normal 14 7" xfId="22098" xr:uid="{00000000-0005-0000-0000-000054560000}"/>
    <cellStyle name="Normal 14_Specific Changes NWAU15" xfId="22099" xr:uid="{00000000-0005-0000-0000-000055560000}"/>
    <cellStyle name="Normal 140" xfId="22100" xr:uid="{00000000-0005-0000-0000-000056560000}"/>
    <cellStyle name="Normal 140 2" xfId="22101" xr:uid="{00000000-0005-0000-0000-000057560000}"/>
    <cellStyle name="Normal 140 2 2" xfId="22102" xr:uid="{00000000-0005-0000-0000-000058560000}"/>
    <cellStyle name="Normal 140 2 3" xfId="22103" xr:uid="{00000000-0005-0000-0000-000059560000}"/>
    <cellStyle name="Normal 140 2 4" xfId="22104" xr:uid="{00000000-0005-0000-0000-00005A560000}"/>
    <cellStyle name="Normal 140 3" xfId="22105" xr:uid="{00000000-0005-0000-0000-00005B560000}"/>
    <cellStyle name="Normal 140 3 2" xfId="22106" xr:uid="{00000000-0005-0000-0000-00005C560000}"/>
    <cellStyle name="Normal 140 3 3" xfId="22107" xr:uid="{00000000-0005-0000-0000-00005D560000}"/>
    <cellStyle name="Normal 140 3 4" xfId="22108" xr:uid="{00000000-0005-0000-0000-00005E560000}"/>
    <cellStyle name="Normal 140 4" xfId="22109" xr:uid="{00000000-0005-0000-0000-00005F560000}"/>
    <cellStyle name="Normal 140 5" xfId="22110" xr:uid="{00000000-0005-0000-0000-000060560000}"/>
    <cellStyle name="Normal 140 6" xfId="22111" xr:uid="{00000000-0005-0000-0000-000061560000}"/>
    <cellStyle name="Normal 141" xfId="22112" xr:uid="{00000000-0005-0000-0000-000062560000}"/>
    <cellStyle name="Normal 141 2" xfId="22113" xr:uid="{00000000-0005-0000-0000-000063560000}"/>
    <cellStyle name="Normal 141 2 2" xfId="22114" xr:uid="{00000000-0005-0000-0000-000064560000}"/>
    <cellStyle name="Normal 141 2 3" xfId="22115" xr:uid="{00000000-0005-0000-0000-000065560000}"/>
    <cellStyle name="Normal 141 2 4" xfId="22116" xr:uid="{00000000-0005-0000-0000-000066560000}"/>
    <cellStyle name="Normal 141 3" xfId="22117" xr:uid="{00000000-0005-0000-0000-000067560000}"/>
    <cellStyle name="Normal 141 3 2" xfId="22118" xr:uid="{00000000-0005-0000-0000-000068560000}"/>
    <cellStyle name="Normal 141 3 3" xfId="22119" xr:uid="{00000000-0005-0000-0000-000069560000}"/>
    <cellStyle name="Normal 141 3 4" xfId="22120" xr:uid="{00000000-0005-0000-0000-00006A560000}"/>
    <cellStyle name="Normal 141 4" xfId="22121" xr:uid="{00000000-0005-0000-0000-00006B560000}"/>
    <cellStyle name="Normal 141 5" xfId="22122" xr:uid="{00000000-0005-0000-0000-00006C560000}"/>
    <cellStyle name="Normal 141 6" xfId="22123" xr:uid="{00000000-0005-0000-0000-00006D560000}"/>
    <cellStyle name="Normal 142" xfId="22124" xr:uid="{00000000-0005-0000-0000-00006E560000}"/>
    <cellStyle name="Normal 142 2" xfId="22125" xr:uid="{00000000-0005-0000-0000-00006F560000}"/>
    <cellStyle name="Normal 142 2 2" xfId="22126" xr:uid="{00000000-0005-0000-0000-000070560000}"/>
    <cellStyle name="Normal 142 2 3" xfId="22127" xr:uid="{00000000-0005-0000-0000-000071560000}"/>
    <cellStyle name="Normal 142 2 4" xfId="22128" xr:uid="{00000000-0005-0000-0000-000072560000}"/>
    <cellStyle name="Normal 142 3" xfId="22129" xr:uid="{00000000-0005-0000-0000-000073560000}"/>
    <cellStyle name="Normal 142 3 2" xfId="22130" xr:uid="{00000000-0005-0000-0000-000074560000}"/>
    <cellStyle name="Normal 142 3 3" xfId="22131" xr:uid="{00000000-0005-0000-0000-000075560000}"/>
    <cellStyle name="Normal 142 3 4" xfId="22132" xr:uid="{00000000-0005-0000-0000-000076560000}"/>
    <cellStyle name="Normal 142 4" xfId="22133" xr:uid="{00000000-0005-0000-0000-000077560000}"/>
    <cellStyle name="Normal 142 5" xfId="22134" xr:uid="{00000000-0005-0000-0000-000078560000}"/>
    <cellStyle name="Normal 142 6" xfId="22135" xr:uid="{00000000-0005-0000-0000-000079560000}"/>
    <cellStyle name="Normal 143" xfId="22136" xr:uid="{00000000-0005-0000-0000-00007A560000}"/>
    <cellStyle name="Normal 143 2" xfId="22137" xr:uid="{00000000-0005-0000-0000-00007B560000}"/>
    <cellStyle name="Normal 143 2 2" xfId="22138" xr:uid="{00000000-0005-0000-0000-00007C560000}"/>
    <cellStyle name="Normal 143 2 3" xfId="22139" xr:uid="{00000000-0005-0000-0000-00007D560000}"/>
    <cellStyle name="Normal 143 2 4" xfId="22140" xr:uid="{00000000-0005-0000-0000-00007E560000}"/>
    <cellStyle name="Normal 143 3" xfId="22141" xr:uid="{00000000-0005-0000-0000-00007F560000}"/>
    <cellStyle name="Normal 143 3 2" xfId="22142" xr:uid="{00000000-0005-0000-0000-000080560000}"/>
    <cellStyle name="Normal 143 3 3" xfId="22143" xr:uid="{00000000-0005-0000-0000-000081560000}"/>
    <cellStyle name="Normal 143 3 4" xfId="22144" xr:uid="{00000000-0005-0000-0000-000082560000}"/>
    <cellStyle name="Normal 143 4" xfId="22145" xr:uid="{00000000-0005-0000-0000-000083560000}"/>
    <cellStyle name="Normal 143 5" xfId="22146" xr:uid="{00000000-0005-0000-0000-000084560000}"/>
    <cellStyle name="Normal 143 6" xfId="22147" xr:uid="{00000000-0005-0000-0000-000085560000}"/>
    <cellStyle name="Normal 144" xfId="22148" xr:uid="{00000000-0005-0000-0000-000086560000}"/>
    <cellStyle name="Normal 144 2" xfId="22149" xr:uid="{00000000-0005-0000-0000-000087560000}"/>
    <cellStyle name="Normal 144 2 2" xfId="22150" xr:uid="{00000000-0005-0000-0000-000088560000}"/>
    <cellStyle name="Normal 144 2 3" xfId="22151" xr:uid="{00000000-0005-0000-0000-000089560000}"/>
    <cellStyle name="Normal 144 2 4" xfId="22152" xr:uid="{00000000-0005-0000-0000-00008A560000}"/>
    <cellStyle name="Normal 144 3" xfId="22153" xr:uid="{00000000-0005-0000-0000-00008B560000}"/>
    <cellStyle name="Normal 144 3 2" xfId="22154" xr:uid="{00000000-0005-0000-0000-00008C560000}"/>
    <cellStyle name="Normal 144 3 3" xfId="22155" xr:uid="{00000000-0005-0000-0000-00008D560000}"/>
    <cellStyle name="Normal 144 3 4" xfId="22156" xr:uid="{00000000-0005-0000-0000-00008E560000}"/>
    <cellStyle name="Normal 144 4" xfId="22157" xr:uid="{00000000-0005-0000-0000-00008F560000}"/>
    <cellStyle name="Normal 144 5" xfId="22158" xr:uid="{00000000-0005-0000-0000-000090560000}"/>
    <cellStyle name="Normal 144 6" xfId="22159" xr:uid="{00000000-0005-0000-0000-000091560000}"/>
    <cellStyle name="Normal 145" xfId="22160" xr:uid="{00000000-0005-0000-0000-000092560000}"/>
    <cellStyle name="Normal 145 2" xfId="22161" xr:uid="{00000000-0005-0000-0000-000093560000}"/>
    <cellStyle name="Normal 145 2 2" xfId="22162" xr:uid="{00000000-0005-0000-0000-000094560000}"/>
    <cellStyle name="Normal 145 2 3" xfId="22163" xr:uid="{00000000-0005-0000-0000-000095560000}"/>
    <cellStyle name="Normal 145 2 4" xfId="22164" xr:uid="{00000000-0005-0000-0000-000096560000}"/>
    <cellStyle name="Normal 145 3" xfId="22165" xr:uid="{00000000-0005-0000-0000-000097560000}"/>
    <cellStyle name="Normal 145 3 2" xfId="22166" xr:uid="{00000000-0005-0000-0000-000098560000}"/>
    <cellStyle name="Normal 145 3 3" xfId="22167" xr:uid="{00000000-0005-0000-0000-000099560000}"/>
    <cellStyle name="Normal 145 3 4" xfId="22168" xr:uid="{00000000-0005-0000-0000-00009A560000}"/>
    <cellStyle name="Normal 145 4" xfId="22169" xr:uid="{00000000-0005-0000-0000-00009B560000}"/>
    <cellStyle name="Normal 145 5" xfId="22170" xr:uid="{00000000-0005-0000-0000-00009C560000}"/>
    <cellStyle name="Normal 145 6" xfId="22171" xr:uid="{00000000-0005-0000-0000-00009D560000}"/>
    <cellStyle name="Normal 146" xfId="22172" xr:uid="{00000000-0005-0000-0000-00009E560000}"/>
    <cellStyle name="Normal 146 2" xfId="22173" xr:uid="{00000000-0005-0000-0000-00009F560000}"/>
    <cellStyle name="Normal 146 2 2" xfId="22174" xr:uid="{00000000-0005-0000-0000-0000A0560000}"/>
    <cellStyle name="Normal 146 2 3" xfId="22175" xr:uid="{00000000-0005-0000-0000-0000A1560000}"/>
    <cellStyle name="Normal 146 2 4" xfId="22176" xr:uid="{00000000-0005-0000-0000-0000A2560000}"/>
    <cellStyle name="Normal 146 3" xfId="22177" xr:uid="{00000000-0005-0000-0000-0000A3560000}"/>
    <cellStyle name="Normal 146 3 2" xfId="22178" xr:uid="{00000000-0005-0000-0000-0000A4560000}"/>
    <cellStyle name="Normal 146 3 3" xfId="22179" xr:uid="{00000000-0005-0000-0000-0000A5560000}"/>
    <cellStyle name="Normal 146 3 4" xfId="22180" xr:uid="{00000000-0005-0000-0000-0000A6560000}"/>
    <cellStyle name="Normal 146 4" xfId="22181" xr:uid="{00000000-0005-0000-0000-0000A7560000}"/>
    <cellStyle name="Normal 146 5" xfId="22182" xr:uid="{00000000-0005-0000-0000-0000A8560000}"/>
    <cellStyle name="Normal 146 6" xfId="22183" xr:uid="{00000000-0005-0000-0000-0000A9560000}"/>
    <cellStyle name="Normal 147" xfId="22184" xr:uid="{00000000-0005-0000-0000-0000AA560000}"/>
    <cellStyle name="Normal 147 2" xfId="22185" xr:uid="{00000000-0005-0000-0000-0000AB560000}"/>
    <cellStyle name="Normal 147 2 2" xfId="22186" xr:uid="{00000000-0005-0000-0000-0000AC560000}"/>
    <cellStyle name="Normal 147 2 3" xfId="22187" xr:uid="{00000000-0005-0000-0000-0000AD560000}"/>
    <cellStyle name="Normal 147 2 4" xfId="22188" xr:uid="{00000000-0005-0000-0000-0000AE560000}"/>
    <cellStyle name="Normal 147 3" xfId="22189" xr:uid="{00000000-0005-0000-0000-0000AF560000}"/>
    <cellStyle name="Normal 147 3 2" xfId="22190" xr:uid="{00000000-0005-0000-0000-0000B0560000}"/>
    <cellStyle name="Normal 147 3 3" xfId="22191" xr:uid="{00000000-0005-0000-0000-0000B1560000}"/>
    <cellStyle name="Normal 147 3 4" xfId="22192" xr:uid="{00000000-0005-0000-0000-0000B2560000}"/>
    <cellStyle name="Normal 147 4" xfId="22193" xr:uid="{00000000-0005-0000-0000-0000B3560000}"/>
    <cellStyle name="Normal 147 5" xfId="22194" xr:uid="{00000000-0005-0000-0000-0000B4560000}"/>
    <cellStyle name="Normal 147 6" xfId="22195" xr:uid="{00000000-0005-0000-0000-0000B5560000}"/>
    <cellStyle name="Normal 148" xfId="22196" xr:uid="{00000000-0005-0000-0000-0000B6560000}"/>
    <cellStyle name="Normal 148 2" xfId="22197" xr:uid="{00000000-0005-0000-0000-0000B7560000}"/>
    <cellStyle name="Normal 148 2 2" xfId="22198" xr:uid="{00000000-0005-0000-0000-0000B8560000}"/>
    <cellStyle name="Normal 148 2 3" xfId="22199" xr:uid="{00000000-0005-0000-0000-0000B9560000}"/>
    <cellStyle name="Normal 148 2 4" xfId="22200" xr:uid="{00000000-0005-0000-0000-0000BA560000}"/>
    <cellStyle name="Normal 148 3" xfId="22201" xr:uid="{00000000-0005-0000-0000-0000BB560000}"/>
    <cellStyle name="Normal 148 3 2" xfId="22202" xr:uid="{00000000-0005-0000-0000-0000BC560000}"/>
    <cellStyle name="Normal 148 3 3" xfId="22203" xr:uid="{00000000-0005-0000-0000-0000BD560000}"/>
    <cellStyle name="Normal 148 3 4" xfId="22204" xr:uid="{00000000-0005-0000-0000-0000BE560000}"/>
    <cellStyle name="Normal 148 4" xfId="22205" xr:uid="{00000000-0005-0000-0000-0000BF560000}"/>
    <cellStyle name="Normal 148 5" xfId="22206" xr:uid="{00000000-0005-0000-0000-0000C0560000}"/>
    <cellStyle name="Normal 148 6" xfId="22207" xr:uid="{00000000-0005-0000-0000-0000C1560000}"/>
    <cellStyle name="Normal 149" xfId="22208" xr:uid="{00000000-0005-0000-0000-0000C2560000}"/>
    <cellStyle name="Normal 149 2" xfId="22209" xr:uid="{00000000-0005-0000-0000-0000C3560000}"/>
    <cellStyle name="Normal 149 2 2" xfId="22210" xr:uid="{00000000-0005-0000-0000-0000C4560000}"/>
    <cellStyle name="Normal 149 2 3" xfId="22211" xr:uid="{00000000-0005-0000-0000-0000C5560000}"/>
    <cellStyle name="Normal 149 2 4" xfId="22212" xr:uid="{00000000-0005-0000-0000-0000C6560000}"/>
    <cellStyle name="Normal 149 3" xfId="22213" xr:uid="{00000000-0005-0000-0000-0000C7560000}"/>
    <cellStyle name="Normal 149 3 2" xfId="22214" xr:uid="{00000000-0005-0000-0000-0000C8560000}"/>
    <cellStyle name="Normal 149 3 3" xfId="22215" xr:uid="{00000000-0005-0000-0000-0000C9560000}"/>
    <cellStyle name="Normal 149 3 4" xfId="22216" xr:uid="{00000000-0005-0000-0000-0000CA560000}"/>
    <cellStyle name="Normal 149 4" xfId="22217" xr:uid="{00000000-0005-0000-0000-0000CB560000}"/>
    <cellStyle name="Normal 149 5" xfId="22218" xr:uid="{00000000-0005-0000-0000-0000CC560000}"/>
    <cellStyle name="Normal 149 6" xfId="22219" xr:uid="{00000000-0005-0000-0000-0000CD560000}"/>
    <cellStyle name="Normal 15" xfId="22220" xr:uid="{00000000-0005-0000-0000-0000CE560000}"/>
    <cellStyle name="Normal 15 10" xfId="22221" xr:uid="{00000000-0005-0000-0000-0000CF560000}"/>
    <cellStyle name="Normal 15 11" xfId="22222" xr:uid="{00000000-0005-0000-0000-0000D0560000}"/>
    <cellStyle name="Normal 15 2" xfId="22223" xr:uid="{00000000-0005-0000-0000-0000D1560000}"/>
    <cellStyle name="Normal 15 2 2" xfId="22224" xr:uid="{00000000-0005-0000-0000-0000D2560000}"/>
    <cellStyle name="Normal 15 2 2 2" xfId="22225" xr:uid="{00000000-0005-0000-0000-0000D3560000}"/>
    <cellStyle name="Normal 15 2 2 2 2" xfId="22226" xr:uid="{00000000-0005-0000-0000-0000D4560000}"/>
    <cellStyle name="Normal 15 2 2 2 3" xfId="22227" xr:uid="{00000000-0005-0000-0000-0000D5560000}"/>
    <cellStyle name="Normal 15 2 2 2 4" xfId="22228" xr:uid="{00000000-0005-0000-0000-0000D6560000}"/>
    <cellStyle name="Normal 15 2 2 3" xfId="22229" xr:uid="{00000000-0005-0000-0000-0000D7560000}"/>
    <cellStyle name="Normal 15 2 2 4" xfId="22230" xr:uid="{00000000-0005-0000-0000-0000D8560000}"/>
    <cellStyle name="Normal 15 2 2 5" xfId="22231" xr:uid="{00000000-0005-0000-0000-0000D9560000}"/>
    <cellStyle name="Normal 15 2 2_Specific Changes NWAU15" xfId="22232" xr:uid="{00000000-0005-0000-0000-0000DA560000}"/>
    <cellStyle name="Normal 15 2 3" xfId="22233" xr:uid="{00000000-0005-0000-0000-0000DB560000}"/>
    <cellStyle name="Normal 15 2 3 2" xfId="22234" xr:uid="{00000000-0005-0000-0000-0000DC560000}"/>
    <cellStyle name="Normal 15 2 3 3" xfId="22235" xr:uid="{00000000-0005-0000-0000-0000DD560000}"/>
    <cellStyle name="Normal 15 2 3 4" xfId="22236" xr:uid="{00000000-0005-0000-0000-0000DE560000}"/>
    <cellStyle name="Normal 15 2 4" xfId="22237" xr:uid="{00000000-0005-0000-0000-0000DF560000}"/>
    <cellStyle name="Normal 15 2 5" xfId="22238" xr:uid="{00000000-0005-0000-0000-0000E0560000}"/>
    <cellStyle name="Normal 15 2 6" xfId="22239" xr:uid="{00000000-0005-0000-0000-0000E1560000}"/>
    <cellStyle name="Normal 15 2_Specific Changes NWAU15" xfId="22240" xr:uid="{00000000-0005-0000-0000-0000E2560000}"/>
    <cellStyle name="Normal 15 3" xfId="22241" xr:uid="{00000000-0005-0000-0000-0000E3560000}"/>
    <cellStyle name="Normal 15 3 2" xfId="22242" xr:uid="{00000000-0005-0000-0000-0000E4560000}"/>
    <cellStyle name="Normal 15 3 2 2" xfId="22243" xr:uid="{00000000-0005-0000-0000-0000E5560000}"/>
    <cellStyle name="Normal 15 3 2 3" xfId="22244" xr:uid="{00000000-0005-0000-0000-0000E6560000}"/>
    <cellStyle name="Normal 15 3 2 4" xfId="22245" xr:uid="{00000000-0005-0000-0000-0000E7560000}"/>
    <cellStyle name="Normal 15 3 3" xfId="22246" xr:uid="{00000000-0005-0000-0000-0000E8560000}"/>
    <cellStyle name="Normal 15 3 4" xfId="22247" xr:uid="{00000000-0005-0000-0000-0000E9560000}"/>
    <cellStyle name="Normal 15 3 5" xfId="22248" xr:uid="{00000000-0005-0000-0000-0000EA560000}"/>
    <cellStyle name="Normal 15 3_Specific Changes NWAU15" xfId="22249" xr:uid="{00000000-0005-0000-0000-0000EB560000}"/>
    <cellStyle name="Normal 15 4" xfId="22250" xr:uid="{00000000-0005-0000-0000-0000EC560000}"/>
    <cellStyle name="Normal 15 4 2" xfId="22251" xr:uid="{00000000-0005-0000-0000-0000ED560000}"/>
    <cellStyle name="Normal 15 4 3" xfId="22252" xr:uid="{00000000-0005-0000-0000-0000EE560000}"/>
    <cellStyle name="Normal 15 4 4" xfId="22253" xr:uid="{00000000-0005-0000-0000-0000EF560000}"/>
    <cellStyle name="Normal 15 5" xfId="22254" xr:uid="{00000000-0005-0000-0000-0000F0560000}"/>
    <cellStyle name="Normal 15 6" xfId="22255" xr:uid="{00000000-0005-0000-0000-0000F1560000}"/>
    <cellStyle name="Normal 15 7" xfId="22256" xr:uid="{00000000-0005-0000-0000-0000F2560000}"/>
    <cellStyle name="Normal 15 8" xfId="22257" xr:uid="{00000000-0005-0000-0000-0000F3560000}"/>
    <cellStyle name="Normal 15 9" xfId="22258" xr:uid="{00000000-0005-0000-0000-0000F4560000}"/>
    <cellStyle name="Normal 150" xfId="22259" xr:uid="{00000000-0005-0000-0000-0000F5560000}"/>
    <cellStyle name="Normal 150 2" xfId="22260" xr:uid="{00000000-0005-0000-0000-0000F6560000}"/>
    <cellStyle name="Normal 150 2 2" xfId="22261" xr:uid="{00000000-0005-0000-0000-0000F7560000}"/>
    <cellStyle name="Normal 150 2 3" xfId="22262" xr:uid="{00000000-0005-0000-0000-0000F8560000}"/>
    <cellStyle name="Normal 150 2 4" xfId="22263" xr:uid="{00000000-0005-0000-0000-0000F9560000}"/>
    <cellStyle name="Normal 150 3" xfId="22264" xr:uid="{00000000-0005-0000-0000-0000FA560000}"/>
    <cellStyle name="Normal 150 3 2" xfId="22265" xr:uid="{00000000-0005-0000-0000-0000FB560000}"/>
    <cellStyle name="Normal 150 3 3" xfId="22266" xr:uid="{00000000-0005-0000-0000-0000FC560000}"/>
    <cellStyle name="Normal 150 3 4" xfId="22267" xr:uid="{00000000-0005-0000-0000-0000FD560000}"/>
    <cellStyle name="Normal 150 4" xfId="22268" xr:uid="{00000000-0005-0000-0000-0000FE560000}"/>
    <cellStyle name="Normal 150 5" xfId="22269" xr:uid="{00000000-0005-0000-0000-0000FF560000}"/>
    <cellStyle name="Normal 150 6" xfId="22270" xr:uid="{00000000-0005-0000-0000-000000570000}"/>
    <cellStyle name="Normal 151" xfId="22271" xr:uid="{00000000-0005-0000-0000-000001570000}"/>
    <cellStyle name="Normal 151 2" xfId="22272" xr:uid="{00000000-0005-0000-0000-000002570000}"/>
    <cellStyle name="Normal 151 2 2" xfId="22273" xr:uid="{00000000-0005-0000-0000-000003570000}"/>
    <cellStyle name="Normal 151 2 3" xfId="22274" xr:uid="{00000000-0005-0000-0000-000004570000}"/>
    <cellStyle name="Normal 151 2 4" xfId="22275" xr:uid="{00000000-0005-0000-0000-000005570000}"/>
    <cellStyle name="Normal 151 3" xfId="22276" xr:uid="{00000000-0005-0000-0000-000006570000}"/>
    <cellStyle name="Normal 151 3 2" xfId="22277" xr:uid="{00000000-0005-0000-0000-000007570000}"/>
    <cellStyle name="Normal 151 3 3" xfId="22278" xr:uid="{00000000-0005-0000-0000-000008570000}"/>
    <cellStyle name="Normal 151 3 4" xfId="22279" xr:uid="{00000000-0005-0000-0000-000009570000}"/>
    <cellStyle name="Normal 151 4" xfId="22280" xr:uid="{00000000-0005-0000-0000-00000A570000}"/>
    <cellStyle name="Normal 151 5" xfId="22281" xr:uid="{00000000-0005-0000-0000-00000B570000}"/>
    <cellStyle name="Normal 151 6" xfId="22282" xr:uid="{00000000-0005-0000-0000-00000C570000}"/>
    <cellStyle name="Normal 152" xfId="22283" xr:uid="{00000000-0005-0000-0000-00000D570000}"/>
    <cellStyle name="Normal 152 2" xfId="22284" xr:uid="{00000000-0005-0000-0000-00000E570000}"/>
    <cellStyle name="Normal 152 2 2" xfId="22285" xr:uid="{00000000-0005-0000-0000-00000F570000}"/>
    <cellStyle name="Normal 152 2 3" xfId="22286" xr:uid="{00000000-0005-0000-0000-000010570000}"/>
    <cellStyle name="Normal 152 2 4" xfId="22287" xr:uid="{00000000-0005-0000-0000-000011570000}"/>
    <cellStyle name="Normal 152 3" xfId="22288" xr:uid="{00000000-0005-0000-0000-000012570000}"/>
    <cellStyle name="Normal 152 3 2" xfId="22289" xr:uid="{00000000-0005-0000-0000-000013570000}"/>
    <cellStyle name="Normal 152 3 3" xfId="22290" xr:uid="{00000000-0005-0000-0000-000014570000}"/>
    <cellStyle name="Normal 152 3 4" xfId="22291" xr:uid="{00000000-0005-0000-0000-000015570000}"/>
    <cellStyle name="Normal 152 4" xfId="22292" xr:uid="{00000000-0005-0000-0000-000016570000}"/>
    <cellStyle name="Normal 152 5" xfId="22293" xr:uid="{00000000-0005-0000-0000-000017570000}"/>
    <cellStyle name="Normal 152 6" xfId="22294" xr:uid="{00000000-0005-0000-0000-000018570000}"/>
    <cellStyle name="Normal 153" xfId="22295" xr:uid="{00000000-0005-0000-0000-000019570000}"/>
    <cellStyle name="Normal 153 2" xfId="22296" xr:uid="{00000000-0005-0000-0000-00001A570000}"/>
    <cellStyle name="Normal 153 2 2" xfId="22297" xr:uid="{00000000-0005-0000-0000-00001B570000}"/>
    <cellStyle name="Normal 153 2 3" xfId="22298" xr:uid="{00000000-0005-0000-0000-00001C570000}"/>
    <cellStyle name="Normal 153 2 4" xfId="22299" xr:uid="{00000000-0005-0000-0000-00001D570000}"/>
    <cellStyle name="Normal 153 3" xfId="22300" xr:uid="{00000000-0005-0000-0000-00001E570000}"/>
    <cellStyle name="Normal 153 3 2" xfId="22301" xr:uid="{00000000-0005-0000-0000-00001F570000}"/>
    <cellStyle name="Normal 153 3 3" xfId="22302" xr:uid="{00000000-0005-0000-0000-000020570000}"/>
    <cellStyle name="Normal 153 3 4" xfId="22303" xr:uid="{00000000-0005-0000-0000-000021570000}"/>
    <cellStyle name="Normal 153 4" xfId="22304" xr:uid="{00000000-0005-0000-0000-000022570000}"/>
    <cellStyle name="Normal 153 5" xfId="22305" xr:uid="{00000000-0005-0000-0000-000023570000}"/>
    <cellStyle name="Normal 153 6" xfId="22306" xr:uid="{00000000-0005-0000-0000-000024570000}"/>
    <cellStyle name="Normal 154" xfId="22307" xr:uid="{00000000-0005-0000-0000-000025570000}"/>
    <cellStyle name="Normal 154 2" xfId="22308" xr:uid="{00000000-0005-0000-0000-000026570000}"/>
    <cellStyle name="Normal 154 2 2" xfId="22309" xr:uid="{00000000-0005-0000-0000-000027570000}"/>
    <cellStyle name="Normal 154 2 3" xfId="22310" xr:uid="{00000000-0005-0000-0000-000028570000}"/>
    <cellStyle name="Normal 154 2 4" xfId="22311" xr:uid="{00000000-0005-0000-0000-000029570000}"/>
    <cellStyle name="Normal 154 3" xfId="22312" xr:uid="{00000000-0005-0000-0000-00002A570000}"/>
    <cellStyle name="Normal 154 3 2" xfId="22313" xr:uid="{00000000-0005-0000-0000-00002B570000}"/>
    <cellStyle name="Normal 154 3 3" xfId="22314" xr:uid="{00000000-0005-0000-0000-00002C570000}"/>
    <cellStyle name="Normal 154 3 4" xfId="22315" xr:uid="{00000000-0005-0000-0000-00002D570000}"/>
    <cellStyle name="Normal 154 4" xfId="22316" xr:uid="{00000000-0005-0000-0000-00002E570000}"/>
    <cellStyle name="Normal 154 5" xfId="22317" xr:uid="{00000000-0005-0000-0000-00002F570000}"/>
    <cellStyle name="Normal 154 6" xfId="22318" xr:uid="{00000000-0005-0000-0000-000030570000}"/>
    <cellStyle name="Normal 155" xfId="22319" xr:uid="{00000000-0005-0000-0000-000031570000}"/>
    <cellStyle name="Normal 155 2" xfId="22320" xr:uid="{00000000-0005-0000-0000-000032570000}"/>
    <cellStyle name="Normal 155 2 2" xfId="22321" xr:uid="{00000000-0005-0000-0000-000033570000}"/>
    <cellStyle name="Normal 155 2 3" xfId="22322" xr:uid="{00000000-0005-0000-0000-000034570000}"/>
    <cellStyle name="Normal 155 2 4" xfId="22323" xr:uid="{00000000-0005-0000-0000-000035570000}"/>
    <cellStyle name="Normal 155 3" xfId="22324" xr:uid="{00000000-0005-0000-0000-000036570000}"/>
    <cellStyle name="Normal 155 3 2" xfId="22325" xr:uid="{00000000-0005-0000-0000-000037570000}"/>
    <cellStyle name="Normal 155 3 3" xfId="22326" xr:uid="{00000000-0005-0000-0000-000038570000}"/>
    <cellStyle name="Normal 155 3 4" xfId="22327" xr:uid="{00000000-0005-0000-0000-000039570000}"/>
    <cellStyle name="Normal 155 4" xfId="22328" xr:uid="{00000000-0005-0000-0000-00003A570000}"/>
    <cellStyle name="Normal 155 5" xfId="22329" xr:uid="{00000000-0005-0000-0000-00003B570000}"/>
    <cellStyle name="Normal 155 6" xfId="22330" xr:uid="{00000000-0005-0000-0000-00003C570000}"/>
    <cellStyle name="Normal 156" xfId="22331" xr:uid="{00000000-0005-0000-0000-00003D570000}"/>
    <cellStyle name="Normal 156 2" xfId="22332" xr:uid="{00000000-0005-0000-0000-00003E570000}"/>
    <cellStyle name="Normal 156 2 2" xfId="22333" xr:uid="{00000000-0005-0000-0000-00003F570000}"/>
    <cellStyle name="Normal 156 2 3" xfId="22334" xr:uid="{00000000-0005-0000-0000-000040570000}"/>
    <cellStyle name="Normal 156 2 4" xfId="22335" xr:uid="{00000000-0005-0000-0000-000041570000}"/>
    <cellStyle name="Normal 156 3" xfId="22336" xr:uid="{00000000-0005-0000-0000-000042570000}"/>
    <cellStyle name="Normal 156 3 2" xfId="22337" xr:uid="{00000000-0005-0000-0000-000043570000}"/>
    <cellStyle name="Normal 156 3 3" xfId="22338" xr:uid="{00000000-0005-0000-0000-000044570000}"/>
    <cellStyle name="Normal 156 3 4" xfId="22339" xr:uid="{00000000-0005-0000-0000-000045570000}"/>
    <cellStyle name="Normal 156 4" xfId="22340" xr:uid="{00000000-0005-0000-0000-000046570000}"/>
    <cellStyle name="Normal 156 5" xfId="22341" xr:uid="{00000000-0005-0000-0000-000047570000}"/>
    <cellStyle name="Normal 156 6" xfId="22342" xr:uid="{00000000-0005-0000-0000-000048570000}"/>
    <cellStyle name="Normal 157" xfId="22343" xr:uid="{00000000-0005-0000-0000-000049570000}"/>
    <cellStyle name="Normal 157 2" xfId="22344" xr:uid="{00000000-0005-0000-0000-00004A570000}"/>
    <cellStyle name="Normal 157 2 2" xfId="22345" xr:uid="{00000000-0005-0000-0000-00004B570000}"/>
    <cellStyle name="Normal 157 2 3" xfId="22346" xr:uid="{00000000-0005-0000-0000-00004C570000}"/>
    <cellStyle name="Normal 157 2 4" xfId="22347" xr:uid="{00000000-0005-0000-0000-00004D570000}"/>
    <cellStyle name="Normal 157 3" xfId="22348" xr:uid="{00000000-0005-0000-0000-00004E570000}"/>
    <cellStyle name="Normal 157 3 2" xfId="22349" xr:uid="{00000000-0005-0000-0000-00004F570000}"/>
    <cellStyle name="Normal 157 3 3" xfId="22350" xr:uid="{00000000-0005-0000-0000-000050570000}"/>
    <cellStyle name="Normal 157 3 4" xfId="22351" xr:uid="{00000000-0005-0000-0000-000051570000}"/>
    <cellStyle name="Normal 157 4" xfId="22352" xr:uid="{00000000-0005-0000-0000-000052570000}"/>
    <cellStyle name="Normal 157 5" xfId="22353" xr:uid="{00000000-0005-0000-0000-000053570000}"/>
    <cellStyle name="Normal 157 6" xfId="22354" xr:uid="{00000000-0005-0000-0000-000054570000}"/>
    <cellStyle name="Normal 158" xfId="22355" xr:uid="{00000000-0005-0000-0000-000055570000}"/>
    <cellStyle name="Normal 158 2" xfId="22356" xr:uid="{00000000-0005-0000-0000-000056570000}"/>
    <cellStyle name="Normal 158 2 2" xfId="22357" xr:uid="{00000000-0005-0000-0000-000057570000}"/>
    <cellStyle name="Normal 158 2 3" xfId="22358" xr:uid="{00000000-0005-0000-0000-000058570000}"/>
    <cellStyle name="Normal 158 2 4" xfId="22359" xr:uid="{00000000-0005-0000-0000-000059570000}"/>
    <cellStyle name="Normal 158 3" xfId="22360" xr:uid="{00000000-0005-0000-0000-00005A570000}"/>
    <cellStyle name="Normal 158 3 2" xfId="22361" xr:uid="{00000000-0005-0000-0000-00005B570000}"/>
    <cellStyle name="Normal 158 3 3" xfId="22362" xr:uid="{00000000-0005-0000-0000-00005C570000}"/>
    <cellStyle name="Normal 158 3 4" xfId="22363" xr:uid="{00000000-0005-0000-0000-00005D570000}"/>
    <cellStyle name="Normal 158 4" xfId="22364" xr:uid="{00000000-0005-0000-0000-00005E570000}"/>
    <cellStyle name="Normal 158 5" xfId="22365" xr:uid="{00000000-0005-0000-0000-00005F570000}"/>
    <cellStyle name="Normal 158 6" xfId="22366" xr:uid="{00000000-0005-0000-0000-000060570000}"/>
    <cellStyle name="Normal 159" xfId="22367" xr:uid="{00000000-0005-0000-0000-000061570000}"/>
    <cellStyle name="Normal 159 2" xfId="22368" xr:uid="{00000000-0005-0000-0000-000062570000}"/>
    <cellStyle name="Normal 159 2 2" xfId="22369" xr:uid="{00000000-0005-0000-0000-000063570000}"/>
    <cellStyle name="Normal 159 2 3" xfId="22370" xr:uid="{00000000-0005-0000-0000-000064570000}"/>
    <cellStyle name="Normal 159 2 4" xfId="22371" xr:uid="{00000000-0005-0000-0000-000065570000}"/>
    <cellStyle name="Normal 159 3" xfId="22372" xr:uid="{00000000-0005-0000-0000-000066570000}"/>
    <cellStyle name="Normal 159 3 2" xfId="22373" xr:uid="{00000000-0005-0000-0000-000067570000}"/>
    <cellStyle name="Normal 159 3 3" xfId="22374" xr:uid="{00000000-0005-0000-0000-000068570000}"/>
    <cellStyle name="Normal 159 3 4" xfId="22375" xr:uid="{00000000-0005-0000-0000-000069570000}"/>
    <cellStyle name="Normal 159 4" xfId="22376" xr:uid="{00000000-0005-0000-0000-00006A570000}"/>
    <cellStyle name="Normal 159 5" xfId="22377" xr:uid="{00000000-0005-0000-0000-00006B570000}"/>
    <cellStyle name="Normal 159 6" xfId="22378" xr:uid="{00000000-0005-0000-0000-00006C570000}"/>
    <cellStyle name="Normal 16" xfId="22379" xr:uid="{00000000-0005-0000-0000-00006D570000}"/>
    <cellStyle name="Normal 16 2" xfId="22380" xr:uid="{00000000-0005-0000-0000-00006E570000}"/>
    <cellStyle name="Normal 16 3" xfId="22381" xr:uid="{00000000-0005-0000-0000-00006F570000}"/>
    <cellStyle name="Normal 16 4" xfId="22382" xr:uid="{00000000-0005-0000-0000-000070570000}"/>
    <cellStyle name="Normal 160" xfId="22383" xr:uid="{00000000-0005-0000-0000-000071570000}"/>
    <cellStyle name="Normal 160 2" xfId="22384" xr:uid="{00000000-0005-0000-0000-000072570000}"/>
    <cellStyle name="Normal 160 2 2" xfId="22385" xr:uid="{00000000-0005-0000-0000-000073570000}"/>
    <cellStyle name="Normal 160 2 3" xfId="22386" xr:uid="{00000000-0005-0000-0000-000074570000}"/>
    <cellStyle name="Normal 160 2 4" xfId="22387" xr:uid="{00000000-0005-0000-0000-000075570000}"/>
    <cellStyle name="Normal 160 3" xfId="22388" xr:uid="{00000000-0005-0000-0000-000076570000}"/>
    <cellStyle name="Normal 160 3 2" xfId="22389" xr:uid="{00000000-0005-0000-0000-000077570000}"/>
    <cellStyle name="Normal 160 3 3" xfId="22390" xr:uid="{00000000-0005-0000-0000-000078570000}"/>
    <cellStyle name="Normal 160 3 4" xfId="22391" xr:uid="{00000000-0005-0000-0000-000079570000}"/>
    <cellStyle name="Normal 160 4" xfId="22392" xr:uid="{00000000-0005-0000-0000-00007A570000}"/>
    <cellStyle name="Normal 160 5" xfId="22393" xr:uid="{00000000-0005-0000-0000-00007B570000}"/>
    <cellStyle name="Normal 160 6" xfId="22394" xr:uid="{00000000-0005-0000-0000-00007C570000}"/>
    <cellStyle name="Normal 161" xfId="22395" xr:uid="{00000000-0005-0000-0000-00007D570000}"/>
    <cellStyle name="Normal 161 2" xfId="22396" xr:uid="{00000000-0005-0000-0000-00007E570000}"/>
    <cellStyle name="Normal 161 2 2" xfId="22397" xr:uid="{00000000-0005-0000-0000-00007F570000}"/>
    <cellStyle name="Normal 161 2 3" xfId="22398" xr:uid="{00000000-0005-0000-0000-000080570000}"/>
    <cellStyle name="Normal 161 2 4" xfId="22399" xr:uid="{00000000-0005-0000-0000-000081570000}"/>
    <cellStyle name="Normal 161 3" xfId="22400" xr:uid="{00000000-0005-0000-0000-000082570000}"/>
    <cellStyle name="Normal 161 3 2" xfId="22401" xr:uid="{00000000-0005-0000-0000-000083570000}"/>
    <cellStyle name="Normal 161 3 3" xfId="22402" xr:uid="{00000000-0005-0000-0000-000084570000}"/>
    <cellStyle name="Normal 161 3 4" xfId="22403" xr:uid="{00000000-0005-0000-0000-000085570000}"/>
    <cellStyle name="Normal 161 4" xfId="22404" xr:uid="{00000000-0005-0000-0000-000086570000}"/>
    <cellStyle name="Normal 161 5" xfId="22405" xr:uid="{00000000-0005-0000-0000-000087570000}"/>
    <cellStyle name="Normal 161 6" xfId="22406" xr:uid="{00000000-0005-0000-0000-000088570000}"/>
    <cellStyle name="Normal 162" xfId="22407" xr:uid="{00000000-0005-0000-0000-000089570000}"/>
    <cellStyle name="Normal 162 2" xfId="22408" xr:uid="{00000000-0005-0000-0000-00008A570000}"/>
    <cellStyle name="Normal 162 2 2" xfId="22409" xr:uid="{00000000-0005-0000-0000-00008B570000}"/>
    <cellStyle name="Normal 162 2 3" xfId="22410" xr:uid="{00000000-0005-0000-0000-00008C570000}"/>
    <cellStyle name="Normal 162 2 4" xfId="22411" xr:uid="{00000000-0005-0000-0000-00008D570000}"/>
    <cellStyle name="Normal 162 3" xfId="22412" xr:uid="{00000000-0005-0000-0000-00008E570000}"/>
    <cellStyle name="Normal 162 3 2" xfId="22413" xr:uid="{00000000-0005-0000-0000-00008F570000}"/>
    <cellStyle name="Normal 162 3 3" xfId="22414" xr:uid="{00000000-0005-0000-0000-000090570000}"/>
    <cellStyle name="Normal 162 3 4" xfId="22415" xr:uid="{00000000-0005-0000-0000-000091570000}"/>
    <cellStyle name="Normal 162 4" xfId="22416" xr:uid="{00000000-0005-0000-0000-000092570000}"/>
    <cellStyle name="Normal 162 5" xfId="22417" xr:uid="{00000000-0005-0000-0000-000093570000}"/>
    <cellStyle name="Normal 162 6" xfId="22418" xr:uid="{00000000-0005-0000-0000-000094570000}"/>
    <cellStyle name="Normal 163" xfId="22419" xr:uid="{00000000-0005-0000-0000-000095570000}"/>
    <cellStyle name="Normal 163 2" xfId="22420" xr:uid="{00000000-0005-0000-0000-000096570000}"/>
    <cellStyle name="Normal 163 2 2" xfId="22421" xr:uid="{00000000-0005-0000-0000-000097570000}"/>
    <cellStyle name="Normal 163 2 3" xfId="22422" xr:uid="{00000000-0005-0000-0000-000098570000}"/>
    <cellStyle name="Normal 163 2 4" xfId="22423" xr:uid="{00000000-0005-0000-0000-000099570000}"/>
    <cellStyle name="Normal 163 3" xfId="22424" xr:uid="{00000000-0005-0000-0000-00009A570000}"/>
    <cellStyle name="Normal 163 3 2" xfId="22425" xr:uid="{00000000-0005-0000-0000-00009B570000}"/>
    <cellStyle name="Normal 163 3 3" xfId="22426" xr:uid="{00000000-0005-0000-0000-00009C570000}"/>
    <cellStyle name="Normal 163 3 4" xfId="22427" xr:uid="{00000000-0005-0000-0000-00009D570000}"/>
    <cellStyle name="Normal 163 4" xfId="22428" xr:uid="{00000000-0005-0000-0000-00009E570000}"/>
    <cellStyle name="Normal 163 5" xfId="22429" xr:uid="{00000000-0005-0000-0000-00009F570000}"/>
    <cellStyle name="Normal 163 6" xfId="22430" xr:uid="{00000000-0005-0000-0000-0000A0570000}"/>
    <cellStyle name="Normal 164" xfId="22431" xr:uid="{00000000-0005-0000-0000-0000A1570000}"/>
    <cellStyle name="Normal 164 2" xfId="22432" xr:uid="{00000000-0005-0000-0000-0000A2570000}"/>
    <cellStyle name="Normal 164 2 2" xfId="22433" xr:uid="{00000000-0005-0000-0000-0000A3570000}"/>
    <cellStyle name="Normal 164 2 3" xfId="22434" xr:uid="{00000000-0005-0000-0000-0000A4570000}"/>
    <cellStyle name="Normal 164 2 4" xfId="22435" xr:uid="{00000000-0005-0000-0000-0000A5570000}"/>
    <cellStyle name="Normal 164 3" xfId="22436" xr:uid="{00000000-0005-0000-0000-0000A6570000}"/>
    <cellStyle name="Normal 164 3 2" xfId="22437" xr:uid="{00000000-0005-0000-0000-0000A7570000}"/>
    <cellStyle name="Normal 164 3 3" xfId="22438" xr:uid="{00000000-0005-0000-0000-0000A8570000}"/>
    <cellStyle name="Normal 164 3 4" xfId="22439" xr:uid="{00000000-0005-0000-0000-0000A9570000}"/>
    <cellStyle name="Normal 164 4" xfId="22440" xr:uid="{00000000-0005-0000-0000-0000AA570000}"/>
    <cellStyle name="Normal 164 5" xfId="22441" xr:uid="{00000000-0005-0000-0000-0000AB570000}"/>
    <cellStyle name="Normal 164 6" xfId="22442" xr:uid="{00000000-0005-0000-0000-0000AC570000}"/>
    <cellStyle name="Normal 165" xfId="22443" xr:uid="{00000000-0005-0000-0000-0000AD570000}"/>
    <cellStyle name="Normal 165 2" xfId="22444" xr:uid="{00000000-0005-0000-0000-0000AE570000}"/>
    <cellStyle name="Normal 165 2 2" xfId="22445" xr:uid="{00000000-0005-0000-0000-0000AF570000}"/>
    <cellStyle name="Normal 165 2 3" xfId="22446" xr:uid="{00000000-0005-0000-0000-0000B0570000}"/>
    <cellStyle name="Normal 165 2 4" xfId="22447" xr:uid="{00000000-0005-0000-0000-0000B1570000}"/>
    <cellStyle name="Normal 165 3" xfId="22448" xr:uid="{00000000-0005-0000-0000-0000B2570000}"/>
    <cellStyle name="Normal 165 3 2" xfId="22449" xr:uid="{00000000-0005-0000-0000-0000B3570000}"/>
    <cellStyle name="Normal 165 3 3" xfId="22450" xr:uid="{00000000-0005-0000-0000-0000B4570000}"/>
    <cellStyle name="Normal 165 3 4" xfId="22451" xr:uid="{00000000-0005-0000-0000-0000B5570000}"/>
    <cellStyle name="Normal 165 4" xfId="22452" xr:uid="{00000000-0005-0000-0000-0000B6570000}"/>
    <cellStyle name="Normal 165 5" xfId="22453" xr:uid="{00000000-0005-0000-0000-0000B7570000}"/>
    <cellStyle name="Normal 165 6" xfId="22454" xr:uid="{00000000-0005-0000-0000-0000B8570000}"/>
    <cellStyle name="Normal 166" xfId="22455" xr:uid="{00000000-0005-0000-0000-0000B9570000}"/>
    <cellStyle name="Normal 166 2" xfId="22456" xr:uid="{00000000-0005-0000-0000-0000BA570000}"/>
    <cellStyle name="Normal 166 2 2" xfId="22457" xr:uid="{00000000-0005-0000-0000-0000BB570000}"/>
    <cellStyle name="Normal 166 2 3" xfId="22458" xr:uid="{00000000-0005-0000-0000-0000BC570000}"/>
    <cellStyle name="Normal 166 2 4" xfId="22459" xr:uid="{00000000-0005-0000-0000-0000BD570000}"/>
    <cellStyle name="Normal 166 3" xfId="22460" xr:uid="{00000000-0005-0000-0000-0000BE570000}"/>
    <cellStyle name="Normal 166 3 2" xfId="22461" xr:uid="{00000000-0005-0000-0000-0000BF570000}"/>
    <cellStyle name="Normal 166 3 3" xfId="22462" xr:uid="{00000000-0005-0000-0000-0000C0570000}"/>
    <cellStyle name="Normal 166 3 4" xfId="22463" xr:uid="{00000000-0005-0000-0000-0000C1570000}"/>
    <cellStyle name="Normal 166 4" xfId="22464" xr:uid="{00000000-0005-0000-0000-0000C2570000}"/>
    <cellStyle name="Normal 166 5" xfId="22465" xr:uid="{00000000-0005-0000-0000-0000C3570000}"/>
    <cellStyle name="Normal 166 6" xfId="22466" xr:uid="{00000000-0005-0000-0000-0000C4570000}"/>
    <cellStyle name="Normal 167" xfId="22467" xr:uid="{00000000-0005-0000-0000-0000C5570000}"/>
    <cellStyle name="Normal 167 2" xfId="22468" xr:uid="{00000000-0005-0000-0000-0000C6570000}"/>
    <cellStyle name="Normal 167 2 2" xfId="22469" xr:uid="{00000000-0005-0000-0000-0000C7570000}"/>
    <cellStyle name="Normal 167 2 3" xfId="22470" xr:uid="{00000000-0005-0000-0000-0000C8570000}"/>
    <cellStyle name="Normal 167 2 4" xfId="22471" xr:uid="{00000000-0005-0000-0000-0000C9570000}"/>
    <cellStyle name="Normal 167 3" xfId="22472" xr:uid="{00000000-0005-0000-0000-0000CA570000}"/>
    <cellStyle name="Normal 167 3 2" xfId="22473" xr:uid="{00000000-0005-0000-0000-0000CB570000}"/>
    <cellStyle name="Normal 167 3 3" xfId="22474" xr:uid="{00000000-0005-0000-0000-0000CC570000}"/>
    <cellStyle name="Normal 167 3 4" xfId="22475" xr:uid="{00000000-0005-0000-0000-0000CD570000}"/>
    <cellStyle name="Normal 167 4" xfId="22476" xr:uid="{00000000-0005-0000-0000-0000CE570000}"/>
    <cellStyle name="Normal 167 5" xfId="22477" xr:uid="{00000000-0005-0000-0000-0000CF570000}"/>
    <cellStyle name="Normal 167 6" xfId="22478" xr:uid="{00000000-0005-0000-0000-0000D0570000}"/>
    <cellStyle name="Normal 168" xfId="22479" xr:uid="{00000000-0005-0000-0000-0000D1570000}"/>
    <cellStyle name="Normal 168 2" xfId="22480" xr:uid="{00000000-0005-0000-0000-0000D2570000}"/>
    <cellStyle name="Normal 168 2 2" xfId="22481" xr:uid="{00000000-0005-0000-0000-0000D3570000}"/>
    <cellStyle name="Normal 168 2 3" xfId="22482" xr:uid="{00000000-0005-0000-0000-0000D4570000}"/>
    <cellStyle name="Normal 168 2 4" xfId="22483" xr:uid="{00000000-0005-0000-0000-0000D5570000}"/>
    <cellStyle name="Normal 168 3" xfId="22484" xr:uid="{00000000-0005-0000-0000-0000D6570000}"/>
    <cellStyle name="Normal 168 3 2" xfId="22485" xr:uid="{00000000-0005-0000-0000-0000D7570000}"/>
    <cellStyle name="Normal 168 3 3" xfId="22486" xr:uid="{00000000-0005-0000-0000-0000D8570000}"/>
    <cellStyle name="Normal 168 3 4" xfId="22487" xr:uid="{00000000-0005-0000-0000-0000D9570000}"/>
    <cellStyle name="Normal 168 4" xfId="22488" xr:uid="{00000000-0005-0000-0000-0000DA570000}"/>
    <cellStyle name="Normal 168 5" xfId="22489" xr:uid="{00000000-0005-0000-0000-0000DB570000}"/>
    <cellStyle name="Normal 168 6" xfId="22490" xr:uid="{00000000-0005-0000-0000-0000DC570000}"/>
    <cellStyle name="Normal 169" xfId="22491" xr:uid="{00000000-0005-0000-0000-0000DD570000}"/>
    <cellStyle name="Normal 169 2" xfId="22492" xr:uid="{00000000-0005-0000-0000-0000DE570000}"/>
    <cellStyle name="Normal 169 2 2" xfId="22493" xr:uid="{00000000-0005-0000-0000-0000DF570000}"/>
    <cellStyle name="Normal 169 2 3" xfId="22494" xr:uid="{00000000-0005-0000-0000-0000E0570000}"/>
    <cellStyle name="Normal 169 2 4" xfId="22495" xr:uid="{00000000-0005-0000-0000-0000E1570000}"/>
    <cellStyle name="Normal 169 3" xfId="22496" xr:uid="{00000000-0005-0000-0000-0000E2570000}"/>
    <cellStyle name="Normal 169 3 2" xfId="22497" xr:uid="{00000000-0005-0000-0000-0000E3570000}"/>
    <cellStyle name="Normal 169 3 3" xfId="22498" xr:uid="{00000000-0005-0000-0000-0000E4570000}"/>
    <cellStyle name="Normal 169 3 4" xfId="22499" xr:uid="{00000000-0005-0000-0000-0000E5570000}"/>
    <cellStyle name="Normal 169 4" xfId="22500" xr:uid="{00000000-0005-0000-0000-0000E6570000}"/>
    <cellStyle name="Normal 169 5" xfId="22501" xr:uid="{00000000-0005-0000-0000-0000E7570000}"/>
    <cellStyle name="Normal 169 6" xfId="22502" xr:uid="{00000000-0005-0000-0000-0000E8570000}"/>
    <cellStyle name="Normal 17" xfId="22503" xr:uid="{00000000-0005-0000-0000-0000E9570000}"/>
    <cellStyle name="Normal 17 2" xfId="22504" xr:uid="{00000000-0005-0000-0000-0000EA570000}"/>
    <cellStyle name="Normal 17 2 2" xfId="22505" xr:uid="{00000000-0005-0000-0000-0000EB570000}"/>
    <cellStyle name="Normal 17 2 2 2" xfId="22506" xr:uid="{00000000-0005-0000-0000-0000EC570000}"/>
    <cellStyle name="Normal 17 2 3" xfId="22507" xr:uid="{00000000-0005-0000-0000-0000ED570000}"/>
    <cellStyle name="Normal 17 3" xfId="22508" xr:uid="{00000000-0005-0000-0000-0000EE570000}"/>
    <cellStyle name="Normal 17 3 2" xfId="22509" xr:uid="{00000000-0005-0000-0000-0000EF570000}"/>
    <cellStyle name="Normal 17 3 2 2" xfId="22510" xr:uid="{00000000-0005-0000-0000-0000F0570000}"/>
    <cellStyle name="Normal 17 3 3" xfId="22511" xr:uid="{00000000-0005-0000-0000-0000F1570000}"/>
    <cellStyle name="Normal 17 4" xfId="22512" xr:uid="{00000000-0005-0000-0000-0000F2570000}"/>
    <cellStyle name="Normal 17 4 2" xfId="22513" xr:uid="{00000000-0005-0000-0000-0000F3570000}"/>
    <cellStyle name="Normal 17 5" xfId="22514" xr:uid="{00000000-0005-0000-0000-0000F4570000}"/>
    <cellStyle name="Normal 17 6" xfId="22515" xr:uid="{00000000-0005-0000-0000-0000F5570000}"/>
    <cellStyle name="Normal 170" xfId="22516" xr:uid="{00000000-0005-0000-0000-0000F6570000}"/>
    <cellStyle name="Normal 170 2" xfId="22517" xr:uid="{00000000-0005-0000-0000-0000F7570000}"/>
    <cellStyle name="Normal 170 2 2" xfId="22518" xr:uid="{00000000-0005-0000-0000-0000F8570000}"/>
    <cellStyle name="Normal 170 2 3" xfId="22519" xr:uid="{00000000-0005-0000-0000-0000F9570000}"/>
    <cellStyle name="Normal 170 2 4" xfId="22520" xr:uid="{00000000-0005-0000-0000-0000FA570000}"/>
    <cellStyle name="Normal 170 3" xfId="22521" xr:uid="{00000000-0005-0000-0000-0000FB570000}"/>
    <cellStyle name="Normal 170 3 2" xfId="22522" xr:uid="{00000000-0005-0000-0000-0000FC570000}"/>
    <cellStyle name="Normal 170 3 3" xfId="22523" xr:uid="{00000000-0005-0000-0000-0000FD570000}"/>
    <cellStyle name="Normal 170 3 4" xfId="22524" xr:uid="{00000000-0005-0000-0000-0000FE570000}"/>
    <cellStyle name="Normal 170 4" xfId="22525" xr:uid="{00000000-0005-0000-0000-0000FF570000}"/>
    <cellStyle name="Normal 170 5" xfId="22526" xr:uid="{00000000-0005-0000-0000-000000580000}"/>
    <cellStyle name="Normal 170 6" xfId="22527" xr:uid="{00000000-0005-0000-0000-000001580000}"/>
    <cellStyle name="Normal 171" xfId="22528" xr:uid="{00000000-0005-0000-0000-000002580000}"/>
    <cellStyle name="Normal 171 2" xfId="22529" xr:uid="{00000000-0005-0000-0000-000003580000}"/>
    <cellStyle name="Normal 171 2 2" xfId="22530" xr:uid="{00000000-0005-0000-0000-000004580000}"/>
    <cellStyle name="Normal 171 2 3" xfId="22531" xr:uid="{00000000-0005-0000-0000-000005580000}"/>
    <cellStyle name="Normal 171 2 4" xfId="22532" xr:uid="{00000000-0005-0000-0000-000006580000}"/>
    <cellStyle name="Normal 171 3" xfId="22533" xr:uid="{00000000-0005-0000-0000-000007580000}"/>
    <cellStyle name="Normal 171 3 2" xfId="22534" xr:uid="{00000000-0005-0000-0000-000008580000}"/>
    <cellStyle name="Normal 171 3 3" xfId="22535" xr:uid="{00000000-0005-0000-0000-000009580000}"/>
    <cellStyle name="Normal 171 3 4" xfId="22536" xr:uid="{00000000-0005-0000-0000-00000A580000}"/>
    <cellStyle name="Normal 171 4" xfId="22537" xr:uid="{00000000-0005-0000-0000-00000B580000}"/>
    <cellStyle name="Normal 171 5" xfId="22538" xr:uid="{00000000-0005-0000-0000-00000C580000}"/>
    <cellStyle name="Normal 171 6" xfId="22539" xr:uid="{00000000-0005-0000-0000-00000D580000}"/>
    <cellStyle name="Normal 172" xfId="22540" xr:uid="{00000000-0005-0000-0000-00000E580000}"/>
    <cellStyle name="Normal 172 2" xfId="22541" xr:uid="{00000000-0005-0000-0000-00000F580000}"/>
    <cellStyle name="Normal 172 2 2" xfId="22542" xr:uid="{00000000-0005-0000-0000-000010580000}"/>
    <cellStyle name="Normal 172 2 3" xfId="22543" xr:uid="{00000000-0005-0000-0000-000011580000}"/>
    <cellStyle name="Normal 172 2 4" xfId="22544" xr:uid="{00000000-0005-0000-0000-000012580000}"/>
    <cellStyle name="Normal 172 3" xfId="22545" xr:uid="{00000000-0005-0000-0000-000013580000}"/>
    <cellStyle name="Normal 172 3 2" xfId="22546" xr:uid="{00000000-0005-0000-0000-000014580000}"/>
    <cellStyle name="Normal 172 3 3" xfId="22547" xr:uid="{00000000-0005-0000-0000-000015580000}"/>
    <cellStyle name="Normal 172 3 4" xfId="22548" xr:uid="{00000000-0005-0000-0000-000016580000}"/>
    <cellStyle name="Normal 172 4" xfId="22549" xr:uid="{00000000-0005-0000-0000-000017580000}"/>
    <cellStyle name="Normal 172 5" xfId="22550" xr:uid="{00000000-0005-0000-0000-000018580000}"/>
    <cellStyle name="Normal 172 6" xfId="22551" xr:uid="{00000000-0005-0000-0000-000019580000}"/>
    <cellStyle name="Normal 173" xfId="22552" xr:uid="{00000000-0005-0000-0000-00001A580000}"/>
    <cellStyle name="Normal 173 2" xfId="22553" xr:uid="{00000000-0005-0000-0000-00001B580000}"/>
    <cellStyle name="Normal 173 2 2" xfId="22554" xr:uid="{00000000-0005-0000-0000-00001C580000}"/>
    <cellStyle name="Normal 173 2 3" xfId="22555" xr:uid="{00000000-0005-0000-0000-00001D580000}"/>
    <cellStyle name="Normal 173 2 4" xfId="22556" xr:uid="{00000000-0005-0000-0000-00001E580000}"/>
    <cellStyle name="Normal 173 3" xfId="22557" xr:uid="{00000000-0005-0000-0000-00001F580000}"/>
    <cellStyle name="Normal 173 3 2" xfId="22558" xr:uid="{00000000-0005-0000-0000-000020580000}"/>
    <cellStyle name="Normal 173 3 3" xfId="22559" xr:uid="{00000000-0005-0000-0000-000021580000}"/>
    <cellStyle name="Normal 173 3 4" xfId="22560" xr:uid="{00000000-0005-0000-0000-000022580000}"/>
    <cellStyle name="Normal 173 4" xfId="22561" xr:uid="{00000000-0005-0000-0000-000023580000}"/>
    <cellStyle name="Normal 173 5" xfId="22562" xr:uid="{00000000-0005-0000-0000-000024580000}"/>
    <cellStyle name="Normal 173 6" xfId="22563" xr:uid="{00000000-0005-0000-0000-000025580000}"/>
    <cellStyle name="Normal 174" xfId="22564" xr:uid="{00000000-0005-0000-0000-000026580000}"/>
    <cellStyle name="Normal 174 2" xfId="22565" xr:uid="{00000000-0005-0000-0000-000027580000}"/>
    <cellStyle name="Normal 174 2 2" xfId="22566" xr:uid="{00000000-0005-0000-0000-000028580000}"/>
    <cellStyle name="Normal 174 2 3" xfId="22567" xr:uid="{00000000-0005-0000-0000-000029580000}"/>
    <cellStyle name="Normal 174 2 4" xfId="22568" xr:uid="{00000000-0005-0000-0000-00002A580000}"/>
    <cellStyle name="Normal 174 3" xfId="22569" xr:uid="{00000000-0005-0000-0000-00002B580000}"/>
    <cellStyle name="Normal 174 3 2" xfId="22570" xr:uid="{00000000-0005-0000-0000-00002C580000}"/>
    <cellStyle name="Normal 174 3 3" xfId="22571" xr:uid="{00000000-0005-0000-0000-00002D580000}"/>
    <cellStyle name="Normal 174 3 4" xfId="22572" xr:uid="{00000000-0005-0000-0000-00002E580000}"/>
    <cellStyle name="Normal 174 4" xfId="22573" xr:uid="{00000000-0005-0000-0000-00002F580000}"/>
    <cellStyle name="Normal 174 5" xfId="22574" xr:uid="{00000000-0005-0000-0000-000030580000}"/>
    <cellStyle name="Normal 174 6" xfId="22575" xr:uid="{00000000-0005-0000-0000-000031580000}"/>
    <cellStyle name="Normal 175" xfId="22576" xr:uid="{00000000-0005-0000-0000-000032580000}"/>
    <cellStyle name="Normal 175 2" xfId="22577" xr:uid="{00000000-0005-0000-0000-000033580000}"/>
    <cellStyle name="Normal 175 2 2" xfId="22578" xr:uid="{00000000-0005-0000-0000-000034580000}"/>
    <cellStyle name="Normal 175 2 3" xfId="22579" xr:uid="{00000000-0005-0000-0000-000035580000}"/>
    <cellStyle name="Normal 175 2 4" xfId="22580" xr:uid="{00000000-0005-0000-0000-000036580000}"/>
    <cellStyle name="Normal 175 3" xfId="22581" xr:uid="{00000000-0005-0000-0000-000037580000}"/>
    <cellStyle name="Normal 175 3 2" xfId="22582" xr:uid="{00000000-0005-0000-0000-000038580000}"/>
    <cellStyle name="Normal 175 3 3" xfId="22583" xr:uid="{00000000-0005-0000-0000-000039580000}"/>
    <cellStyle name="Normal 175 3 4" xfId="22584" xr:uid="{00000000-0005-0000-0000-00003A580000}"/>
    <cellStyle name="Normal 175 4" xfId="22585" xr:uid="{00000000-0005-0000-0000-00003B580000}"/>
    <cellStyle name="Normal 175 5" xfId="22586" xr:uid="{00000000-0005-0000-0000-00003C580000}"/>
    <cellStyle name="Normal 175 6" xfId="22587" xr:uid="{00000000-0005-0000-0000-00003D580000}"/>
    <cellStyle name="Normal 176" xfId="22588" xr:uid="{00000000-0005-0000-0000-00003E580000}"/>
    <cellStyle name="Normal 176 2" xfId="22589" xr:uid="{00000000-0005-0000-0000-00003F580000}"/>
    <cellStyle name="Normal 176 2 2" xfId="22590" xr:uid="{00000000-0005-0000-0000-000040580000}"/>
    <cellStyle name="Normal 176 2 3" xfId="22591" xr:uid="{00000000-0005-0000-0000-000041580000}"/>
    <cellStyle name="Normal 176 2 4" xfId="22592" xr:uid="{00000000-0005-0000-0000-000042580000}"/>
    <cellStyle name="Normal 176 3" xfId="22593" xr:uid="{00000000-0005-0000-0000-000043580000}"/>
    <cellStyle name="Normal 176 3 2" xfId="22594" xr:uid="{00000000-0005-0000-0000-000044580000}"/>
    <cellStyle name="Normal 176 3 3" xfId="22595" xr:uid="{00000000-0005-0000-0000-000045580000}"/>
    <cellStyle name="Normal 176 3 4" xfId="22596" xr:uid="{00000000-0005-0000-0000-000046580000}"/>
    <cellStyle name="Normal 176 4" xfId="22597" xr:uid="{00000000-0005-0000-0000-000047580000}"/>
    <cellStyle name="Normal 176 5" xfId="22598" xr:uid="{00000000-0005-0000-0000-000048580000}"/>
    <cellStyle name="Normal 176 6" xfId="22599" xr:uid="{00000000-0005-0000-0000-000049580000}"/>
    <cellStyle name="Normal 177" xfId="22600" xr:uid="{00000000-0005-0000-0000-00004A580000}"/>
    <cellStyle name="Normal 177 2" xfId="22601" xr:uid="{00000000-0005-0000-0000-00004B580000}"/>
    <cellStyle name="Normal 177 2 2" xfId="22602" xr:uid="{00000000-0005-0000-0000-00004C580000}"/>
    <cellStyle name="Normal 177 2 3" xfId="22603" xr:uid="{00000000-0005-0000-0000-00004D580000}"/>
    <cellStyle name="Normal 177 2 4" xfId="22604" xr:uid="{00000000-0005-0000-0000-00004E580000}"/>
    <cellStyle name="Normal 177 3" xfId="22605" xr:uid="{00000000-0005-0000-0000-00004F580000}"/>
    <cellStyle name="Normal 177 3 2" xfId="22606" xr:uid="{00000000-0005-0000-0000-000050580000}"/>
    <cellStyle name="Normal 177 3 3" xfId="22607" xr:uid="{00000000-0005-0000-0000-000051580000}"/>
    <cellStyle name="Normal 177 3 4" xfId="22608" xr:uid="{00000000-0005-0000-0000-000052580000}"/>
    <cellStyle name="Normal 177 4" xfId="22609" xr:uid="{00000000-0005-0000-0000-000053580000}"/>
    <cellStyle name="Normal 177 5" xfId="22610" xr:uid="{00000000-0005-0000-0000-000054580000}"/>
    <cellStyle name="Normal 177 6" xfId="22611" xr:uid="{00000000-0005-0000-0000-000055580000}"/>
    <cellStyle name="Normal 178" xfId="22612" xr:uid="{00000000-0005-0000-0000-000056580000}"/>
    <cellStyle name="Normal 178 2" xfId="22613" xr:uid="{00000000-0005-0000-0000-000057580000}"/>
    <cellStyle name="Normal 178 2 2" xfId="22614" xr:uid="{00000000-0005-0000-0000-000058580000}"/>
    <cellStyle name="Normal 178 2 3" xfId="22615" xr:uid="{00000000-0005-0000-0000-000059580000}"/>
    <cellStyle name="Normal 178 2 4" xfId="22616" xr:uid="{00000000-0005-0000-0000-00005A580000}"/>
    <cellStyle name="Normal 178 3" xfId="22617" xr:uid="{00000000-0005-0000-0000-00005B580000}"/>
    <cellStyle name="Normal 178 3 2" xfId="22618" xr:uid="{00000000-0005-0000-0000-00005C580000}"/>
    <cellStyle name="Normal 178 3 3" xfId="22619" xr:uid="{00000000-0005-0000-0000-00005D580000}"/>
    <cellStyle name="Normal 178 3 4" xfId="22620" xr:uid="{00000000-0005-0000-0000-00005E580000}"/>
    <cellStyle name="Normal 178 4" xfId="22621" xr:uid="{00000000-0005-0000-0000-00005F580000}"/>
    <cellStyle name="Normal 178 5" xfId="22622" xr:uid="{00000000-0005-0000-0000-000060580000}"/>
    <cellStyle name="Normal 178 6" xfId="22623" xr:uid="{00000000-0005-0000-0000-000061580000}"/>
    <cellStyle name="Normal 179" xfId="22624" xr:uid="{00000000-0005-0000-0000-000062580000}"/>
    <cellStyle name="Normal 179 2" xfId="22625" xr:uid="{00000000-0005-0000-0000-000063580000}"/>
    <cellStyle name="Normal 179 2 2" xfId="22626" xr:uid="{00000000-0005-0000-0000-000064580000}"/>
    <cellStyle name="Normal 179 2 3" xfId="22627" xr:uid="{00000000-0005-0000-0000-000065580000}"/>
    <cellStyle name="Normal 179 2 4" xfId="22628" xr:uid="{00000000-0005-0000-0000-000066580000}"/>
    <cellStyle name="Normal 179 3" xfId="22629" xr:uid="{00000000-0005-0000-0000-000067580000}"/>
    <cellStyle name="Normal 179 3 2" xfId="22630" xr:uid="{00000000-0005-0000-0000-000068580000}"/>
    <cellStyle name="Normal 179 3 3" xfId="22631" xr:uid="{00000000-0005-0000-0000-000069580000}"/>
    <cellStyle name="Normal 179 3 4" xfId="22632" xr:uid="{00000000-0005-0000-0000-00006A580000}"/>
    <cellStyle name="Normal 179 4" xfId="22633" xr:uid="{00000000-0005-0000-0000-00006B580000}"/>
    <cellStyle name="Normal 179 5" xfId="22634" xr:uid="{00000000-0005-0000-0000-00006C580000}"/>
    <cellStyle name="Normal 179 6" xfId="22635" xr:uid="{00000000-0005-0000-0000-00006D580000}"/>
    <cellStyle name="Normal 18" xfId="22636" xr:uid="{00000000-0005-0000-0000-00006E580000}"/>
    <cellStyle name="Normal 18 2" xfId="22637" xr:uid="{00000000-0005-0000-0000-00006F580000}"/>
    <cellStyle name="Normal 18 3" xfId="22638" xr:uid="{00000000-0005-0000-0000-000070580000}"/>
    <cellStyle name="Normal 18 4" xfId="22639" xr:uid="{00000000-0005-0000-0000-000071580000}"/>
    <cellStyle name="Normal 180" xfId="22640" xr:uid="{00000000-0005-0000-0000-000072580000}"/>
    <cellStyle name="Normal 180 2" xfId="22641" xr:uid="{00000000-0005-0000-0000-000073580000}"/>
    <cellStyle name="Normal 180 2 2" xfId="22642" xr:uid="{00000000-0005-0000-0000-000074580000}"/>
    <cellStyle name="Normal 180 2 3" xfId="22643" xr:uid="{00000000-0005-0000-0000-000075580000}"/>
    <cellStyle name="Normal 180 2 4" xfId="22644" xr:uid="{00000000-0005-0000-0000-000076580000}"/>
    <cellStyle name="Normal 180 3" xfId="22645" xr:uid="{00000000-0005-0000-0000-000077580000}"/>
    <cellStyle name="Normal 180 3 2" xfId="22646" xr:uid="{00000000-0005-0000-0000-000078580000}"/>
    <cellStyle name="Normal 180 3 3" xfId="22647" xr:uid="{00000000-0005-0000-0000-000079580000}"/>
    <cellStyle name="Normal 180 3 4" xfId="22648" xr:uid="{00000000-0005-0000-0000-00007A580000}"/>
    <cellStyle name="Normal 180 4" xfId="22649" xr:uid="{00000000-0005-0000-0000-00007B580000}"/>
    <cellStyle name="Normal 180 5" xfId="22650" xr:uid="{00000000-0005-0000-0000-00007C580000}"/>
    <cellStyle name="Normal 180 6" xfId="22651" xr:uid="{00000000-0005-0000-0000-00007D580000}"/>
    <cellStyle name="Normal 181" xfId="22652" xr:uid="{00000000-0005-0000-0000-00007E580000}"/>
    <cellStyle name="Normal 181 2" xfId="22653" xr:uid="{00000000-0005-0000-0000-00007F580000}"/>
    <cellStyle name="Normal 181 2 2" xfId="22654" xr:uid="{00000000-0005-0000-0000-000080580000}"/>
    <cellStyle name="Normal 181 2 3" xfId="22655" xr:uid="{00000000-0005-0000-0000-000081580000}"/>
    <cellStyle name="Normal 181 2 4" xfId="22656" xr:uid="{00000000-0005-0000-0000-000082580000}"/>
    <cellStyle name="Normal 181 3" xfId="22657" xr:uid="{00000000-0005-0000-0000-000083580000}"/>
    <cellStyle name="Normal 181 3 2" xfId="22658" xr:uid="{00000000-0005-0000-0000-000084580000}"/>
    <cellStyle name="Normal 181 3 3" xfId="22659" xr:uid="{00000000-0005-0000-0000-000085580000}"/>
    <cellStyle name="Normal 181 3 4" xfId="22660" xr:uid="{00000000-0005-0000-0000-000086580000}"/>
    <cellStyle name="Normal 181 4" xfId="22661" xr:uid="{00000000-0005-0000-0000-000087580000}"/>
    <cellStyle name="Normal 181 5" xfId="22662" xr:uid="{00000000-0005-0000-0000-000088580000}"/>
    <cellStyle name="Normal 181 6" xfId="22663" xr:uid="{00000000-0005-0000-0000-000089580000}"/>
    <cellStyle name="Normal 182" xfId="22664" xr:uid="{00000000-0005-0000-0000-00008A580000}"/>
    <cellStyle name="Normal 182 2" xfId="22665" xr:uid="{00000000-0005-0000-0000-00008B580000}"/>
    <cellStyle name="Normal 182 2 2" xfId="22666" xr:uid="{00000000-0005-0000-0000-00008C580000}"/>
    <cellStyle name="Normal 182 2 3" xfId="22667" xr:uid="{00000000-0005-0000-0000-00008D580000}"/>
    <cellStyle name="Normal 182 2 4" xfId="22668" xr:uid="{00000000-0005-0000-0000-00008E580000}"/>
    <cellStyle name="Normal 182 3" xfId="22669" xr:uid="{00000000-0005-0000-0000-00008F580000}"/>
    <cellStyle name="Normal 182 3 2" xfId="22670" xr:uid="{00000000-0005-0000-0000-000090580000}"/>
    <cellStyle name="Normal 182 3 3" xfId="22671" xr:uid="{00000000-0005-0000-0000-000091580000}"/>
    <cellStyle name="Normal 182 3 4" xfId="22672" xr:uid="{00000000-0005-0000-0000-000092580000}"/>
    <cellStyle name="Normal 182 4" xfId="22673" xr:uid="{00000000-0005-0000-0000-000093580000}"/>
    <cellStyle name="Normal 182 5" xfId="22674" xr:uid="{00000000-0005-0000-0000-000094580000}"/>
    <cellStyle name="Normal 182 6" xfId="22675" xr:uid="{00000000-0005-0000-0000-000095580000}"/>
    <cellStyle name="Normal 183" xfId="22676" xr:uid="{00000000-0005-0000-0000-000096580000}"/>
    <cellStyle name="Normal 183 2" xfId="22677" xr:uid="{00000000-0005-0000-0000-000097580000}"/>
    <cellStyle name="Normal 183 2 2" xfId="22678" xr:uid="{00000000-0005-0000-0000-000098580000}"/>
    <cellStyle name="Normal 183 2 3" xfId="22679" xr:uid="{00000000-0005-0000-0000-000099580000}"/>
    <cellStyle name="Normal 183 2 4" xfId="22680" xr:uid="{00000000-0005-0000-0000-00009A580000}"/>
    <cellStyle name="Normal 183 3" xfId="22681" xr:uid="{00000000-0005-0000-0000-00009B580000}"/>
    <cellStyle name="Normal 183 3 2" xfId="22682" xr:uid="{00000000-0005-0000-0000-00009C580000}"/>
    <cellStyle name="Normal 183 3 3" xfId="22683" xr:uid="{00000000-0005-0000-0000-00009D580000}"/>
    <cellStyle name="Normal 183 3 4" xfId="22684" xr:uid="{00000000-0005-0000-0000-00009E580000}"/>
    <cellStyle name="Normal 183 4" xfId="22685" xr:uid="{00000000-0005-0000-0000-00009F580000}"/>
    <cellStyle name="Normal 183 5" xfId="22686" xr:uid="{00000000-0005-0000-0000-0000A0580000}"/>
    <cellStyle name="Normal 183 6" xfId="22687" xr:uid="{00000000-0005-0000-0000-0000A1580000}"/>
    <cellStyle name="Normal 184" xfId="22688" xr:uid="{00000000-0005-0000-0000-0000A2580000}"/>
    <cellStyle name="Normal 184 2" xfId="22689" xr:uid="{00000000-0005-0000-0000-0000A3580000}"/>
    <cellStyle name="Normal 184 2 2" xfId="22690" xr:uid="{00000000-0005-0000-0000-0000A4580000}"/>
    <cellStyle name="Normal 184 2 3" xfId="22691" xr:uid="{00000000-0005-0000-0000-0000A5580000}"/>
    <cellStyle name="Normal 184 2 4" xfId="22692" xr:uid="{00000000-0005-0000-0000-0000A6580000}"/>
    <cellStyle name="Normal 184 3" xfId="22693" xr:uid="{00000000-0005-0000-0000-0000A7580000}"/>
    <cellStyle name="Normal 184 3 2" xfId="22694" xr:uid="{00000000-0005-0000-0000-0000A8580000}"/>
    <cellStyle name="Normal 184 3 3" xfId="22695" xr:uid="{00000000-0005-0000-0000-0000A9580000}"/>
    <cellStyle name="Normal 184 3 4" xfId="22696" xr:uid="{00000000-0005-0000-0000-0000AA580000}"/>
    <cellStyle name="Normal 184 4" xfId="22697" xr:uid="{00000000-0005-0000-0000-0000AB580000}"/>
    <cellStyle name="Normal 184 5" xfId="22698" xr:uid="{00000000-0005-0000-0000-0000AC580000}"/>
    <cellStyle name="Normal 184 6" xfId="22699" xr:uid="{00000000-0005-0000-0000-0000AD580000}"/>
    <cellStyle name="Normal 185" xfId="22700" xr:uid="{00000000-0005-0000-0000-0000AE580000}"/>
    <cellStyle name="Normal 185 2" xfId="22701" xr:uid="{00000000-0005-0000-0000-0000AF580000}"/>
    <cellStyle name="Normal 185 2 2" xfId="22702" xr:uid="{00000000-0005-0000-0000-0000B0580000}"/>
    <cellStyle name="Normal 185 2 3" xfId="22703" xr:uid="{00000000-0005-0000-0000-0000B1580000}"/>
    <cellStyle name="Normal 185 2 4" xfId="22704" xr:uid="{00000000-0005-0000-0000-0000B2580000}"/>
    <cellStyle name="Normal 185 3" xfId="22705" xr:uid="{00000000-0005-0000-0000-0000B3580000}"/>
    <cellStyle name="Normal 185 3 2" xfId="22706" xr:uid="{00000000-0005-0000-0000-0000B4580000}"/>
    <cellStyle name="Normal 185 3 3" xfId="22707" xr:uid="{00000000-0005-0000-0000-0000B5580000}"/>
    <cellStyle name="Normal 185 3 4" xfId="22708" xr:uid="{00000000-0005-0000-0000-0000B6580000}"/>
    <cellStyle name="Normal 185 4" xfId="22709" xr:uid="{00000000-0005-0000-0000-0000B7580000}"/>
    <cellStyle name="Normal 185 5" xfId="22710" xr:uid="{00000000-0005-0000-0000-0000B8580000}"/>
    <cellStyle name="Normal 185 6" xfId="22711" xr:uid="{00000000-0005-0000-0000-0000B9580000}"/>
    <cellStyle name="Normal 186" xfId="22712" xr:uid="{00000000-0005-0000-0000-0000BA580000}"/>
    <cellStyle name="Normal 186 2" xfId="22713" xr:uid="{00000000-0005-0000-0000-0000BB580000}"/>
    <cellStyle name="Normal 186 2 2" xfId="22714" xr:uid="{00000000-0005-0000-0000-0000BC580000}"/>
    <cellStyle name="Normal 186 2 3" xfId="22715" xr:uid="{00000000-0005-0000-0000-0000BD580000}"/>
    <cellStyle name="Normal 186 2 4" xfId="22716" xr:uid="{00000000-0005-0000-0000-0000BE580000}"/>
    <cellStyle name="Normal 186 3" xfId="22717" xr:uid="{00000000-0005-0000-0000-0000BF580000}"/>
    <cellStyle name="Normal 186 3 2" xfId="22718" xr:uid="{00000000-0005-0000-0000-0000C0580000}"/>
    <cellStyle name="Normal 186 3 3" xfId="22719" xr:uid="{00000000-0005-0000-0000-0000C1580000}"/>
    <cellStyle name="Normal 186 3 4" xfId="22720" xr:uid="{00000000-0005-0000-0000-0000C2580000}"/>
    <cellStyle name="Normal 186 4" xfId="22721" xr:uid="{00000000-0005-0000-0000-0000C3580000}"/>
    <cellStyle name="Normal 186 5" xfId="22722" xr:uid="{00000000-0005-0000-0000-0000C4580000}"/>
    <cellStyle name="Normal 186 6" xfId="22723" xr:uid="{00000000-0005-0000-0000-0000C5580000}"/>
    <cellStyle name="Normal 187" xfId="22724" xr:uid="{00000000-0005-0000-0000-0000C6580000}"/>
    <cellStyle name="Normal 187 2" xfId="22725" xr:uid="{00000000-0005-0000-0000-0000C7580000}"/>
    <cellStyle name="Normal 187 2 2" xfId="22726" xr:uid="{00000000-0005-0000-0000-0000C8580000}"/>
    <cellStyle name="Normal 187 2 3" xfId="22727" xr:uid="{00000000-0005-0000-0000-0000C9580000}"/>
    <cellStyle name="Normal 187 2 4" xfId="22728" xr:uid="{00000000-0005-0000-0000-0000CA580000}"/>
    <cellStyle name="Normal 187 3" xfId="22729" xr:uid="{00000000-0005-0000-0000-0000CB580000}"/>
    <cellStyle name="Normal 187 3 2" xfId="22730" xr:uid="{00000000-0005-0000-0000-0000CC580000}"/>
    <cellStyle name="Normal 187 3 3" xfId="22731" xr:uid="{00000000-0005-0000-0000-0000CD580000}"/>
    <cellStyle name="Normal 187 3 4" xfId="22732" xr:uid="{00000000-0005-0000-0000-0000CE580000}"/>
    <cellStyle name="Normal 187 4" xfId="22733" xr:uid="{00000000-0005-0000-0000-0000CF580000}"/>
    <cellStyle name="Normal 187 5" xfId="22734" xr:uid="{00000000-0005-0000-0000-0000D0580000}"/>
    <cellStyle name="Normal 187 6" xfId="22735" xr:uid="{00000000-0005-0000-0000-0000D1580000}"/>
    <cellStyle name="Normal 188" xfId="22736" xr:uid="{00000000-0005-0000-0000-0000D2580000}"/>
    <cellStyle name="Normal 188 2" xfId="22737" xr:uid="{00000000-0005-0000-0000-0000D3580000}"/>
    <cellStyle name="Normal 188 2 2" xfId="22738" xr:uid="{00000000-0005-0000-0000-0000D4580000}"/>
    <cellStyle name="Normal 188 2 3" xfId="22739" xr:uid="{00000000-0005-0000-0000-0000D5580000}"/>
    <cellStyle name="Normal 188 2 4" xfId="22740" xr:uid="{00000000-0005-0000-0000-0000D6580000}"/>
    <cellStyle name="Normal 188 3" xfId="22741" xr:uid="{00000000-0005-0000-0000-0000D7580000}"/>
    <cellStyle name="Normal 188 3 2" xfId="22742" xr:uid="{00000000-0005-0000-0000-0000D8580000}"/>
    <cellStyle name="Normal 188 3 3" xfId="22743" xr:uid="{00000000-0005-0000-0000-0000D9580000}"/>
    <cellStyle name="Normal 188 3 4" xfId="22744" xr:uid="{00000000-0005-0000-0000-0000DA580000}"/>
    <cellStyle name="Normal 188 4" xfId="22745" xr:uid="{00000000-0005-0000-0000-0000DB580000}"/>
    <cellStyle name="Normal 188 5" xfId="22746" xr:uid="{00000000-0005-0000-0000-0000DC580000}"/>
    <cellStyle name="Normal 188 6" xfId="22747" xr:uid="{00000000-0005-0000-0000-0000DD580000}"/>
    <cellStyle name="Normal 189" xfId="22748" xr:uid="{00000000-0005-0000-0000-0000DE580000}"/>
    <cellStyle name="Normal 189 2" xfId="22749" xr:uid="{00000000-0005-0000-0000-0000DF580000}"/>
    <cellStyle name="Normal 189 2 2" xfId="22750" xr:uid="{00000000-0005-0000-0000-0000E0580000}"/>
    <cellStyle name="Normal 189 2 3" xfId="22751" xr:uid="{00000000-0005-0000-0000-0000E1580000}"/>
    <cellStyle name="Normal 189 2 4" xfId="22752" xr:uid="{00000000-0005-0000-0000-0000E2580000}"/>
    <cellStyle name="Normal 189 3" xfId="22753" xr:uid="{00000000-0005-0000-0000-0000E3580000}"/>
    <cellStyle name="Normal 189 3 2" xfId="22754" xr:uid="{00000000-0005-0000-0000-0000E4580000}"/>
    <cellStyle name="Normal 189 3 3" xfId="22755" xr:uid="{00000000-0005-0000-0000-0000E5580000}"/>
    <cellStyle name="Normal 189 3 4" xfId="22756" xr:uid="{00000000-0005-0000-0000-0000E6580000}"/>
    <cellStyle name="Normal 189 4" xfId="22757" xr:uid="{00000000-0005-0000-0000-0000E7580000}"/>
    <cellStyle name="Normal 189 5" xfId="22758" xr:uid="{00000000-0005-0000-0000-0000E8580000}"/>
    <cellStyle name="Normal 189 6" xfId="22759" xr:uid="{00000000-0005-0000-0000-0000E9580000}"/>
    <cellStyle name="Normal 19" xfId="22760" xr:uid="{00000000-0005-0000-0000-0000EA580000}"/>
    <cellStyle name="Normal 19 2" xfId="22761" xr:uid="{00000000-0005-0000-0000-0000EB580000}"/>
    <cellStyle name="Normal 19 3" xfId="22762" xr:uid="{00000000-0005-0000-0000-0000EC580000}"/>
    <cellStyle name="Normal 19 4" xfId="22763" xr:uid="{00000000-0005-0000-0000-0000ED580000}"/>
    <cellStyle name="Normal 190" xfId="22764" xr:uid="{00000000-0005-0000-0000-0000EE580000}"/>
    <cellStyle name="Normal 190 2" xfId="22765" xr:uid="{00000000-0005-0000-0000-0000EF580000}"/>
    <cellStyle name="Normal 190 2 2" xfId="22766" xr:uid="{00000000-0005-0000-0000-0000F0580000}"/>
    <cellStyle name="Normal 190 2 3" xfId="22767" xr:uid="{00000000-0005-0000-0000-0000F1580000}"/>
    <cellStyle name="Normal 190 2 4" xfId="22768" xr:uid="{00000000-0005-0000-0000-0000F2580000}"/>
    <cellStyle name="Normal 190 3" xfId="22769" xr:uid="{00000000-0005-0000-0000-0000F3580000}"/>
    <cellStyle name="Normal 190 3 2" xfId="22770" xr:uid="{00000000-0005-0000-0000-0000F4580000}"/>
    <cellStyle name="Normal 190 3 3" xfId="22771" xr:uid="{00000000-0005-0000-0000-0000F5580000}"/>
    <cellStyle name="Normal 190 3 4" xfId="22772" xr:uid="{00000000-0005-0000-0000-0000F6580000}"/>
    <cellStyle name="Normal 190 4" xfId="22773" xr:uid="{00000000-0005-0000-0000-0000F7580000}"/>
    <cellStyle name="Normal 190 5" xfId="22774" xr:uid="{00000000-0005-0000-0000-0000F8580000}"/>
    <cellStyle name="Normal 190 6" xfId="22775" xr:uid="{00000000-0005-0000-0000-0000F9580000}"/>
    <cellStyle name="Normal 191" xfId="22776" xr:uid="{00000000-0005-0000-0000-0000FA580000}"/>
    <cellStyle name="Normal 191 2" xfId="22777" xr:uid="{00000000-0005-0000-0000-0000FB580000}"/>
    <cellStyle name="Normal 191 2 2" xfId="22778" xr:uid="{00000000-0005-0000-0000-0000FC580000}"/>
    <cellStyle name="Normal 191 2 3" xfId="22779" xr:uid="{00000000-0005-0000-0000-0000FD580000}"/>
    <cellStyle name="Normal 191 2 4" xfId="22780" xr:uid="{00000000-0005-0000-0000-0000FE580000}"/>
    <cellStyle name="Normal 191 3" xfId="22781" xr:uid="{00000000-0005-0000-0000-0000FF580000}"/>
    <cellStyle name="Normal 191 3 2" xfId="22782" xr:uid="{00000000-0005-0000-0000-000000590000}"/>
    <cellStyle name="Normal 191 3 3" xfId="22783" xr:uid="{00000000-0005-0000-0000-000001590000}"/>
    <cellStyle name="Normal 191 3 4" xfId="22784" xr:uid="{00000000-0005-0000-0000-000002590000}"/>
    <cellStyle name="Normal 191 4" xfId="22785" xr:uid="{00000000-0005-0000-0000-000003590000}"/>
    <cellStyle name="Normal 191 5" xfId="22786" xr:uid="{00000000-0005-0000-0000-000004590000}"/>
    <cellStyle name="Normal 191 6" xfId="22787" xr:uid="{00000000-0005-0000-0000-000005590000}"/>
    <cellStyle name="Normal 192" xfId="22788" xr:uid="{00000000-0005-0000-0000-000006590000}"/>
    <cellStyle name="Normal 192 2" xfId="22789" xr:uid="{00000000-0005-0000-0000-000007590000}"/>
    <cellStyle name="Normal 192 2 2" xfId="22790" xr:uid="{00000000-0005-0000-0000-000008590000}"/>
    <cellStyle name="Normal 192 2 3" xfId="22791" xr:uid="{00000000-0005-0000-0000-000009590000}"/>
    <cellStyle name="Normal 192 2 4" xfId="22792" xr:uid="{00000000-0005-0000-0000-00000A590000}"/>
    <cellStyle name="Normal 192 3" xfId="22793" xr:uid="{00000000-0005-0000-0000-00000B590000}"/>
    <cellStyle name="Normal 192 3 2" xfId="22794" xr:uid="{00000000-0005-0000-0000-00000C590000}"/>
    <cellStyle name="Normal 192 3 3" xfId="22795" xr:uid="{00000000-0005-0000-0000-00000D590000}"/>
    <cellStyle name="Normal 192 3 4" xfId="22796" xr:uid="{00000000-0005-0000-0000-00000E590000}"/>
    <cellStyle name="Normal 192 4" xfId="22797" xr:uid="{00000000-0005-0000-0000-00000F590000}"/>
    <cellStyle name="Normal 192 5" xfId="22798" xr:uid="{00000000-0005-0000-0000-000010590000}"/>
    <cellStyle name="Normal 192 6" xfId="22799" xr:uid="{00000000-0005-0000-0000-000011590000}"/>
    <cellStyle name="Normal 193" xfId="22800" xr:uid="{00000000-0005-0000-0000-000012590000}"/>
    <cellStyle name="Normal 193 2" xfId="22801" xr:uid="{00000000-0005-0000-0000-000013590000}"/>
    <cellStyle name="Normal 193 2 2" xfId="22802" xr:uid="{00000000-0005-0000-0000-000014590000}"/>
    <cellStyle name="Normal 193 2 3" xfId="22803" xr:uid="{00000000-0005-0000-0000-000015590000}"/>
    <cellStyle name="Normal 193 2 4" xfId="22804" xr:uid="{00000000-0005-0000-0000-000016590000}"/>
    <cellStyle name="Normal 193 3" xfId="22805" xr:uid="{00000000-0005-0000-0000-000017590000}"/>
    <cellStyle name="Normal 193 3 2" xfId="22806" xr:uid="{00000000-0005-0000-0000-000018590000}"/>
    <cellStyle name="Normal 193 3 3" xfId="22807" xr:uid="{00000000-0005-0000-0000-000019590000}"/>
    <cellStyle name="Normal 193 3 4" xfId="22808" xr:uid="{00000000-0005-0000-0000-00001A590000}"/>
    <cellStyle name="Normal 193 4" xfId="22809" xr:uid="{00000000-0005-0000-0000-00001B590000}"/>
    <cellStyle name="Normal 193 5" xfId="22810" xr:uid="{00000000-0005-0000-0000-00001C590000}"/>
    <cellStyle name="Normal 193 6" xfId="22811" xr:uid="{00000000-0005-0000-0000-00001D590000}"/>
    <cellStyle name="Normal 194" xfId="22812" xr:uid="{00000000-0005-0000-0000-00001E590000}"/>
    <cellStyle name="Normal 194 2" xfId="22813" xr:uid="{00000000-0005-0000-0000-00001F590000}"/>
    <cellStyle name="Normal 194 2 2" xfId="22814" xr:uid="{00000000-0005-0000-0000-000020590000}"/>
    <cellStyle name="Normal 194 2 3" xfId="22815" xr:uid="{00000000-0005-0000-0000-000021590000}"/>
    <cellStyle name="Normal 194 2 4" xfId="22816" xr:uid="{00000000-0005-0000-0000-000022590000}"/>
    <cellStyle name="Normal 194 3" xfId="22817" xr:uid="{00000000-0005-0000-0000-000023590000}"/>
    <cellStyle name="Normal 194 3 2" xfId="22818" xr:uid="{00000000-0005-0000-0000-000024590000}"/>
    <cellStyle name="Normal 194 3 3" xfId="22819" xr:uid="{00000000-0005-0000-0000-000025590000}"/>
    <cellStyle name="Normal 194 3 4" xfId="22820" xr:uid="{00000000-0005-0000-0000-000026590000}"/>
    <cellStyle name="Normal 194 4" xfId="22821" xr:uid="{00000000-0005-0000-0000-000027590000}"/>
    <cellStyle name="Normal 194 5" xfId="22822" xr:uid="{00000000-0005-0000-0000-000028590000}"/>
    <cellStyle name="Normal 194 6" xfId="22823" xr:uid="{00000000-0005-0000-0000-000029590000}"/>
    <cellStyle name="Normal 195" xfId="22824" xr:uid="{00000000-0005-0000-0000-00002A590000}"/>
    <cellStyle name="Normal 195 2" xfId="22825" xr:uid="{00000000-0005-0000-0000-00002B590000}"/>
    <cellStyle name="Normal 195 2 2" xfId="22826" xr:uid="{00000000-0005-0000-0000-00002C590000}"/>
    <cellStyle name="Normal 195 2 3" xfId="22827" xr:uid="{00000000-0005-0000-0000-00002D590000}"/>
    <cellStyle name="Normal 195 2 4" xfId="22828" xr:uid="{00000000-0005-0000-0000-00002E590000}"/>
    <cellStyle name="Normal 195 3" xfId="22829" xr:uid="{00000000-0005-0000-0000-00002F590000}"/>
    <cellStyle name="Normal 195 3 2" xfId="22830" xr:uid="{00000000-0005-0000-0000-000030590000}"/>
    <cellStyle name="Normal 195 3 3" xfId="22831" xr:uid="{00000000-0005-0000-0000-000031590000}"/>
    <cellStyle name="Normal 195 3 4" xfId="22832" xr:uid="{00000000-0005-0000-0000-000032590000}"/>
    <cellStyle name="Normal 195 4" xfId="22833" xr:uid="{00000000-0005-0000-0000-000033590000}"/>
    <cellStyle name="Normal 195 5" xfId="22834" xr:uid="{00000000-0005-0000-0000-000034590000}"/>
    <cellStyle name="Normal 195 6" xfId="22835" xr:uid="{00000000-0005-0000-0000-000035590000}"/>
    <cellStyle name="Normal 196" xfId="22836" xr:uid="{00000000-0005-0000-0000-000036590000}"/>
    <cellStyle name="Normal 196 2" xfId="22837" xr:uid="{00000000-0005-0000-0000-000037590000}"/>
    <cellStyle name="Normal 196 2 2" xfId="22838" xr:uid="{00000000-0005-0000-0000-000038590000}"/>
    <cellStyle name="Normal 196 2 3" xfId="22839" xr:uid="{00000000-0005-0000-0000-000039590000}"/>
    <cellStyle name="Normal 196 2 4" xfId="22840" xr:uid="{00000000-0005-0000-0000-00003A590000}"/>
    <cellStyle name="Normal 196 3" xfId="22841" xr:uid="{00000000-0005-0000-0000-00003B590000}"/>
    <cellStyle name="Normal 196 3 2" xfId="22842" xr:uid="{00000000-0005-0000-0000-00003C590000}"/>
    <cellStyle name="Normal 196 3 3" xfId="22843" xr:uid="{00000000-0005-0000-0000-00003D590000}"/>
    <cellStyle name="Normal 196 3 4" xfId="22844" xr:uid="{00000000-0005-0000-0000-00003E590000}"/>
    <cellStyle name="Normal 196 4" xfId="22845" xr:uid="{00000000-0005-0000-0000-00003F590000}"/>
    <cellStyle name="Normal 196 5" xfId="22846" xr:uid="{00000000-0005-0000-0000-000040590000}"/>
    <cellStyle name="Normal 196 6" xfId="22847" xr:uid="{00000000-0005-0000-0000-000041590000}"/>
    <cellStyle name="Normal 197" xfId="22848" xr:uid="{00000000-0005-0000-0000-000042590000}"/>
    <cellStyle name="Normal 197 2" xfId="22849" xr:uid="{00000000-0005-0000-0000-000043590000}"/>
    <cellStyle name="Normal 197 2 2" xfId="22850" xr:uid="{00000000-0005-0000-0000-000044590000}"/>
    <cellStyle name="Normal 197 2 3" xfId="22851" xr:uid="{00000000-0005-0000-0000-000045590000}"/>
    <cellStyle name="Normal 197 2 4" xfId="22852" xr:uid="{00000000-0005-0000-0000-000046590000}"/>
    <cellStyle name="Normal 197 3" xfId="22853" xr:uid="{00000000-0005-0000-0000-000047590000}"/>
    <cellStyle name="Normal 197 3 2" xfId="22854" xr:uid="{00000000-0005-0000-0000-000048590000}"/>
    <cellStyle name="Normal 197 3 3" xfId="22855" xr:uid="{00000000-0005-0000-0000-000049590000}"/>
    <cellStyle name="Normal 197 3 4" xfId="22856" xr:uid="{00000000-0005-0000-0000-00004A590000}"/>
    <cellStyle name="Normal 197 4" xfId="22857" xr:uid="{00000000-0005-0000-0000-00004B590000}"/>
    <cellStyle name="Normal 197 5" xfId="22858" xr:uid="{00000000-0005-0000-0000-00004C590000}"/>
    <cellStyle name="Normal 197 6" xfId="22859" xr:uid="{00000000-0005-0000-0000-00004D590000}"/>
    <cellStyle name="Normal 198" xfId="22860" xr:uid="{00000000-0005-0000-0000-00004E590000}"/>
    <cellStyle name="Normal 198 2" xfId="22861" xr:uid="{00000000-0005-0000-0000-00004F590000}"/>
    <cellStyle name="Normal 198 2 2" xfId="22862" xr:uid="{00000000-0005-0000-0000-000050590000}"/>
    <cellStyle name="Normal 198 2 3" xfId="22863" xr:uid="{00000000-0005-0000-0000-000051590000}"/>
    <cellStyle name="Normal 198 2 4" xfId="22864" xr:uid="{00000000-0005-0000-0000-000052590000}"/>
    <cellStyle name="Normal 198 3" xfId="22865" xr:uid="{00000000-0005-0000-0000-000053590000}"/>
    <cellStyle name="Normal 198 3 2" xfId="22866" xr:uid="{00000000-0005-0000-0000-000054590000}"/>
    <cellStyle name="Normal 198 3 3" xfId="22867" xr:uid="{00000000-0005-0000-0000-000055590000}"/>
    <cellStyle name="Normal 198 3 4" xfId="22868" xr:uid="{00000000-0005-0000-0000-000056590000}"/>
    <cellStyle name="Normal 198 4" xfId="22869" xr:uid="{00000000-0005-0000-0000-000057590000}"/>
    <cellStyle name="Normal 198 5" xfId="22870" xr:uid="{00000000-0005-0000-0000-000058590000}"/>
    <cellStyle name="Normal 198 6" xfId="22871" xr:uid="{00000000-0005-0000-0000-000059590000}"/>
    <cellStyle name="Normal 199" xfId="22872" xr:uid="{00000000-0005-0000-0000-00005A590000}"/>
    <cellStyle name="Normal 199 2" xfId="22873" xr:uid="{00000000-0005-0000-0000-00005B590000}"/>
    <cellStyle name="Normal 199 2 2" xfId="22874" xr:uid="{00000000-0005-0000-0000-00005C590000}"/>
    <cellStyle name="Normal 199 2 3" xfId="22875" xr:uid="{00000000-0005-0000-0000-00005D590000}"/>
    <cellStyle name="Normal 199 2 4" xfId="22876" xr:uid="{00000000-0005-0000-0000-00005E590000}"/>
    <cellStyle name="Normal 199 3" xfId="22877" xr:uid="{00000000-0005-0000-0000-00005F590000}"/>
    <cellStyle name="Normal 199 3 2" xfId="22878" xr:uid="{00000000-0005-0000-0000-000060590000}"/>
    <cellStyle name="Normal 199 3 3" xfId="22879" xr:uid="{00000000-0005-0000-0000-000061590000}"/>
    <cellStyle name="Normal 199 3 4" xfId="22880" xr:uid="{00000000-0005-0000-0000-000062590000}"/>
    <cellStyle name="Normal 199 4" xfId="22881" xr:uid="{00000000-0005-0000-0000-000063590000}"/>
    <cellStyle name="Normal 199 5" xfId="22882" xr:uid="{00000000-0005-0000-0000-000064590000}"/>
    <cellStyle name="Normal 199 6" xfId="22883" xr:uid="{00000000-0005-0000-0000-000065590000}"/>
    <cellStyle name="Normal 2" xfId="22884" xr:uid="{00000000-0005-0000-0000-000066590000}"/>
    <cellStyle name="Normal 2 10" xfId="22885" xr:uid="{00000000-0005-0000-0000-000067590000}"/>
    <cellStyle name="Normal 2 10 2" xfId="22886" xr:uid="{00000000-0005-0000-0000-000068590000}"/>
    <cellStyle name="Normal 2 10 2 2" xfId="22887" xr:uid="{00000000-0005-0000-0000-000069590000}"/>
    <cellStyle name="Normal 2 10 2 2 2" xfId="22888" xr:uid="{00000000-0005-0000-0000-00006A590000}"/>
    <cellStyle name="Normal 2 10 2 3" xfId="22889" xr:uid="{00000000-0005-0000-0000-00006B590000}"/>
    <cellStyle name="Normal 2 10 2 4" xfId="22890" xr:uid="{00000000-0005-0000-0000-00006C590000}"/>
    <cellStyle name="Normal 2 10 3" xfId="22891" xr:uid="{00000000-0005-0000-0000-00006D590000}"/>
    <cellStyle name="Normal 2 10 3 2" xfId="22892" xr:uid="{00000000-0005-0000-0000-00006E590000}"/>
    <cellStyle name="Normal 2 10 3 2 2" xfId="22893" xr:uid="{00000000-0005-0000-0000-00006F590000}"/>
    <cellStyle name="Normal 2 10 3 3" xfId="22894" xr:uid="{00000000-0005-0000-0000-000070590000}"/>
    <cellStyle name="Normal 2 10 3 4" xfId="22895" xr:uid="{00000000-0005-0000-0000-000071590000}"/>
    <cellStyle name="Normal 2 10 4" xfId="22896" xr:uid="{00000000-0005-0000-0000-000072590000}"/>
    <cellStyle name="Normal 2 10 4 2" xfId="22897" xr:uid="{00000000-0005-0000-0000-000073590000}"/>
    <cellStyle name="Normal 2 10 5" xfId="22898" xr:uid="{00000000-0005-0000-0000-000074590000}"/>
    <cellStyle name="Normal 2 10 6" xfId="22899" xr:uid="{00000000-0005-0000-0000-000075590000}"/>
    <cellStyle name="Normal 2 10_Specific Changes NWAU15" xfId="22900" xr:uid="{00000000-0005-0000-0000-000076590000}"/>
    <cellStyle name="Normal 2 11" xfId="22901" xr:uid="{00000000-0005-0000-0000-000077590000}"/>
    <cellStyle name="Normal 2 11 2" xfId="22902" xr:uid="{00000000-0005-0000-0000-000078590000}"/>
    <cellStyle name="Normal 2 11 2 2" xfId="22903" xr:uid="{00000000-0005-0000-0000-000079590000}"/>
    <cellStyle name="Normal 2 11 2 2 2" xfId="22904" xr:uid="{00000000-0005-0000-0000-00007A590000}"/>
    <cellStyle name="Normal 2 11 2 3" xfId="22905" xr:uid="{00000000-0005-0000-0000-00007B590000}"/>
    <cellStyle name="Normal 2 11 2 4" xfId="22906" xr:uid="{00000000-0005-0000-0000-00007C590000}"/>
    <cellStyle name="Normal 2 11 3" xfId="22907" xr:uid="{00000000-0005-0000-0000-00007D590000}"/>
    <cellStyle name="Normal 2 11 3 2" xfId="22908" xr:uid="{00000000-0005-0000-0000-00007E590000}"/>
    <cellStyle name="Normal 2 11 3 2 2" xfId="22909" xr:uid="{00000000-0005-0000-0000-00007F590000}"/>
    <cellStyle name="Normal 2 11 3 3" xfId="22910" xr:uid="{00000000-0005-0000-0000-000080590000}"/>
    <cellStyle name="Normal 2 11 3 4" xfId="22911" xr:uid="{00000000-0005-0000-0000-000081590000}"/>
    <cellStyle name="Normal 2 11 4" xfId="22912" xr:uid="{00000000-0005-0000-0000-000082590000}"/>
    <cellStyle name="Normal 2 11 4 2" xfId="22913" xr:uid="{00000000-0005-0000-0000-000083590000}"/>
    <cellStyle name="Normal 2 11 5" xfId="22914" xr:uid="{00000000-0005-0000-0000-000084590000}"/>
    <cellStyle name="Normal 2 11 6" xfId="22915" xr:uid="{00000000-0005-0000-0000-000085590000}"/>
    <cellStyle name="Normal 2 11_Specific Changes NWAU15" xfId="22916" xr:uid="{00000000-0005-0000-0000-000086590000}"/>
    <cellStyle name="Normal 2 12" xfId="22917" xr:uid="{00000000-0005-0000-0000-000087590000}"/>
    <cellStyle name="Normal 2 12 2" xfId="22918" xr:uid="{00000000-0005-0000-0000-000088590000}"/>
    <cellStyle name="Normal 2 12 2 2" xfId="22919" xr:uid="{00000000-0005-0000-0000-000089590000}"/>
    <cellStyle name="Normal 2 12 2 3" xfId="22920" xr:uid="{00000000-0005-0000-0000-00008A590000}"/>
    <cellStyle name="Normal 2 12 2 4" xfId="22921" xr:uid="{00000000-0005-0000-0000-00008B590000}"/>
    <cellStyle name="Normal 2 12 3" xfId="22922" xr:uid="{00000000-0005-0000-0000-00008C590000}"/>
    <cellStyle name="Normal 2 12 3 2" xfId="22923" xr:uid="{00000000-0005-0000-0000-00008D590000}"/>
    <cellStyle name="Normal 2 12 3 3" xfId="22924" xr:uid="{00000000-0005-0000-0000-00008E590000}"/>
    <cellStyle name="Normal 2 12 3 4" xfId="22925" xr:uid="{00000000-0005-0000-0000-00008F590000}"/>
    <cellStyle name="Normal 2 12 4" xfId="22926" xr:uid="{00000000-0005-0000-0000-000090590000}"/>
    <cellStyle name="Normal 2 12 5" xfId="22927" xr:uid="{00000000-0005-0000-0000-000091590000}"/>
    <cellStyle name="Normal 2 12 6" xfId="22928" xr:uid="{00000000-0005-0000-0000-000092590000}"/>
    <cellStyle name="Normal 2 12_Specific Changes NWAU15" xfId="22929" xr:uid="{00000000-0005-0000-0000-000093590000}"/>
    <cellStyle name="Normal 2 13" xfId="22930" xr:uid="{00000000-0005-0000-0000-000094590000}"/>
    <cellStyle name="Normal 2 13 2" xfId="22931" xr:uid="{00000000-0005-0000-0000-000095590000}"/>
    <cellStyle name="Normal 2 13 2 2" xfId="22932" xr:uid="{00000000-0005-0000-0000-000096590000}"/>
    <cellStyle name="Normal 2 13 2 3" xfId="22933" xr:uid="{00000000-0005-0000-0000-000097590000}"/>
    <cellStyle name="Normal 2 13 2 4" xfId="22934" xr:uid="{00000000-0005-0000-0000-000098590000}"/>
    <cellStyle name="Normal 2 13 3" xfId="22935" xr:uid="{00000000-0005-0000-0000-000099590000}"/>
    <cellStyle name="Normal 2 13 3 2" xfId="22936" xr:uid="{00000000-0005-0000-0000-00009A590000}"/>
    <cellStyle name="Normal 2 13 3 3" xfId="22937" xr:uid="{00000000-0005-0000-0000-00009B590000}"/>
    <cellStyle name="Normal 2 13 3 4" xfId="22938" xr:uid="{00000000-0005-0000-0000-00009C590000}"/>
    <cellStyle name="Normal 2 13 4" xfId="22939" xr:uid="{00000000-0005-0000-0000-00009D590000}"/>
    <cellStyle name="Normal 2 13 5" xfId="22940" xr:uid="{00000000-0005-0000-0000-00009E590000}"/>
    <cellStyle name="Normal 2 13 6" xfId="22941" xr:uid="{00000000-0005-0000-0000-00009F590000}"/>
    <cellStyle name="Normal 2 14" xfId="22942" xr:uid="{00000000-0005-0000-0000-0000A0590000}"/>
    <cellStyle name="Normal 2 14 2" xfId="22943" xr:uid="{00000000-0005-0000-0000-0000A1590000}"/>
    <cellStyle name="Normal 2 14 2 2" xfId="22944" xr:uid="{00000000-0005-0000-0000-0000A2590000}"/>
    <cellStyle name="Normal 2 14 2 3" xfId="22945" xr:uid="{00000000-0005-0000-0000-0000A3590000}"/>
    <cellStyle name="Normal 2 14 2 4" xfId="22946" xr:uid="{00000000-0005-0000-0000-0000A4590000}"/>
    <cellStyle name="Normal 2 14 3" xfId="22947" xr:uid="{00000000-0005-0000-0000-0000A5590000}"/>
    <cellStyle name="Normal 2 14 3 2" xfId="22948" xr:uid="{00000000-0005-0000-0000-0000A6590000}"/>
    <cellStyle name="Normal 2 14 3 3" xfId="22949" xr:uid="{00000000-0005-0000-0000-0000A7590000}"/>
    <cellStyle name="Normal 2 14 3 4" xfId="22950" xr:uid="{00000000-0005-0000-0000-0000A8590000}"/>
    <cellStyle name="Normal 2 14 4" xfId="22951" xr:uid="{00000000-0005-0000-0000-0000A9590000}"/>
    <cellStyle name="Normal 2 14 4 2" xfId="22952" xr:uid="{00000000-0005-0000-0000-0000AA590000}"/>
    <cellStyle name="Normal 2 14 4 3" xfId="22953" xr:uid="{00000000-0005-0000-0000-0000AB590000}"/>
    <cellStyle name="Normal 2 14 4 4" xfId="22954" xr:uid="{00000000-0005-0000-0000-0000AC590000}"/>
    <cellStyle name="Normal 2 14 5" xfId="22955" xr:uid="{00000000-0005-0000-0000-0000AD590000}"/>
    <cellStyle name="Normal 2 14 6" xfId="22956" xr:uid="{00000000-0005-0000-0000-0000AE590000}"/>
    <cellStyle name="Normal 2 14 7" xfId="22957" xr:uid="{00000000-0005-0000-0000-0000AF590000}"/>
    <cellStyle name="Normal 2 15" xfId="22958" xr:uid="{00000000-0005-0000-0000-0000B0590000}"/>
    <cellStyle name="Normal 2 15 2" xfId="22959" xr:uid="{00000000-0005-0000-0000-0000B1590000}"/>
    <cellStyle name="Normal 2 15 2 2" xfId="22960" xr:uid="{00000000-0005-0000-0000-0000B2590000}"/>
    <cellStyle name="Normal 2 15 2 3" xfId="22961" xr:uid="{00000000-0005-0000-0000-0000B3590000}"/>
    <cellStyle name="Normal 2 15 2 4" xfId="22962" xr:uid="{00000000-0005-0000-0000-0000B4590000}"/>
    <cellStyle name="Normal 2 15 3" xfId="22963" xr:uid="{00000000-0005-0000-0000-0000B5590000}"/>
    <cellStyle name="Normal 2 15 3 2" xfId="22964" xr:uid="{00000000-0005-0000-0000-0000B6590000}"/>
    <cellStyle name="Normal 2 15 3 3" xfId="22965" xr:uid="{00000000-0005-0000-0000-0000B7590000}"/>
    <cellStyle name="Normal 2 15 3 4" xfId="22966" xr:uid="{00000000-0005-0000-0000-0000B8590000}"/>
    <cellStyle name="Normal 2 15 4" xfId="22967" xr:uid="{00000000-0005-0000-0000-0000B9590000}"/>
    <cellStyle name="Normal 2 15 5" xfId="22968" xr:uid="{00000000-0005-0000-0000-0000BA590000}"/>
    <cellStyle name="Normal 2 15 6" xfId="22969" xr:uid="{00000000-0005-0000-0000-0000BB590000}"/>
    <cellStyle name="Normal 2 16" xfId="22970" xr:uid="{00000000-0005-0000-0000-0000BC590000}"/>
    <cellStyle name="Normal 2 16 2" xfId="22971" xr:uid="{00000000-0005-0000-0000-0000BD590000}"/>
    <cellStyle name="Normal 2 16 2 2" xfId="22972" xr:uid="{00000000-0005-0000-0000-0000BE590000}"/>
    <cellStyle name="Normal 2 16 2 3" xfId="22973" xr:uid="{00000000-0005-0000-0000-0000BF590000}"/>
    <cellStyle name="Normal 2 16 2 4" xfId="22974" xr:uid="{00000000-0005-0000-0000-0000C0590000}"/>
    <cellStyle name="Normal 2 16 3" xfId="22975" xr:uid="{00000000-0005-0000-0000-0000C1590000}"/>
    <cellStyle name="Normal 2 16 3 2" xfId="22976" xr:uid="{00000000-0005-0000-0000-0000C2590000}"/>
    <cellStyle name="Normal 2 16 3 3" xfId="22977" xr:uid="{00000000-0005-0000-0000-0000C3590000}"/>
    <cellStyle name="Normal 2 16 3 4" xfId="22978" xr:uid="{00000000-0005-0000-0000-0000C4590000}"/>
    <cellStyle name="Normal 2 16 4" xfId="22979" xr:uid="{00000000-0005-0000-0000-0000C5590000}"/>
    <cellStyle name="Normal 2 16 5" xfId="22980" xr:uid="{00000000-0005-0000-0000-0000C6590000}"/>
    <cellStyle name="Normal 2 16 6" xfId="22981" xr:uid="{00000000-0005-0000-0000-0000C7590000}"/>
    <cellStyle name="Normal 2 17" xfId="22982" xr:uid="{00000000-0005-0000-0000-0000C8590000}"/>
    <cellStyle name="Normal 2 17 2" xfId="22983" xr:uid="{00000000-0005-0000-0000-0000C9590000}"/>
    <cellStyle name="Normal 2 17 2 2" xfId="22984" xr:uid="{00000000-0005-0000-0000-0000CA590000}"/>
    <cellStyle name="Normal 2 17 2 3" xfId="22985" xr:uid="{00000000-0005-0000-0000-0000CB590000}"/>
    <cellStyle name="Normal 2 17 2 4" xfId="22986" xr:uid="{00000000-0005-0000-0000-0000CC590000}"/>
    <cellStyle name="Normal 2 17 3" xfId="22987" xr:uid="{00000000-0005-0000-0000-0000CD590000}"/>
    <cellStyle name="Normal 2 17 3 2" xfId="22988" xr:uid="{00000000-0005-0000-0000-0000CE590000}"/>
    <cellStyle name="Normal 2 17 3 3" xfId="22989" xr:uid="{00000000-0005-0000-0000-0000CF590000}"/>
    <cellStyle name="Normal 2 17 3 4" xfId="22990" xr:uid="{00000000-0005-0000-0000-0000D0590000}"/>
    <cellStyle name="Normal 2 17 4" xfId="22991" xr:uid="{00000000-0005-0000-0000-0000D1590000}"/>
    <cellStyle name="Normal 2 17 5" xfId="22992" xr:uid="{00000000-0005-0000-0000-0000D2590000}"/>
    <cellStyle name="Normal 2 17 6" xfId="22993" xr:uid="{00000000-0005-0000-0000-0000D3590000}"/>
    <cellStyle name="Normal 2 18" xfId="22994" xr:uid="{00000000-0005-0000-0000-0000D4590000}"/>
    <cellStyle name="Normal 2 18 2" xfId="22995" xr:uid="{00000000-0005-0000-0000-0000D5590000}"/>
    <cellStyle name="Normal 2 18 2 2" xfId="22996" xr:uid="{00000000-0005-0000-0000-0000D6590000}"/>
    <cellStyle name="Normal 2 18 2 3" xfId="22997" xr:uid="{00000000-0005-0000-0000-0000D7590000}"/>
    <cellStyle name="Normal 2 18 2 4" xfId="22998" xr:uid="{00000000-0005-0000-0000-0000D8590000}"/>
    <cellStyle name="Normal 2 18 3" xfId="22999" xr:uid="{00000000-0005-0000-0000-0000D9590000}"/>
    <cellStyle name="Normal 2 18 3 2" xfId="23000" xr:uid="{00000000-0005-0000-0000-0000DA590000}"/>
    <cellStyle name="Normal 2 18 3 3" xfId="23001" xr:uid="{00000000-0005-0000-0000-0000DB590000}"/>
    <cellStyle name="Normal 2 18 3 4" xfId="23002" xr:uid="{00000000-0005-0000-0000-0000DC590000}"/>
    <cellStyle name="Normal 2 18 4" xfId="23003" xr:uid="{00000000-0005-0000-0000-0000DD590000}"/>
    <cellStyle name="Normal 2 18 5" xfId="23004" xr:uid="{00000000-0005-0000-0000-0000DE590000}"/>
    <cellStyle name="Normal 2 18 6" xfId="23005" xr:uid="{00000000-0005-0000-0000-0000DF590000}"/>
    <cellStyle name="Normal 2 19" xfId="23006" xr:uid="{00000000-0005-0000-0000-0000E0590000}"/>
    <cellStyle name="Normal 2 19 2" xfId="23007" xr:uid="{00000000-0005-0000-0000-0000E1590000}"/>
    <cellStyle name="Normal 2 19 2 2" xfId="23008" xr:uid="{00000000-0005-0000-0000-0000E2590000}"/>
    <cellStyle name="Normal 2 19 2 3" xfId="23009" xr:uid="{00000000-0005-0000-0000-0000E3590000}"/>
    <cellStyle name="Normal 2 19 2 4" xfId="23010" xr:uid="{00000000-0005-0000-0000-0000E4590000}"/>
    <cellStyle name="Normal 2 19 3" xfId="23011" xr:uid="{00000000-0005-0000-0000-0000E5590000}"/>
    <cellStyle name="Normal 2 19 3 2" xfId="23012" xr:uid="{00000000-0005-0000-0000-0000E6590000}"/>
    <cellStyle name="Normal 2 19 3 3" xfId="23013" xr:uid="{00000000-0005-0000-0000-0000E7590000}"/>
    <cellStyle name="Normal 2 19 3 4" xfId="23014" xr:uid="{00000000-0005-0000-0000-0000E8590000}"/>
    <cellStyle name="Normal 2 19 4" xfId="23015" xr:uid="{00000000-0005-0000-0000-0000E9590000}"/>
    <cellStyle name="Normal 2 19 5" xfId="23016" xr:uid="{00000000-0005-0000-0000-0000EA590000}"/>
    <cellStyle name="Normal 2 19 6" xfId="23017" xr:uid="{00000000-0005-0000-0000-0000EB590000}"/>
    <cellStyle name="Normal 2 2" xfId="23018" xr:uid="{00000000-0005-0000-0000-0000EC590000}"/>
    <cellStyle name="Normal 2 2 10" xfId="23019" xr:uid="{00000000-0005-0000-0000-0000ED590000}"/>
    <cellStyle name="Normal 2 2 10 2" xfId="23020" xr:uid="{00000000-0005-0000-0000-0000EE590000}"/>
    <cellStyle name="Normal 2 2 10 3" xfId="23021" xr:uid="{00000000-0005-0000-0000-0000EF590000}"/>
    <cellStyle name="Normal 2 2 10 4" xfId="23022" xr:uid="{00000000-0005-0000-0000-0000F0590000}"/>
    <cellStyle name="Normal 2 2 11" xfId="23023" xr:uid="{00000000-0005-0000-0000-0000F1590000}"/>
    <cellStyle name="Normal 2 2 11 2" xfId="23024" xr:uid="{00000000-0005-0000-0000-0000F2590000}"/>
    <cellStyle name="Normal 2 2 11 3" xfId="23025" xr:uid="{00000000-0005-0000-0000-0000F3590000}"/>
    <cellStyle name="Normal 2 2 11 4" xfId="23026" xr:uid="{00000000-0005-0000-0000-0000F4590000}"/>
    <cellStyle name="Normal 2 2 12" xfId="23027" xr:uid="{00000000-0005-0000-0000-0000F5590000}"/>
    <cellStyle name="Normal 2 2 12 2" xfId="23028" xr:uid="{00000000-0005-0000-0000-0000F6590000}"/>
    <cellStyle name="Normal 2 2 12 3" xfId="23029" xr:uid="{00000000-0005-0000-0000-0000F7590000}"/>
    <cellStyle name="Normal 2 2 12 4" xfId="23030" xr:uid="{00000000-0005-0000-0000-0000F8590000}"/>
    <cellStyle name="Normal 2 2 13" xfId="23031" xr:uid="{00000000-0005-0000-0000-0000F9590000}"/>
    <cellStyle name="Normal 2 2 13 2" xfId="23032" xr:uid="{00000000-0005-0000-0000-0000FA590000}"/>
    <cellStyle name="Normal 2 2 13 3" xfId="23033" xr:uid="{00000000-0005-0000-0000-0000FB590000}"/>
    <cellStyle name="Normal 2 2 13 4" xfId="23034" xr:uid="{00000000-0005-0000-0000-0000FC590000}"/>
    <cellStyle name="Normal 2 2 14" xfId="23035" xr:uid="{00000000-0005-0000-0000-0000FD590000}"/>
    <cellStyle name="Normal 2 2 14 2" xfId="23036" xr:uid="{00000000-0005-0000-0000-0000FE590000}"/>
    <cellStyle name="Normal 2 2 14 3" xfId="23037" xr:uid="{00000000-0005-0000-0000-0000FF590000}"/>
    <cellStyle name="Normal 2 2 14 4" xfId="23038" xr:uid="{00000000-0005-0000-0000-0000005A0000}"/>
    <cellStyle name="Normal 2 2 15" xfId="23039" xr:uid="{00000000-0005-0000-0000-0000015A0000}"/>
    <cellStyle name="Normal 2 2 15 2" xfId="23040" xr:uid="{00000000-0005-0000-0000-0000025A0000}"/>
    <cellStyle name="Normal 2 2 15 3" xfId="23041" xr:uid="{00000000-0005-0000-0000-0000035A0000}"/>
    <cellStyle name="Normal 2 2 15 4" xfId="23042" xr:uid="{00000000-0005-0000-0000-0000045A0000}"/>
    <cellStyle name="Normal 2 2 16" xfId="23043" xr:uid="{00000000-0005-0000-0000-0000055A0000}"/>
    <cellStyle name="Normal 2 2 16 2" xfId="23044" xr:uid="{00000000-0005-0000-0000-0000065A0000}"/>
    <cellStyle name="Normal 2 2 16 3" xfId="23045" xr:uid="{00000000-0005-0000-0000-0000075A0000}"/>
    <cellStyle name="Normal 2 2 16 4" xfId="23046" xr:uid="{00000000-0005-0000-0000-0000085A0000}"/>
    <cellStyle name="Normal 2 2 17" xfId="23047" xr:uid="{00000000-0005-0000-0000-0000095A0000}"/>
    <cellStyle name="Normal 2 2 17 2" xfId="23048" xr:uid="{00000000-0005-0000-0000-00000A5A0000}"/>
    <cellStyle name="Normal 2 2 17 3" xfId="23049" xr:uid="{00000000-0005-0000-0000-00000B5A0000}"/>
    <cellStyle name="Normal 2 2 17 4" xfId="23050" xr:uid="{00000000-0005-0000-0000-00000C5A0000}"/>
    <cellStyle name="Normal 2 2 18" xfId="23051" xr:uid="{00000000-0005-0000-0000-00000D5A0000}"/>
    <cellStyle name="Normal 2 2 18 2" xfId="23052" xr:uid="{00000000-0005-0000-0000-00000E5A0000}"/>
    <cellStyle name="Normal 2 2 18 3" xfId="23053" xr:uid="{00000000-0005-0000-0000-00000F5A0000}"/>
    <cellStyle name="Normal 2 2 18 4" xfId="23054" xr:uid="{00000000-0005-0000-0000-0000105A0000}"/>
    <cellStyle name="Normal 2 2 19" xfId="23055" xr:uid="{00000000-0005-0000-0000-0000115A0000}"/>
    <cellStyle name="Normal 2 2 19 2" xfId="23056" xr:uid="{00000000-0005-0000-0000-0000125A0000}"/>
    <cellStyle name="Normal 2 2 19 3" xfId="23057" xr:uid="{00000000-0005-0000-0000-0000135A0000}"/>
    <cellStyle name="Normal 2 2 19 4" xfId="23058" xr:uid="{00000000-0005-0000-0000-0000145A0000}"/>
    <cellStyle name="Normal 2 2 2" xfId="23059" xr:uid="{00000000-0005-0000-0000-0000155A0000}"/>
    <cellStyle name="Normal 2 2 2 10" xfId="23060" xr:uid="{00000000-0005-0000-0000-0000165A0000}"/>
    <cellStyle name="Normal 2 2 2 10 2" xfId="23061" xr:uid="{00000000-0005-0000-0000-0000175A0000}"/>
    <cellStyle name="Normal 2 2 2 10 2 2" xfId="23062" xr:uid="{00000000-0005-0000-0000-0000185A0000}"/>
    <cellStyle name="Normal 2 2 2 10 2 2 2" xfId="23063" xr:uid="{00000000-0005-0000-0000-0000195A0000}"/>
    <cellStyle name="Normal 2 2 2 10 2 3" xfId="23064" xr:uid="{00000000-0005-0000-0000-00001A5A0000}"/>
    <cellStyle name="Normal 2 2 2 10 3" xfId="23065" xr:uid="{00000000-0005-0000-0000-00001B5A0000}"/>
    <cellStyle name="Normal 2 2 2 10 3 2" xfId="23066" xr:uid="{00000000-0005-0000-0000-00001C5A0000}"/>
    <cellStyle name="Normal 2 2 2 10 3 2 2" xfId="23067" xr:uid="{00000000-0005-0000-0000-00001D5A0000}"/>
    <cellStyle name="Normal 2 2 2 10 3 3" xfId="23068" xr:uid="{00000000-0005-0000-0000-00001E5A0000}"/>
    <cellStyle name="Normal 2 2 2 10 4" xfId="23069" xr:uid="{00000000-0005-0000-0000-00001F5A0000}"/>
    <cellStyle name="Normal 2 2 2 10 4 2" xfId="23070" xr:uid="{00000000-0005-0000-0000-0000205A0000}"/>
    <cellStyle name="Normal 2 2 2 10 5" xfId="23071" xr:uid="{00000000-0005-0000-0000-0000215A0000}"/>
    <cellStyle name="Normal 2 2 2 11" xfId="23072" xr:uid="{00000000-0005-0000-0000-0000225A0000}"/>
    <cellStyle name="Normal 2 2 2 11 2" xfId="23073" xr:uid="{00000000-0005-0000-0000-0000235A0000}"/>
    <cellStyle name="Normal 2 2 2 11 2 2" xfId="23074" xr:uid="{00000000-0005-0000-0000-0000245A0000}"/>
    <cellStyle name="Normal 2 2 2 11 3" xfId="23075" xr:uid="{00000000-0005-0000-0000-0000255A0000}"/>
    <cellStyle name="Normal 2 2 2 11 4" xfId="23076" xr:uid="{00000000-0005-0000-0000-0000265A0000}"/>
    <cellStyle name="Normal 2 2 2 12" xfId="23077" xr:uid="{00000000-0005-0000-0000-0000275A0000}"/>
    <cellStyle name="Normal 2 2 2 12 2" xfId="23078" xr:uid="{00000000-0005-0000-0000-0000285A0000}"/>
    <cellStyle name="Normal 2 2 2 12 2 2" xfId="23079" xr:uid="{00000000-0005-0000-0000-0000295A0000}"/>
    <cellStyle name="Normal 2 2 2 12 3" xfId="23080" xr:uid="{00000000-0005-0000-0000-00002A5A0000}"/>
    <cellStyle name="Normal 2 2 2 12 4" xfId="23081" xr:uid="{00000000-0005-0000-0000-00002B5A0000}"/>
    <cellStyle name="Normal 2 2 2 13" xfId="23082" xr:uid="{00000000-0005-0000-0000-00002C5A0000}"/>
    <cellStyle name="Normal 2 2 2 13 2" xfId="23083" xr:uid="{00000000-0005-0000-0000-00002D5A0000}"/>
    <cellStyle name="Normal 2 2 2 13 3" xfId="23084" xr:uid="{00000000-0005-0000-0000-00002E5A0000}"/>
    <cellStyle name="Normal 2 2 2 13 4" xfId="23085" xr:uid="{00000000-0005-0000-0000-00002F5A0000}"/>
    <cellStyle name="Normal 2 2 2 14" xfId="23086" xr:uid="{00000000-0005-0000-0000-0000305A0000}"/>
    <cellStyle name="Normal 2 2 2 14 2" xfId="23087" xr:uid="{00000000-0005-0000-0000-0000315A0000}"/>
    <cellStyle name="Normal 2 2 2 14 3" xfId="23088" xr:uid="{00000000-0005-0000-0000-0000325A0000}"/>
    <cellStyle name="Normal 2 2 2 14 4" xfId="23089" xr:uid="{00000000-0005-0000-0000-0000335A0000}"/>
    <cellStyle name="Normal 2 2 2 15" xfId="23090" xr:uid="{00000000-0005-0000-0000-0000345A0000}"/>
    <cellStyle name="Normal 2 2 2 15 2" xfId="23091" xr:uid="{00000000-0005-0000-0000-0000355A0000}"/>
    <cellStyle name="Normal 2 2 2 15 3" xfId="23092" xr:uid="{00000000-0005-0000-0000-0000365A0000}"/>
    <cellStyle name="Normal 2 2 2 15 4" xfId="23093" xr:uid="{00000000-0005-0000-0000-0000375A0000}"/>
    <cellStyle name="Normal 2 2 2 16" xfId="23094" xr:uid="{00000000-0005-0000-0000-0000385A0000}"/>
    <cellStyle name="Normal 2 2 2 16 2" xfId="23095" xr:uid="{00000000-0005-0000-0000-0000395A0000}"/>
    <cellStyle name="Normal 2 2 2 16 3" xfId="23096" xr:uid="{00000000-0005-0000-0000-00003A5A0000}"/>
    <cellStyle name="Normal 2 2 2 16 4" xfId="23097" xr:uid="{00000000-0005-0000-0000-00003B5A0000}"/>
    <cellStyle name="Normal 2 2 2 17" xfId="23098" xr:uid="{00000000-0005-0000-0000-00003C5A0000}"/>
    <cellStyle name="Normal 2 2 2 17 2" xfId="23099" xr:uid="{00000000-0005-0000-0000-00003D5A0000}"/>
    <cellStyle name="Normal 2 2 2 17 3" xfId="23100" xr:uid="{00000000-0005-0000-0000-00003E5A0000}"/>
    <cellStyle name="Normal 2 2 2 17 4" xfId="23101" xr:uid="{00000000-0005-0000-0000-00003F5A0000}"/>
    <cellStyle name="Normal 2 2 2 18" xfId="23102" xr:uid="{00000000-0005-0000-0000-0000405A0000}"/>
    <cellStyle name="Normal 2 2 2 18 2" xfId="23103" xr:uid="{00000000-0005-0000-0000-0000415A0000}"/>
    <cellStyle name="Normal 2 2 2 18 3" xfId="23104" xr:uid="{00000000-0005-0000-0000-0000425A0000}"/>
    <cellStyle name="Normal 2 2 2 18 4" xfId="23105" xr:uid="{00000000-0005-0000-0000-0000435A0000}"/>
    <cellStyle name="Normal 2 2 2 19" xfId="23106" xr:uid="{00000000-0005-0000-0000-0000445A0000}"/>
    <cellStyle name="Normal 2 2 2 19 2" xfId="23107" xr:uid="{00000000-0005-0000-0000-0000455A0000}"/>
    <cellStyle name="Normal 2 2 2 19 3" xfId="23108" xr:uid="{00000000-0005-0000-0000-0000465A0000}"/>
    <cellStyle name="Normal 2 2 2 19 4" xfId="23109" xr:uid="{00000000-0005-0000-0000-0000475A0000}"/>
    <cellStyle name="Normal 2 2 2 2" xfId="23110" xr:uid="{00000000-0005-0000-0000-0000485A0000}"/>
    <cellStyle name="Normal 2 2 2 2 10" xfId="23111" xr:uid="{00000000-0005-0000-0000-0000495A0000}"/>
    <cellStyle name="Normal 2 2 2 2 10 2" xfId="23112" xr:uid="{00000000-0005-0000-0000-00004A5A0000}"/>
    <cellStyle name="Normal 2 2 2 2 10 3" xfId="23113" xr:uid="{00000000-0005-0000-0000-00004B5A0000}"/>
    <cellStyle name="Normal 2 2 2 2 10 4" xfId="23114" xr:uid="{00000000-0005-0000-0000-00004C5A0000}"/>
    <cellStyle name="Normal 2 2 2 2 11" xfId="23115" xr:uid="{00000000-0005-0000-0000-00004D5A0000}"/>
    <cellStyle name="Normal 2 2 2 2 11 2" xfId="23116" xr:uid="{00000000-0005-0000-0000-00004E5A0000}"/>
    <cellStyle name="Normal 2 2 2 2 11 3" xfId="23117" xr:uid="{00000000-0005-0000-0000-00004F5A0000}"/>
    <cellStyle name="Normal 2 2 2 2 11 4" xfId="23118" xr:uid="{00000000-0005-0000-0000-0000505A0000}"/>
    <cellStyle name="Normal 2 2 2 2 12" xfId="23119" xr:uid="{00000000-0005-0000-0000-0000515A0000}"/>
    <cellStyle name="Normal 2 2 2 2 12 2" xfId="23120" xr:uid="{00000000-0005-0000-0000-0000525A0000}"/>
    <cellStyle name="Normal 2 2 2 2 12 3" xfId="23121" xr:uid="{00000000-0005-0000-0000-0000535A0000}"/>
    <cellStyle name="Normal 2 2 2 2 12 4" xfId="23122" xr:uid="{00000000-0005-0000-0000-0000545A0000}"/>
    <cellStyle name="Normal 2 2 2 2 13" xfId="23123" xr:uid="{00000000-0005-0000-0000-0000555A0000}"/>
    <cellStyle name="Normal 2 2 2 2 13 2" xfId="23124" xr:uid="{00000000-0005-0000-0000-0000565A0000}"/>
    <cellStyle name="Normal 2 2 2 2 13 3" xfId="23125" xr:uid="{00000000-0005-0000-0000-0000575A0000}"/>
    <cellStyle name="Normal 2 2 2 2 13 4" xfId="23126" xr:uid="{00000000-0005-0000-0000-0000585A0000}"/>
    <cellStyle name="Normal 2 2 2 2 14" xfId="23127" xr:uid="{00000000-0005-0000-0000-0000595A0000}"/>
    <cellStyle name="Normal 2 2 2 2 14 2" xfId="23128" xr:uid="{00000000-0005-0000-0000-00005A5A0000}"/>
    <cellStyle name="Normal 2 2 2 2 14 3" xfId="23129" xr:uid="{00000000-0005-0000-0000-00005B5A0000}"/>
    <cellStyle name="Normal 2 2 2 2 14 4" xfId="23130" xr:uid="{00000000-0005-0000-0000-00005C5A0000}"/>
    <cellStyle name="Normal 2 2 2 2 15" xfId="23131" xr:uid="{00000000-0005-0000-0000-00005D5A0000}"/>
    <cellStyle name="Normal 2 2 2 2 15 2" xfId="23132" xr:uid="{00000000-0005-0000-0000-00005E5A0000}"/>
    <cellStyle name="Normal 2 2 2 2 15 3" xfId="23133" xr:uid="{00000000-0005-0000-0000-00005F5A0000}"/>
    <cellStyle name="Normal 2 2 2 2 15 4" xfId="23134" xr:uid="{00000000-0005-0000-0000-0000605A0000}"/>
    <cellStyle name="Normal 2 2 2 2 16" xfId="23135" xr:uid="{00000000-0005-0000-0000-0000615A0000}"/>
    <cellStyle name="Normal 2 2 2 2 16 2" xfId="23136" xr:uid="{00000000-0005-0000-0000-0000625A0000}"/>
    <cellStyle name="Normal 2 2 2 2 16 3" xfId="23137" xr:uid="{00000000-0005-0000-0000-0000635A0000}"/>
    <cellStyle name="Normal 2 2 2 2 16 4" xfId="23138" xr:uid="{00000000-0005-0000-0000-0000645A0000}"/>
    <cellStyle name="Normal 2 2 2 2 17" xfId="23139" xr:uid="{00000000-0005-0000-0000-0000655A0000}"/>
    <cellStyle name="Normal 2 2 2 2 17 2" xfId="23140" xr:uid="{00000000-0005-0000-0000-0000665A0000}"/>
    <cellStyle name="Normal 2 2 2 2 17 3" xfId="23141" xr:uid="{00000000-0005-0000-0000-0000675A0000}"/>
    <cellStyle name="Normal 2 2 2 2 17 4" xfId="23142" xr:uid="{00000000-0005-0000-0000-0000685A0000}"/>
    <cellStyle name="Normal 2 2 2 2 18" xfId="23143" xr:uid="{00000000-0005-0000-0000-0000695A0000}"/>
    <cellStyle name="Normal 2 2 2 2 18 2" xfId="23144" xr:uid="{00000000-0005-0000-0000-00006A5A0000}"/>
    <cellStyle name="Normal 2 2 2 2 18 3" xfId="23145" xr:uid="{00000000-0005-0000-0000-00006B5A0000}"/>
    <cellStyle name="Normal 2 2 2 2 18 4" xfId="23146" xr:uid="{00000000-0005-0000-0000-00006C5A0000}"/>
    <cellStyle name="Normal 2 2 2 2 19" xfId="23147" xr:uid="{00000000-0005-0000-0000-00006D5A0000}"/>
    <cellStyle name="Normal 2 2 2 2 19 2" xfId="23148" xr:uid="{00000000-0005-0000-0000-00006E5A0000}"/>
    <cellStyle name="Normal 2 2 2 2 19 3" xfId="23149" xr:uid="{00000000-0005-0000-0000-00006F5A0000}"/>
    <cellStyle name="Normal 2 2 2 2 19 4" xfId="23150" xr:uid="{00000000-0005-0000-0000-0000705A0000}"/>
    <cellStyle name="Normal 2 2 2 2 2" xfId="23151" xr:uid="{00000000-0005-0000-0000-0000715A0000}"/>
    <cellStyle name="Normal 2 2 2 2 2 10" xfId="23152" xr:uid="{00000000-0005-0000-0000-0000725A0000}"/>
    <cellStyle name="Normal 2 2 2 2 2 10 2" xfId="23153" xr:uid="{00000000-0005-0000-0000-0000735A0000}"/>
    <cellStyle name="Normal 2 2 2 2 2 10 3" xfId="23154" xr:uid="{00000000-0005-0000-0000-0000745A0000}"/>
    <cellStyle name="Normal 2 2 2 2 2 10 4" xfId="23155" xr:uid="{00000000-0005-0000-0000-0000755A0000}"/>
    <cellStyle name="Normal 2 2 2 2 2 11" xfId="23156" xr:uid="{00000000-0005-0000-0000-0000765A0000}"/>
    <cellStyle name="Normal 2 2 2 2 2 11 2" xfId="23157" xr:uid="{00000000-0005-0000-0000-0000775A0000}"/>
    <cellStyle name="Normal 2 2 2 2 2 11 3" xfId="23158" xr:uid="{00000000-0005-0000-0000-0000785A0000}"/>
    <cellStyle name="Normal 2 2 2 2 2 11 4" xfId="23159" xr:uid="{00000000-0005-0000-0000-0000795A0000}"/>
    <cellStyle name="Normal 2 2 2 2 2 12" xfId="23160" xr:uid="{00000000-0005-0000-0000-00007A5A0000}"/>
    <cellStyle name="Normal 2 2 2 2 2 12 2" xfId="23161" xr:uid="{00000000-0005-0000-0000-00007B5A0000}"/>
    <cellStyle name="Normal 2 2 2 2 2 12 3" xfId="23162" xr:uid="{00000000-0005-0000-0000-00007C5A0000}"/>
    <cellStyle name="Normal 2 2 2 2 2 12 4" xfId="23163" xr:uid="{00000000-0005-0000-0000-00007D5A0000}"/>
    <cellStyle name="Normal 2 2 2 2 2 13" xfId="23164" xr:uid="{00000000-0005-0000-0000-00007E5A0000}"/>
    <cellStyle name="Normal 2 2 2 2 2 13 2" xfId="23165" xr:uid="{00000000-0005-0000-0000-00007F5A0000}"/>
    <cellStyle name="Normal 2 2 2 2 2 13 3" xfId="23166" xr:uid="{00000000-0005-0000-0000-0000805A0000}"/>
    <cellStyle name="Normal 2 2 2 2 2 13 4" xfId="23167" xr:uid="{00000000-0005-0000-0000-0000815A0000}"/>
    <cellStyle name="Normal 2 2 2 2 2 14" xfId="23168" xr:uid="{00000000-0005-0000-0000-0000825A0000}"/>
    <cellStyle name="Normal 2 2 2 2 2 14 2" xfId="23169" xr:uid="{00000000-0005-0000-0000-0000835A0000}"/>
    <cellStyle name="Normal 2 2 2 2 2 14 3" xfId="23170" xr:uid="{00000000-0005-0000-0000-0000845A0000}"/>
    <cellStyle name="Normal 2 2 2 2 2 14 4" xfId="23171" xr:uid="{00000000-0005-0000-0000-0000855A0000}"/>
    <cellStyle name="Normal 2 2 2 2 2 15" xfId="23172" xr:uid="{00000000-0005-0000-0000-0000865A0000}"/>
    <cellStyle name="Normal 2 2 2 2 2 15 2" xfId="23173" xr:uid="{00000000-0005-0000-0000-0000875A0000}"/>
    <cellStyle name="Normal 2 2 2 2 2 15 3" xfId="23174" xr:uid="{00000000-0005-0000-0000-0000885A0000}"/>
    <cellStyle name="Normal 2 2 2 2 2 15 4" xfId="23175" xr:uid="{00000000-0005-0000-0000-0000895A0000}"/>
    <cellStyle name="Normal 2 2 2 2 2 16" xfId="23176" xr:uid="{00000000-0005-0000-0000-00008A5A0000}"/>
    <cellStyle name="Normal 2 2 2 2 2 16 2" xfId="23177" xr:uid="{00000000-0005-0000-0000-00008B5A0000}"/>
    <cellStyle name="Normal 2 2 2 2 2 16 3" xfId="23178" xr:uid="{00000000-0005-0000-0000-00008C5A0000}"/>
    <cellStyle name="Normal 2 2 2 2 2 16 4" xfId="23179" xr:uid="{00000000-0005-0000-0000-00008D5A0000}"/>
    <cellStyle name="Normal 2 2 2 2 2 17" xfId="23180" xr:uid="{00000000-0005-0000-0000-00008E5A0000}"/>
    <cellStyle name="Normal 2 2 2 2 2 17 2" xfId="23181" xr:uid="{00000000-0005-0000-0000-00008F5A0000}"/>
    <cellStyle name="Normal 2 2 2 2 2 17 3" xfId="23182" xr:uid="{00000000-0005-0000-0000-0000905A0000}"/>
    <cellStyle name="Normal 2 2 2 2 2 17 4" xfId="23183" xr:uid="{00000000-0005-0000-0000-0000915A0000}"/>
    <cellStyle name="Normal 2 2 2 2 2 18" xfId="23184" xr:uid="{00000000-0005-0000-0000-0000925A0000}"/>
    <cellStyle name="Normal 2 2 2 2 2 18 2" xfId="23185" xr:uid="{00000000-0005-0000-0000-0000935A0000}"/>
    <cellStyle name="Normal 2 2 2 2 2 18 3" xfId="23186" xr:uid="{00000000-0005-0000-0000-0000945A0000}"/>
    <cellStyle name="Normal 2 2 2 2 2 18 4" xfId="23187" xr:uid="{00000000-0005-0000-0000-0000955A0000}"/>
    <cellStyle name="Normal 2 2 2 2 2 19" xfId="23188" xr:uid="{00000000-0005-0000-0000-0000965A0000}"/>
    <cellStyle name="Normal 2 2 2 2 2 19 2" xfId="23189" xr:uid="{00000000-0005-0000-0000-0000975A0000}"/>
    <cellStyle name="Normal 2 2 2 2 2 19 3" xfId="23190" xr:uid="{00000000-0005-0000-0000-0000985A0000}"/>
    <cellStyle name="Normal 2 2 2 2 2 19 4" xfId="23191" xr:uid="{00000000-0005-0000-0000-0000995A0000}"/>
    <cellStyle name="Normal 2 2 2 2 2 2" xfId="23192" xr:uid="{00000000-0005-0000-0000-00009A5A0000}"/>
    <cellStyle name="Normal 2 2 2 2 2 2 10" xfId="23193" xr:uid="{00000000-0005-0000-0000-00009B5A0000}"/>
    <cellStyle name="Normal 2 2 2 2 2 2 10 2" xfId="23194" xr:uid="{00000000-0005-0000-0000-00009C5A0000}"/>
    <cellStyle name="Normal 2 2 2 2 2 2 10 3" xfId="23195" xr:uid="{00000000-0005-0000-0000-00009D5A0000}"/>
    <cellStyle name="Normal 2 2 2 2 2 2 10 4" xfId="23196" xr:uid="{00000000-0005-0000-0000-00009E5A0000}"/>
    <cellStyle name="Normal 2 2 2 2 2 2 11" xfId="23197" xr:uid="{00000000-0005-0000-0000-00009F5A0000}"/>
    <cellStyle name="Normal 2 2 2 2 2 2 11 2" xfId="23198" xr:uid="{00000000-0005-0000-0000-0000A05A0000}"/>
    <cellStyle name="Normal 2 2 2 2 2 2 11 3" xfId="23199" xr:uid="{00000000-0005-0000-0000-0000A15A0000}"/>
    <cellStyle name="Normal 2 2 2 2 2 2 11 4" xfId="23200" xr:uid="{00000000-0005-0000-0000-0000A25A0000}"/>
    <cellStyle name="Normal 2 2 2 2 2 2 12" xfId="23201" xr:uid="{00000000-0005-0000-0000-0000A35A0000}"/>
    <cellStyle name="Normal 2 2 2 2 2 2 12 2" xfId="23202" xr:uid="{00000000-0005-0000-0000-0000A45A0000}"/>
    <cellStyle name="Normal 2 2 2 2 2 2 12 3" xfId="23203" xr:uid="{00000000-0005-0000-0000-0000A55A0000}"/>
    <cellStyle name="Normal 2 2 2 2 2 2 12 4" xfId="23204" xr:uid="{00000000-0005-0000-0000-0000A65A0000}"/>
    <cellStyle name="Normal 2 2 2 2 2 2 13" xfId="23205" xr:uid="{00000000-0005-0000-0000-0000A75A0000}"/>
    <cellStyle name="Normal 2 2 2 2 2 2 13 2" xfId="23206" xr:uid="{00000000-0005-0000-0000-0000A85A0000}"/>
    <cellStyle name="Normal 2 2 2 2 2 2 13 3" xfId="23207" xr:uid="{00000000-0005-0000-0000-0000A95A0000}"/>
    <cellStyle name="Normal 2 2 2 2 2 2 13 4" xfId="23208" xr:uid="{00000000-0005-0000-0000-0000AA5A0000}"/>
    <cellStyle name="Normal 2 2 2 2 2 2 14" xfId="23209" xr:uid="{00000000-0005-0000-0000-0000AB5A0000}"/>
    <cellStyle name="Normal 2 2 2 2 2 2 14 2" xfId="23210" xr:uid="{00000000-0005-0000-0000-0000AC5A0000}"/>
    <cellStyle name="Normal 2 2 2 2 2 2 14 3" xfId="23211" xr:uid="{00000000-0005-0000-0000-0000AD5A0000}"/>
    <cellStyle name="Normal 2 2 2 2 2 2 14 4" xfId="23212" xr:uid="{00000000-0005-0000-0000-0000AE5A0000}"/>
    <cellStyle name="Normal 2 2 2 2 2 2 15" xfId="23213" xr:uid="{00000000-0005-0000-0000-0000AF5A0000}"/>
    <cellStyle name="Normal 2 2 2 2 2 2 15 2" xfId="23214" xr:uid="{00000000-0005-0000-0000-0000B05A0000}"/>
    <cellStyle name="Normal 2 2 2 2 2 2 15 3" xfId="23215" xr:uid="{00000000-0005-0000-0000-0000B15A0000}"/>
    <cellStyle name="Normal 2 2 2 2 2 2 15 4" xfId="23216" xr:uid="{00000000-0005-0000-0000-0000B25A0000}"/>
    <cellStyle name="Normal 2 2 2 2 2 2 16" xfId="23217" xr:uid="{00000000-0005-0000-0000-0000B35A0000}"/>
    <cellStyle name="Normal 2 2 2 2 2 2 16 2" xfId="23218" xr:uid="{00000000-0005-0000-0000-0000B45A0000}"/>
    <cellStyle name="Normal 2 2 2 2 2 2 16 3" xfId="23219" xr:uid="{00000000-0005-0000-0000-0000B55A0000}"/>
    <cellStyle name="Normal 2 2 2 2 2 2 16 4" xfId="23220" xr:uid="{00000000-0005-0000-0000-0000B65A0000}"/>
    <cellStyle name="Normal 2 2 2 2 2 2 17" xfId="23221" xr:uid="{00000000-0005-0000-0000-0000B75A0000}"/>
    <cellStyle name="Normal 2 2 2 2 2 2 17 2" xfId="23222" xr:uid="{00000000-0005-0000-0000-0000B85A0000}"/>
    <cellStyle name="Normal 2 2 2 2 2 2 17 3" xfId="23223" xr:uid="{00000000-0005-0000-0000-0000B95A0000}"/>
    <cellStyle name="Normal 2 2 2 2 2 2 17 4" xfId="23224" xr:uid="{00000000-0005-0000-0000-0000BA5A0000}"/>
    <cellStyle name="Normal 2 2 2 2 2 2 18" xfId="23225" xr:uid="{00000000-0005-0000-0000-0000BB5A0000}"/>
    <cellStyle name="Normal 2 2 2 2 2 2 18 2" xfId="23226" xr:uid="{00000000-0005-0000-0000-0000BC5A0000}"/>
    <cellStyle name="Normal 2 2 2 2 2 2 18 3" xfId="23227" xr:uid="{00000000-0005-0000-0000-0000BD5A0000}"/>
    <cellStyle name="Normal 2 2 2 2 2 2 18 4" xfId="23228" xr:uid="{00000000-0005-0000-0000-0000BE5A0000}"/>
    <cellStyle name="Normal 2 2 2 2 2 2 19" xfId="23229" xr:uid="{00000000-0005-0000-0000-0000BF5A0000}"/>
    <cellStyle name="Normal 2 2 2 2 2 2 19 2" xfId="23230" xr:uid="{00000000-0005-0000-0000-0000C05A0000}"/>
    <cellStyle name="Normal 2 2 2 2 2 2 19 3" xfId="23231" xr:uid="{00000000-0005-0000-0000-0000C15A0000}"/>
    <cellStyle name="Normal 2 2 2 2 2 2 19 4" xfId="23232" xr:uid="{00000000-0005-0000-0000-0000C25A0000}"/>
    <cellStyle name="Normal 2 2 2 2 2 2 2" xfId="23233" xr:uid="{00000000-0005-0000-0000-0000C35A0000}"/>
    <cellStyle name="Normal 2 2 2 2 2 2 2 2" xfId="23234" xr:uid="{00000000-0005-0000-0000-0000C45A0000}"/>
    <cellStyle name="Normal 2 2 2 2 2 2 2 2 2" xfId="23235" xr:uid="{00000000-0005-0000-0000-0000C55A0000}"/>
    <cellStyle name="Normal 2 2 2 2 2 2 2 2 2 2" xfId="23236" xr:uid="{00000000-0005-0000-0000-0000C65A0000}"/>
    <cellStyle name="Normal 2 2 2 2 2 2 2 2 3" xfId="23237" xr:uid="{00000000-0005-0000-0000-0000C75A0000}"/>
    <cellStyle name="Normal 2 2 2 2 2 2 2 3" xfId="23238" xr:uid="{00000000-0005-0000-0000-0000C85A0000}"/>
    <cellStyle name="Normal 2 2 2 2 2 2 2 3 2" xfId="23239" xr:uid="{00000000-0005-0000-0000-0000C95A0000}"/>
    <cellStyle name="Normal 2 2 2 2 2 2 2 3 2 2" xfId="23240" xr:uid="{00000000-0005-0000-0000-0000CA5A0000}"/>
    <cellStyle name="Normal 2 2 2 2 2 2 2 3 3" xfId="23241" xr:uid="{00000000-0005-0000-0000-0000CB5A0000}"/>
    <cellStyle name="Normal 2 2 2 2 2 2 2 4" xfId="23242" xr:uid="{00000000-0005-0000-0000-0000CC5A0000}"/>
    <cellStyle name="Normal 2 2 2 2 2 2 2 4 2" xfId="23243" xr:uid="{00000000-0005-0000-0000-0000CD5A0000}"/>
    <cellStyle name="Normal 2 2 2 2 2 2 2 5" xfId="23244" xr:uid="{00000000-0005-0000-0000-0000CE5A0000}"/>
    <cellStyle name="Normal 2 2 2 2 2 2 20" xfId="23245" xr:uid="{00000000-0005-0000-0000-0000CF5A0000}"/>
    <cellStyle name="Normal 2 2 2 2 2 2 20 2" xfId="23246" xr:uid="{00000000-0005-0000-0000-0000D05A0000}"/>
    <cellStyle name="Normal 2 2 2 2 2 2 20 3" xfId="23247" xr:uid="{00000000-0005-0000-0000-0000D15A0000}"/>
    <cellStyle name="Normal 2 2 2 2 2 2 20 4" xfId="23248" xr:uid="{00000000-0005-0000-0000-0000D25A0000}"/>
    <cellStyle name="Normal 2 2 2 2 2 2 21" xfId="23249" xr:uid="{00000000-0005-0000-0000-0000D35A0000}"/>
    <cellStyle name="Normal 2 2 2 2 2 2 21 2" xfId="23250" xr:uid="{00000000-0005-0000-0000-0000D45A0000}"/>
    <cellStyle name="Normal 2 2 2 2 2 2 21 3" xfId="23251" xr:uid="{00000000-0005-0000-0000-0000D55A0000}"/>
    <cellStyle name="Normal 2 2 2 2 2 2 21 4" xfId="23252" xr:uid="{00000000-0005-0000-0000-0000D65A0000}"/>
    <cellStyle name="Normal 2 2 2 2 2 2 22" xfId="23253" xr:uid="{00000000-0005-0000-0000-0000D75A0000}"/>
    <cellStyle name="Normal 2 2 2 2 2 2 22 2" xfId="23254" xr:uid="{00000000-0005-0000-0000-0000D85A0000}"/>
    <cellStyle name="Normal 2 2 2 2 2 2 22 3" xfId="23255" xr:uid="{00000000-0005-0000-0000-0000D95A0000}"/>
    <cellStyle name="Normal 2 2 2 2 2 2 22 4" xfId="23256" xr:uid="{00000000-0005-0000-0000-0000DA5A0000}"/>
    <cellStyle name="Normal 2 2 2 2 2 2 23" xfId="23257" xr:uid="{00000000-0005-0000-0000-0000DB5A0000}"/>
    <cellStyle name="Normal 2 2 2 2 2 2 23 2" xfId="23258" xr:uid="{00000000-0005-0000-0000-0000DC5A0000}"/>
    <cellStyle name="Normal 2 2 2 2 2 2 23 3" xfId="23259" xr:uid="{00000000-0005-0000-0000-0000DD5A0000}"/>
    <cellStyle name="Normal 2 2 2 2 2 2 23 4" xfId="23260" xr:uid="{00000000-0005-0000-0000-0000DE5A0000}"/>
    <cellStyle name="Normal 2 2 2 2 2 2 24" xfId="23261" xr:uid="{00000000-0005-0000-0000-0000DF5A0000}"/>
    <cellStyle name="Normal 2 2 2 2 2 2 24 2" xfId="23262" xr:uid="{00000000-0005-0000-0000-0000E05A0000}"/>
    <cellStyle name="Normal 2 2 2 2 2 2 24 3" xfId="23263" xr:uid="{00000000-0005-0000-0000-0000E15A0000}"/>
    <cellStyle name="Normal 2 2 2 2 2 2 24 4" xfId="23264" xr:uid="{00000000-0005-0000-0000-0000E25A0000}"/>
    <cellStyle name="Normal 2 2 2 2 2 2 25" xfId="23265" xr:uid="{00000000-0005-0000-0000-0000E35A0000}"/>
    <cellStyle name="Normal 2 2 2 2 2 2 25 2" xfId="23266" xr:uid="{00000000-0005-0000-0000-0000E45A0000}"/>
    <cellStyle name="Normal 2 2 2 2 2 2 25 3" xfId="23267" xr:uid="{00000000-0005-0000-0000-0000E55A0000}"/>
    <cellStyle name="Normal 2 2 2 2 2 2 25 4" xfId="23268" xr:uid="{00000000-0005-0000-0000-0000E65A0000}"/>
    <cellStyle name="Normal 2 2 2 2 2 2 26" xfId="23269" xr:uid="{00000000-0005-0000-0000-0000E75A0000}"/>
    <cellStyle name="Normal 2 2 2 2 2 2 26 2" xfId="23270" xr:uid="{00000000-0005-0000-0000-0000E85A0000}"/>
    <cellStyle name="Normal 2 2 2 2 2 2 26 3" xfId="23271" xr:uid="{00000000-0005-0000-0000-0000E95A0000}"/>
    <cellStyle name="Normal 2 2 2 2 2 2 26 4" xfId="23272" xr:uid="{00000000-0005-0000-0000-0000EA5A0000}"/>
    <cellStyle name="Normal 2 2 2 2 2 2 27" xfId="23273" xr:uid="{00000000-0005-0000-0000-0000EB5A0000}"/>
    <cellStyle name="Normal 2 2 2 2 2 2 27 2" xfId="23274" xr:uid="{00000000-0005-0000-0000-0000EC5A0000}"/>
    <cellStyle name="Normal 2 2 2 2 2 2 27 3" xfId="23275" xr:uid="{00000000-0005-0000-0000-0000ED5A0000}"/>
    <cellStyle name="Normal 2 2 2 2 2 2 27 4" xfId="23276" xr:uid="{00000000-0005-0000-0000-0000EE5A0000}"/>
    <cellStyle name="Normal 2 2 2 2 2 2 28" xfId="23277" xr:uid="{00000000-0005-0000-0000-0000EF5A0000}"/>
    <cellStyle name="Normal 2 2 2 2 2 2 28 2" xfId="23278" xr:uid="{00000000-0005-0000-0000-0000F05A0000}"/>
    <cellStyle name="Normal 2 2 2 2 2 2 28 3" xfId="23279" xr:uid="{00000000-0005-0000-0000-0000F15A0000}"/>
    <cellStyle name="Normal 2 2 2 2 2 2 28 4" xfId="23280" xr:uid="{00000000-0005-0000-0000-0000F25A0000}"/>
    <cellStyle name="Normal 2 2 2 2 2 2 29" xfId="23281" xr:uid="{00000000-0005-0000-0000-0000F35A0000}"/>
    <cellStyle name="Normal 2 2 2 2 2 2 29 2" xfId="23282" xr:uid="{00000000-0005-0000-0000-0000F45A0000}"/>
    <cellStyle name="Normal 2 2 2 2 2 2 29 3" xfId="23283" xr:uid="{00000000-0005-0000-0000-0000F55A0000}"/>
    <cellStyle name="Normal 2 2 2 2 2 2 29 4" xfId="23284" xr:uid="{00000000-0005-0000-0000-0000F65A0000}"/>
    <cellStyle name="Normal 2 2 2 2 2 2 3" xfId="23285" xr:uid="{00000000-0005-0000-0000-0000F75A0000}"/>
    <cellStyle name="Normal 2 2 2 2 2 2 3 2" xfId="23286" xr:uid="{00000000-0005-0000-0000-0000F85A0000}"/>
    <cellStyle name="Normal 2 2 2 2 2 2 3 2 2" xfId="23287" xr:uid="{00000000-0005-0000-0000-0000F95A0000}"/>
    <cellStyle name="Normal 2 2 2 2 2 2 3 2 2 2" xfId="23288" xr:uid="{00000000-0005-0000-0000-0000FA5A0000}"/>
    <cellStyle name="Normal 2 2 2 2 2 2 3 2 3" xfId="23289" xr:uid="{00000000-0005-0000-0000-0000FB5A0000}"/>
    <cellStyle name="Normal 2 2 2 2 2 2 3 3" xfId="23290" xr:uid="{00000000-0005-0000-0000-0000FC5A0000}"/>
    <cellStyle name="Normal 2 2 2 2 2 2 3 3 2" xfId="23291" xr:uid="{00000000-0005-0000-0000-0000FD5A0000}"/>
    <cellStyle name="Normal 2 2 2 2 2 2 3 3 2 2" xfId="23292" xr:uid="{00000000-0005-0000-0000-0000FE5A0000}"/>
    <cellStyle name="Normal 2 2 2 2 2 2 3 3 3" xfId="23293" xr:uid="{00000000-0005-0000-0000-0000FF5A0000}"/>
    <cellStyle name="Normal 2 2 2 2 2 2 3 4" xfId="23294" xr:uid="{00000000-0005-0000-0000-0000005B0000}"/>
    <cellStyle name="Normal 2 2 2 2 2 2 3 4 2" xfId="23295" xr:uid="{00000000-0005-0000-0000-0000015B0000}"/>
    <cellStyle name="Normal 2 2 2 2 2 2 3 5" xfId="23296" xr:uid="{00000000-0005-0000-0000-0000025B0000}"/>
    <cellStyle name="Normal 2 2 2 2 2 2 30" xfId="23297" xr:uid="{00000000-0005-0000-0000-0000035B0000}"/>
    <cellStyle name="Normal 2 2 2 2 2 2 30 2" xfId="23298" xr:uid="{00000000-0005-0000-0000-0000045B0000}"/>
    <cellStyle name="Normal 2 2 2 2 2 2 30 3" xfId="23299" xr:uid="{00000000-0005-0000-0000-0000055B0000}"/>
    <cellStyle name="Normal 2 2 2 2 2 2 30 4" xfId="23300" xr:uid="{00000000-0005-0000-0000-0000065B0000}"/>
    <cellStyle name="Normal 2 2 2 2 2 2 31" xfId="23301" xr:uid="{00000000-0005-0000-0000-0000075B0000}"/>
    <cellStyle name="Normal 2 2 2 2 2 2 32" xfId="23302" xr:uid="{00000000-0005-0000-0000-0000085B0000}"/>
    <cellStyle name="Normal 2 2 2 2 2 2 33" xfId="23303" xr:uid="{00000000-0005-0000-0000-0000095B0000}"/>
    <cellStyle name="Normal 2 2 2 2 2 2 4" xfId="23304" xr:uid="{00000000-0005-0000-0000-00000A5B0000}"/>
    <cellStyle name="Normal 2 2 2 2 2 2 4 2" xfId="23305" xr:uid="{00000000-0005-0000-0000-00000B5B0000}"/>
    <cellStyle name="Normal 2 2 2 2 2 2 4 2 2" xfId="23306" xr:uid="{00000000-0005-0000-0000-00000C5B0000}"/>
    <cellStyle name="Normal 2 2 2 2 2 2 4 2 2 2" xfId="23307" xr:uid="{00000000-0005-0000-0000-00000D5B0000}"/>
    <cellStyle name="Normal 2 2 2 2 2 2 4 2 3" xfId="23308" xr:uid="{00000000-0005-0000-0000-00000E5B0000}"/>
    <cellStyle name="Normal 2 2 2 2 2 2 4 3" xfId="23309" xr:uid="{00000000-0005-0000-0000-00000F5B0000}"/>
    <cellStyle name="Normal 2 2 2 2 2 2 4 3 2" xfId="23310" xr:uid="{00000000-0005-0000-0000-0000105B0000}"/>
    <cellStyle name="Normal 2 2 2 2 2 2 4 3 2 2" xfId="23311" xr:uid="{00000000-0005-0000-0000-0000115B0000}"/>
    <cellStyle name="Normal 2 2 2 2 2 2 4 3 3" xfId="23312" xr:uid="{00000000-0005-0000-0000-0000125B0000}"/>
    <cellStyle name="Normal 2 2 2 2 2 2 4 4" xfId="23313" xr:uid="{00000000-0005-0000-0000-0000135B0000}"/>
    <cellStyle name="Normal 2 2 2 2 2 2 4 4 2" xfId="23314" xr:uid="{00000000-0005-0000-0000-0000145B0000}"/>
    <cellStyle name="Normal 2 2 2 2 2 2 4 5" xfId="23315" xr:uid="{00000000-0005-0000-0000-0000155B0000}"/>
    <cellStyle name="Normal 2 2 2 2 2 2 5" xfId="23316" xr:uid="{00000000-0005-0000-0000-0000165B0000}"/>
    <cellStyle name="Normal 2 2 2 2 2 2 5 2" xfId="23317" xr:uid="{00000000-0005-0000-0000-0000175B0000}"/>
    <cellStyle name="Normal 2 2 2 2 2 2 5 2 2" xfId="23318" xr:uid="{00000000-0005-0000-0000-0000185B0000}"/>
    <cellStyle name="Normal 2 2 2 2 2 2 5 3" xfId="23319" xr:uid="{00000000-0005-0000-0000-0000195B0000}"/>
    <cellStyle name="Normal 2 2 2 2 2 2 5 4" xfId="23320" xr:uid="{00000000-0005-0000-0000-00001A5B0000}"/>
    <cellStyle name="Normal 2 2 2 2 2 2 6" xfId="23321" xr:uid="{00000000-0005-0000-0000-00001B5B0000}"/>
    <cellStyle name="Normal 2 2 2 2 2 2 6 2" xfId="23322" xr:uid="{00000000-0005-0000-0000-00001C5B0000}"/>
    <cellStyle name="Normal 2 2 2 2 2 2 6 2 2" xfId="23323" xr:uid="{00000000-0005-0000-0000-00001D5B0000}"/>
    <cellStyle name="Normal 2 2 2 2 2 2 6 3" xfId="23324" xr:uid="{00000000-0005-0000-0000-00001E5B0000}"/>
    <cellStyle name="Normal 2 2 2 2 2 2 6 4" xfId="23325" xr:uid="{00000000-0005-0000-0000-00001F5B0000}"/>
    <cellStyle name="Normal 2 2 2 2 2 2 7" xfId="23326" xr:uid="{00000000-0005-0000-0000-0000205B0000}"/>
    <cellStyle name="Normal 2 2 2 2 2 2 7 2" xfId="23327" xr:uid="{00000000-0005-0000-0000-0000215B0000}"/>
    <cellStyle name="Normal 2 2 2 2 2 2 7 3" xfId="23328" xr:uid="{00000000-0005-0000-0000-0000225B0000}"/>
    <cellStyle name="Normal 2 2 2 2 2 2 7 4" xfId="23329" xr:uid="{00000000-0005-0000-0000-0000235B0000}"/>
    <cellStyle name="Normal 2 2 2 2 2 2 8" xfId="23330" xr:uid="{00000000-0005-0000-0000-0000245B0000}"/>
    <cellStyle name="Normal 2 2 2 2 2 2 8 2" xfId="23331" xr:uid="{00000000-0005-0000-0000-0000255B0000}"/>
    <cellStyle name="Normal 2 2 2 2 2 2 8 3" xfId="23332" xr:uid="{00000000-0005-0000-0000-0000265B0000}"/>
    <cellStyle name="Normal 2 2 2 2 2 2 8 4" xfId="23333" xr:uid="{00000000-0005-0000-0000-0000275B0000}"/>
    <cellStyle name="Normal 2 2 2 2 2 2 9" xfId="23334" xr:uid="{00000000-0005-0000-0000-0000285B0000}"/>
    <cellStyle name="Normal 2 2 2 2 2 2 9 2" xfId="23335" xr:uid="{00000000-0005-0000-0000-0000295B0000}"/>
    <cellStyle name="Normal 2 2 2 2 2 2 9 3" xfId="23336" xr:uid="{00000000-0005-0000-0000-00002A5B0000}"/>
    <cellStyle name="Normal 2 2 2 2 2 2 9 4" xfId="23337" xr:uid="{00000000-0005-0000-0000-00002B5B0000}"/>
    <cellStyle name="Normal 2 2 2 2 2 20" xfId="23338" xr:uid="{00000000-0005-0000-0000-00002C5B0000}"/>
    <cellStyle name="Normal 2 2 2 2 2 20 2" xfId="23339" xr:uid="{00000000-0005-0000-0000-00002D5B0000}"/>
    <cellStyle name="Normal 2 2 2 2 2 20 3" xfId="23340" xr:uid="{00000000-0005-0000-0000-00002E5B0000}"/>
    <cellStyle name="Normal 2 2 2 2 2 20 4" xfId="23341" xr:uid="{00000000-0005-0000-0000-00002F5B0000}"/>
    <cellStyle name="Normal 2 2 2 2 2 21" xfId="23342" xr:uid="{00000000-0005-0000-0000-0000305B0000}"/>
    <cellStyle name="Normal 2 2 2 2 2 21 2" xfId="23343" xr:uid="{00000000-0005-0000-0000-0000315B0000}"/>
    <cellStyle name="Normal 2 2 2 2 2 21 3" xfId="23344" xr:uid="{00000000-0005-0000-0000-0000325B0000}"/>
    <cellStyle name="Normal 2 2 2 2 2 21 4" xfId="23345" xr:uid="{00000000-0005-0000-0000-0000335B0000}"/>
    <cellStyle name="Normal 2 2 2 2 2 22" xfId="23346" xr:uid="{00000000-0005-0000-0000-0000345B0000}"/>
    <cellStyle name="Normal 2 2 2 2 2 22 2" xfId="23347" xr:uid="{00000000-0005-0000-0000-0000355B0000}"/>
    <cellStyle name="Normal 2 2 2 2 2 22 3" xfId="23348" xr:uid="{00000000-0005-0000-0000-0000365B0000}"/>
    <cellStyle name="Normal 2 2 2 2 2 22 4" xfId="23349" xr:uid="{00000000-0005-0000-0000-0000375B0000}"/>
    <cellStyle name="Normal 2 2 2 2 2 23" xfId="23350" xr:uid="{00000000-0005-0000-0000-0000385B0000}"/>
    <cellStyle name="Normal 2 2 2 2 2 23 2" xfId="23351" xr:uid="{00000000-0005-0000-0000-0000395B0000}"/>
    <cellStyle name="Normal 2 2 2 2 2 23 3" xfId="23352" xr:uid="{00000000-0005-0000-0000-00003A5B0000}"/>
    <cellStyle name="Normal 2 2 2 2 2 23 4" xfId="23353" xr:uid="{00000000-0005-0000-0000-00003B5B0000}"/>
    <cellStyle name="Normal 2 2 2 2 2 24" xfId="23354" xr:uid="{00000000-0005-0000-0000-00003C5B0000}"/>
    <cellStyle name="Normal 2 2 2 2 2 24 2" xfId="23355" xr:uid="{00000000-0005-0000-0000-00003D5B0000}"/>
    <cellStyle name="Normal 2 2 2 2 2 24 3" xfId="23356" xr:uid="{00000000-0005-0000-0000-00003E5B0000}"/>
    <cellStyle name="Normal 2 2 2 2 2 24 4" xfId="23357" xr:uid="{00000000-0005-0000-0000-00003F5B0000}"/>
    <cellStyle name="Normal 2 2 2 2 2 25" xfId="23358" xr:uid="{00000000-0005-0000-0000-0000405B0000}"/>
    <cellStyle name="Normal 2 2 2 2 2 25 2" xfId="23359" xr:uid="{00000000-0005-0000-0000-0000415B0000}"/>
    <cellStyle name="Normal 2 2 2 2 2 25 3" xfId="23360" xr:uid="{00000000-0005-0000-0000-0000425B0000}"/>
    <cellStyle name="Normal 2 2 2 2 2 25 4" xfId="23361" xr:uid="{00000000-0005-0000-0000-0000435B0000}"/>
    <cellStyle name="Normal 2 2 2 2 2 26" xfId="23362" xr:uid="{00000000-0005-0000-0000-0000445B0000}"/>
    <cellStyle name="Normal 2 2 2 2 2 26 2" xfId="23363" xr:uid="{00000000-0005-0000-0000-0000455B0000}"/>
    <cellStyle name="Normal 2 2 2 2 2 26 3" xfId="23364" xr:uid="{00000000-0005-0000-0000-0000465B0000}"/>
    <cellStyle name="Normal 2 2 2 2 2 26 4" xfId="23365" xr:uid="{00000000-0005-0000-0000-0000475B0000}"/>
    <cellStyle name="Normal 2 2 2 2 2 27" xfId="23366" xr:uid="{00000000-0005-0000-0000-0000485B0000}"/>
    <cellStyle name="Normal 2 2 2 2 2 27 2" xfId="23367" xr:uid="{00000000-0005-0000-0000-0000495B0000}"/>
    <cellStyle name="Normal 2 2 2 2 2 27 3" xfId="23368" xr:uid="{00000000-0005-0000-0000-00004A5B0000}"/>
    <cellStyle name="Normal 2 2 2 2 2 27 4" xfId="23369" xr:uid="{00000000-0005-0000-0000-00004B5B0000}"/>
    <cellStyle name="Normal 2 2 2 2 2 28" xfId="23370" xr:uid="{00000000-0005-0000-0000-00004C5B0000}"/>
    <cellStyle name="Normal 2 2 2 2 2 28 2" xfId="23371" xr:uid="{00000000-0005-0000-0000-00004D5B0000}"/>
    <cellStyle name="Normal 2 2 2 2 2 28 3" xfId="23372" xr:uid="{00000000-0005-0000-0000-00004E5B0000}"/>
    <cellStyle name="Normal 2 2 2 2 2 28 4" xfId="23373" xr:uid="{00000000-0005-0000-0000-00004F5B0000}"/>
    <cellStyle name="Normal 2 2 2 2 2 29" xfId="23374" xr:uid="{00000000-0005-0000-0000-0000505B0000}"/>
    <cellStyle name="Normal 2 2 2 2 2 3" xfId="23375" xr:uid="{00000000-0005-0000-0000-0000515B0000}"/>
    <cellStyle name="Normal 2 2 2 2 2 3 2" xfId="23376" xr:uid="{00000000-0005-0000-0000-0000525B0000}"/>
    <cellStyle name="Normal 2 2 2 2 2 3 2 2" xfId="23377" xr:uid="{00000000-0005-0000-0000-0000535B0000}"/>
    <cellStyle name="Normal 2 2 2 2 2 3 2 2 2" xfId="23378" xr:uid="{00000000-0005-0000-0000-0000545B0000}"/>
    <cellStyle name="Normal 2 2 2 2 2 3 2 3" xfId="23379" xr:uid="{00000000-0005-0000-0000-0000555B0000}"/>
    <cellStyle name="Normal 2 2 2 2 2 3 3" xfId="23380" xr:uid="{00000000-0005-0000-0000-0000565B0000}"/>
    <cellStyle name="Normal 2 2 2 2 2 3 3 2" xfId="23381" xr:uid="{00000000-0005-0000-0000-0000575B0000}"/>
    <cellStyle name="Normal 2 2 2 2 2 3 3 2 2" xfId="23382" xr:uid="{00000000-0005-0000-0000-0000585B0000}"/>
    <cellStyle name="Normal 2 2 2 2 2 3 3 3" xfId="23383" xr:uid="{00000000-0005-0000-0000-0000595B0000}"/>
    <cellStyle name="Normal 2 2 2 2 2 3 4" xfId="23384" xr:uid="{00000000-0005-0000-0000-00005A5B0000}"/>
    <cellStyle name="Normal 2 2 2 2 2 3 4 2" xfId="23385" xr:uid="{00000000-0005-0000-0000-00005B5B0000}"/>
    <cellStyle name="Normal 2 2 2 2 2 3 5" xfId="23386" xr:uid="{00000000-0005-0000-0000-00005C5B0000}"/>
    <cellStyle name="Normal 2 2 2 2 2 30" xfId="23387" xr:uid="{00000000-0005-0000-0000-00005D5B0000}"/>
    <cellStyle name="Normal 2 2 2 2 2 31" xfId="23388" xr:uid="{00000000-0005-0000-0000-00005E5B0000}"/>
    <cellStyle name="Normal 2 2 2 2 2 4" xfId="23389" xr:uid="{00000000-0005-0000-0000-00005F5B0000}"/>
    <cellStyle name="Normal 2 2 2 2 2 4 2" xfId="23390" xr:uid="{00000000-0005-0000-0000-0000605B0000}"/>
    <cellStyle name="Normal 2 2 2 2 2 4 2 2" xfId="23391" xr:uid="{00000000-0005-0000-0000-0000615B0000}"/>
    <cellStyle name="Normal 2 2 2 2 2 4 2 2 2" xfId="23392" xr:uid="{00000000-0005-0000-0000-0000625B0000}"/>
    <cellStyle name="Normal 2 2 2 2 2 4 2 3" xfId="23393" xr:uid="{00000000-0005-0000-0000-0000635B0000}"/>
    <cellStyle name="Normal 2 2 2 2 2 4 3" xfId="23394" xr:uid="{00000000-0005-0000-0000-0000645B0000}"/>
    <cellStyle name="Normal 2 2 2 2 2 4 3 2" xfId="23395" xr:uid="{00000000-0005-0000-0000-0000655B0000}"/>
    <cellStyle name="Normal 2 2 2 2 2 4 3 2 2" xfId="23396" xr:uid="{00000000-0005-0000-0000-0000665B0000}"/>
    <cellStyle name="Normal 2 2 2 2 2 4 3 3" xfId="23397" xr:uid="{00000000-0005-0000-0000-0000675B0000}"/>
    <cellStyle name="Normal 2 2 2 2 2 4 4" xfId="23398" xr:uid="{00000000-0005-0000-0000-0000685B0000}"/>
    <cellStyle name="Normal 2 2 2 2 2 4 4 2" xfId="23399" xr:uid="{00000000-0005-0000-0000-0000695B0000}"/>
    <cellStyle name="Normal 2 2 2 2 2 4 5" xfId="23400" xr:uid="{00000000-0005-0000-0000-00006A5B0000}"/>
    <cellStyle name="Normal 2 2 2 2 2 5" xfId="23401" xr:uid="{00000000-0005-0000-0000-00006B5B0000}"/>
    <cellStyle name="Normal 2 2 2 2 2 5 2" xfId="23402" xr:uid="{00000000-0005-0000-0000-00006C5B0000}"/>
    <cellStyle name="Normal 2 2 2 2 2 5 2 2" xfId="23403" xr:uid="{00000000-0005-0000-0000-00006D5B0000}"/>
    <cellStyle name="Normal 2 2 2 2 2 5 2 2 2" xfId="23404" xr:uid="{00000000-0005-0000-0000-00006E5B0000}"/>
    <cellStyle name="Normal 2 2 2 2 2 5 2 3" xfId="23405" xr:uid="{00000000-0005-0000-0000-00006F5B0000}"/>
    <cellStyle name="Normal 2 2 2 2 2 5 3" xfId="23406" xr:uid="{00000000-0005-0000-0000-0000705B0000}"/>
    <cellStyle name="Normal 2 2 2 2 2 5 3 2" xfId="23407" xr:uid="{00000000-0005-0000-0000-0000715B0000}"/>
    <cellStyle name="Normal 2 2 2 2 2 5 3 2 2" xfId="23408" xr:uid="{00000000-0005-0000-0000-0000725B0000}"/>
    <cellStyle name="Normal 2 2 2 2 2 5 3 3" xfId="23409" xr:uid="{00000000-0005-0000-0000-0000735B0000}"/>
    <cellStyle name="Normal 2 2 2 2 2 5 4" xfId="23410" xr:uid="{00000000-0005-0000-0000-0000745B0000}"/>
    <cellStyle name="Normal 2 2 2 2 2 5 4 2" xfId="23411" xr:uid="{00000000-0005-0000-0000-0000755B0000}"/>
    <cellStyle name="Normal 2 2 2 2 2 5 5" xfId="23412" xr:uid="{00000000-0005-0000-0000-0000765B0000}"/>
    <cellStyle name="Normal 2 2 2 2 2 6" xfId="23413" xr:uid="{00000000-0005-0000-0000-0000775B0000}"/>
    <cellStyle name="Normal 2 2 2 2 2 6 2" xfId="23414" xr:uid="{00000000-0005-0000-0000-0000785B0000}"/>
    <cellStyle name="Normal 2 2 2 2 2 6 2 2" xfId="23415" xr:uid="{00000000-0005-0000-0000-0000795B0000}"/>
    <cellStyle name="Normal 2 2 2 2 2 6 3" xfId="23416" xr:uid="{00000000-0005-0000-0000-00007A5B0000}"/>
    <cellStyle name="Normal 2 2 2 2 2 6 4" xfId="23417" xr:uid="{00000000-0005-0000-0000-00007B5B0000}"/>
    <cellStyle name="Normal 2 2 2 2 2 7" xfId="23418" xr:uid="{00000000-0005-0000-0000-00007C5B0000}"/>
    <cellStyle name="Normal 2 2 2 2 2 7 2" xfId="23419" xr:uid="{00000000-0005-0000-0000-00007D5B0000}"/>
    <cellStyle name="Normal 2 2 2 2 2 7 2 2" xfId="23420" xr:uid="{00000000-0005-0000-0000-00007E5B0000}"/>
    <cellStyle name="Normal 2 2 2 2 2 7 3" xfId="23421" xr:uid="{00000000-0005-0000-0000-00007F5B0000}"/>
    <cellStyle name="Normal 2 2 2 2 2 7 4" xfId="23422" xr:uid="{00000000-0005-0000-0000-0000805B0000}"/>
    <cellStyle name="Normal 2 2 2 2 2 8" xfId="23423" xr:uid="{00000000-0005-0000-0000-0000815B0000}"/>
    <cellStyle name="Normal 2 2 2 2 2 8 2" xfId="23424" xr:uid="{00000000-0005-0000-0000-0000825B0000}"/>
    <cellStyle name="Normal 2 2 2 2 2 8 3" xfId="23425" xr:uid="{00000000-0005-0000-0000-0000835B0000}"/>
    <cellStyle name="Normal 2 2 2 2 2 8 4" xfId="23426" xr:uid="{00000000-0005-0000-0000-0000845B0000}"/>
    <cellStyle name="Normal 2 2 2 2 2 9" xfId="23427" xr:uid="{00000000-0005-0000-0000-0000855B0000}"/>
    <cellStyle name="Normal 2 2 2 2 2 9 2" xfId="23428" xr:uid="{00000000-0005-0000-0000-0000865B0000}"/>
    <cellStyle name="Normal 2 2 2 2 2 9 3" xfId="23429" xr:uid="{00000000-0005-0000-0000-0000875B0000}"/>
    <cellStyle name="Normal 2 2 2 2 2 9 4" xfId="23430" xr:uid="{00000000-0005-0000-0000-0000885B0000}"/>
    <cellStyle name="Normal 2 2 2 2 2_Specific Changes NWAU15" xfId="23431" xr:uid="{00000000-0005-0000-0000-0000895B0000}"/>
    <cellStyle name="Normal 2 2 2 2 20" xfId="23432" xr:uid="{00000000-0005-0000-0000-00008A5B0000}"/>
    <cellStyle name="Normal 2 2 2 2 20 2" xfId="23433" xr:uid="{00000000-0005-0000-0000-00008B5B0000}"/>
    <cellStyle name="Normal 2 2 2 2 20 3" xfId="23434" xr:uid="{00000000-0005-0000-0000-00008C5B0000}"/>
    <cellStyle name="Normal 2 2 2 2 20 4" xfId="23435" xr:uid="{00000000-0005-0000-0000-00008D5B0000}"/>
    <cellStyle name="Normal 2 2 2 2 21" xfId="23436" xr:uid="{00000000-0005-0000-0000-00008E5B0000}"/>
    <cellStyle name="Normal 2 2 2 2 21 2" xfId="23437" xr:uid="{00000000-0005-0000-0000-00008F5B0000}"/>
    <cellStyle name="Normal 2 2 2 2 21 3" xfId="23438" xr:uid="{00000000-0005-0000-0000-0000905B0000}"/>
    <cellStyle name="Normal 2 2 2 2 21 4" xfId="23439" xr:uid="{00000000-0005-0000-0000-0000915B0000}"/>
    <cellStyle name="Normal 2 2 2 2 22" xfId="23440" xr:uid="{00000000-0005-0000-0000-0000925B0000}"/>
    <cellStyle name="Normal 2 2 2 2 22 2" xfId="23441" xr:uid="{00000000-0005-0000-0000-0000935B0000}"/>
    <cellStyle name="Normal 2 2 2 2 22 3" xfId="23442" xr:uid="{00000000-0005-0000-0000-0000945B0000}"/>
    <cellStyle name="Normal 2 2 2 2 22 4" xfId="23443" xr:uid="{00000000-0005-0000-0000-0000955B0000}"/>
    <cellStyle name="Normal 2 2 2 2 23" xfId="23444" xr:uid="{00000000-0005-0000-0000-0000965B0000}"/>
    <cellStyle name="Normal 2 2 2 2 23 2" xfId="23445" xr:uid="{00000000-0005-0000-0000-0000975B0000}"/>
    <cellStyle name="Normal 2 2 2 2 23 3" xfId="23446" xr:uid="{00000000-0005-0000-0000-0000985B0000}"/>
    <cellStyle name="Normal 2 2 2 2 23 4" xfId="23447" xr:uid="{00000000-0005-0000-0000-0000995B0000}"/>
    <cellStyle name="Normal 2 2 2 2 24" xfId="23448" xr:uid="{00000000-0005-0000-0000-00009A5B0000}"/>
    <cellStyle name="Normal 2 2 2 2 24 2" xfId="23449" xr:uid="{00000000-0005-0000-0000-00009B5B0000}"/>
    <cellStyle name="Normal 2 2 2 2 24 3" xfId="23450" xr:uid="{00000000-0005-0000-0000-00009C5B0000}"/>
    <cellStyle name="Normal 2 2 2 2 24 4" xfId="23451" xr:uid="{00000000-0005-0000-0000-00009D5B0000}"/>
    <cellStyle name="Normal 2 2 2 2 25" xfId="23452" xr:uid="{00000000-0005-0000-0000-00009E5B0000}"/>
    <cellStyle name="Normal 2 2 2 2 25 2" xfId="23453" xr:uid="{00000000-0005-0000-0000-00009F5B0000}"/>
    <cellStyle name="Normal 2 2 2 2 25 3" xfId="23454" xr:uid="{00000000-0005-0000-0000-0000A05B0000}"/>
    <cellStyle name="Normal 2 2 2 2 25 4" xfId="23455" xr:uid="{00000000-0005-0000-0000-0000A15B0000}"/>
    <cellStyle name="Normal 2 2 2 2 26" xfId="23456" xr:uid="{00000000-0005-0000-0000-0000A25B0000}"/>
    <cellStyle name="Normal 2 2 2 2 26 2" xfId="23457" xr:uid="{00000000-0005-0000-0000-0000A35B0000}"/>
    <cellStyle name="Normal 2 2 2 2 26 3" xfId="23458" xr:uid="{00000000-0005-0000-0000-0000A45B0000}"/>
    <cellStyle name="Normal 2 2 2 2 26 4" xfId="23459" xr:uid="{00000000-0005-0000-0000-0000A55B0000}"/>
    <cellStyle name="Normal 2 2 2 2 27" xfId="23460" xr:uid="{00000000-0005-0000-0000-0000A65B0000}"/>
    <cellStyle name="Normal 2 2 2 2 27 2" xfId="23461" xr:uid="{00000000-0005-0000-0000-0000A75B0000}"/>
    <cellStyle name="Normal 2 2 2 2 27 3" xfId="23462" xr:uid="{00000000-0005-0000-0000-0000A85B0000}"/>
    <cellStyle name="Normal 2 2 2 2 27 4" xfId="23463" xr:uid="{00000000-0005-0000-0000-0000A95B0000}"/>
    <cellStyle name="Normal 2 2 2 2 28" xfId="23464" xr:uid="{00000000-0005-0000-0000-0000AA5B0000}"/>
    <cellStyle name="Normal 2 2 2 2 28 2" xfId="23465" xr:uid="{00000000-0005-0000-0000-0000AB5B0000}"/>
    <cellStyle name="Normal 2 2 2 2 28 3" xfId="23466" xr:uid="{00000000-0005-0000-0000-0000AC5B0000}"/>
    <cellStyle name="Normal 2 2 2 2 28 4" xfId="23467" xr:uid="{00000000-0005-0000-0000-0000AD5B0000}"/>
    <cellStyle name="Normal 2 2 2 2 29" xfId="23468" xr:uid="{00000000-0005-0000-0000-0000AE5B0000}"/>
    <cellStyle name="Normal 2 2 2 2 3" xfId="23469" xr:uid="{00000000-0005-0000-0000-0000AF5B0000}"/>
    <cellStyle name="Normal 2 2 2 2 3 2" xfId="23470" xr:uid="{00000000-0005-0000-0000-0000B05B0000}"/>
    <cellStyle name="Normal 2 2 2 2 3 2 2" xfId="23471" xr:uid="{00000000-0005-0000-0000-0000B15B0000}"/>
    <cellStyle name="Normal 2 2 2 2 3 2 2 2" xfId="23472" xr:uid="{00000000-0005-0000-0000-0000B25B0000}"/>
    <cellStyle name="Normal 2 2 2 2 3 2 2 2 2" xfId="23473" xr:uid="{00000000-0005-0000-0000-0000B35B0000}"/>
    <cellStyle name="Normal 2 2 2 2 3 2 2 3" xfId="23474" xr:uid="{00000000-0005-0000-0000-0000B45B0000}"/>
    <cellStyle name="Normal 2 2 2 2 3 2 3" xfId="23475" xr:uid="{00000000-0005-0000-0000-0000B55B0000}"/>
    <cellStyle name="Normal 2 2 2 2 3 2 3 2" xfId="23476" xr:uid="{00000000-0005-0000-0000-0000B65B0000}"/>
    <cellStyle name="Normal 2 2 2 2 3 2 3 2 2" xfId="23477" xr:uid="{00000000-0005-0000-0000-0000B75B0000}"/>
    <cellStyle name="Normal 2 2 2 2 3 2 3 3" xfId="23478" xr:uid="{00000000-0005-0000-0000-0000B85B0000}"/>
    <cellStyle name="Normal 2 2 2 2 3 2 4" xfId="23479" xr:uid="{00000000-0005-0000-0000-0000B95B0000}"/>
    <cellStyle name="Normal 2 2 2 2 3 2 4 2" xfId="23480" xr:uid="{00000000-0005-0000-0000-0000BA5B0000}"/>
    <cellStyle name="Normal 2 2 2 2 3 2 5" xfId="23481" xr:uid="{00000000-0005-0000-0000-0000BB5B0000}"/>
    <cellStyle name="Normal 2 2 2 2 3 3" xfId="23482" xr:uid="{00000000-0005-0000-0000-0000BC5B0000}"/>
    <cellStyle name="Normal 2 2 2 2 3 3 2" xfId="23483" xr:uid="{00000000-0005-0000-0000-0000BD5B0000}"/>
    <cellStyle name="Normal 2 2 2 2 3 3 2 2" xfId="23484" xr:uid="{00000000-0005-0000-0000-0000BE5B0000}"/>
    <cellStyle name="Normal 2 2 2 2 3 3 2 2 2" xfId="23485" xr:uid="{00000000-0005-0000-0000-0000BF5B0000}"/>
    <cellStyle name="Normal 2 2 2 2 3 3 2 3" xfId="23486" xr:uid="{00000000-0005-0000-0000-0000C05B0000}"/>
    <cellStyle name="Normal 2 2 2 2 3 3 3" xfId="23487" xr:uid="{00000000-0005-0000-0000-0000C15B0000}"/>
    <cellStyle name="Normal 2 2 2 2 3 3 3 2" xfId="23488" xr:uid="{00000000-0005-0000-0000-0000C25B0000}"/>
    <cellStyle name="Normal 2 2 2 2 3 3 3 2 2" xfId="23489" xr:uid="{00000000-0005-0000-0000-0000C35B0000}"/>
    <cellStyle name="Normal 2 2 2 2 3 3 3 3" xfId="23490" xr:uid="{00000000-0005-0000-0000-0000C45B0000}"/>
    <cellStyle name="Normal 2 2 2 2 3 3 4" xfId="23491" xr:uid="{00000000-0005-0000-0000-0000C55B0000}"/>
    <cellStyle name="Normal 2 2 2 2 3 3 4 2" xfId="23492" xr:uid="{00000000-0005-0000-0000-0000C65B0000}"/>
    <cellStyle name="Normal 2 2 2 2 3 3 5" xfId="23493" xr:uid="{00000000-0005-0000-0000-0000C75B0000}"/>
    <cellStyle name="Normal 2 2 2 2 3 4" xfId="23494" xr:uid="{00000000-0005-0000-0000-0000C85B0000}"/>
    <cellStyle name="Normal 2 2 2 2 3 4 2" xfId="23495" xr:uid="{00000000-0005-0000-0000-0000C95B0000}"/>
    <cellStyle name="Normal 2 2 2 2 3 4 2 2" xfId="23496" xr:uid="{00000000-0005-0000-0000-0000CA5B0000}"/>
    <cellStyle name="Normal 2 2 2 2 3 4 2 2 2" xfId="23497" xr:uid="{00000000-0005-0000-0000-0000CB5B0000}"/>
    <cellStyle name="Normal 2 2 2 2 3 4 2 3" xfId="23498" xr:uid="{00000000-0005-0000-0000-0000CC5B0000}"/>
    <cellStyle name="Normal 2 2 2 2 3 4 3" xfId="23499" xr:uid="{00000000-0005-0000-0000-0000CD5B0000}"/>
    <cellStyle name="Normal 2 2 2 2 3 4 3 2" xfId="23500" xr:uid="{00000000-0005-0000-0000-0000CE5B0000}"/>
    <cellStyle name="Normal 2 2 2 2 3 4 3 2 2" xfId="23501" xr:uid="{00000000-0005-0000-0000-0000CF5B0000}"/>
    <cellStyle name="Normal 2 2 2 2 3 4 3 3" xfId="23502" xr:uid="{00000000-0005-0000-0000-0000D05B0000}"/>
    <cellStyle name="Normal 2 2 2 2 3 4 4" xfId="23503" xr:uid="{00000000-0005-0000-0000-0000D15B0000}"/>
    <cellStyle name="Normal 2 2 2 2 3 4 4 2" xfId="23504" xr:uid="{00000000-0005-0000-0000-0000D25B0000}"/>
    <cellStyle name="Normal 2 2 2 2 3 4 5" xfId="23505" xr:uid="{00000000-0005-0000-0000-0000D35B0000}"/>
    <cellStyle name="Normal 2 2 2 2 3 5" xfId="23506" xr:uid="{00000000-0005-0000-0000-0000D45B0000}"/>
    <cellStyle name="Normal 2 2 2 2 3 5 2" xfId="23507" xr:uid="{00000000-0005-0000-0000-0000D55B0000}"/>
    <cellStyle name="Normal 2 2 2 2 3 5 2 2" xfId="23508" xr:uid="{00000000-0005-0000-0000-0000D65B0000}"/>
    <cellStyle name="Normal 2 2 2 2 3 5 3" xfId="23509" xr:uid="{00000000-0005-0000-0000-0000D75B0000}"/>
    <cellStyle name="Normal 2 2 2 2 3 6" xfId="23510" xr:uid="{00000000-0005-0000-0000-0000D85B0000}"/>
    <cellStyle name="Normal 2 2 2 2 3 6 2" xfId="23511" xr:uid="{00000000-0005-0000-0000-0000D95B0000}"/>
    <cellStyle name="Normal 2 2 2 2 3 6 2 2" xfId="23512" xr:uid="{00000000-0005-0000-0000-0000DA5B0000}"/>
    <cellStyle name="Normal 2 2 2 2 3 6 3" xfId="23513" xr:uid="{00000000-0005-0000-0000-0000DB5B0000}"/>
    <cellStyle name="Normal 2 2 2 2 3 7" xfId="23514" xr:uid="{00000000-0005-0000-0000-0000DC5B0000}"/>
    <cellStyle name="Normal 2 2 2 2 3 7 2" xfId="23515" xr:uid="{00000000-0005-0000-0000-0000DD5B0000}"/>
    <cellStyle name="Normal 2 2 2 2 3 8" xfId="23516" xr:uid="{00000000-0005-0000-0000-0000DE5B0000}"/>
    <cellStyle name="Normal 2 2 2 2 30" xfId="23517" xr:uid="{00000000-0005-0000-0000-0000DF5B0000}"/>
    <cellStyle name="Normal 2 2 2 2 31" xfId="23518" xr:uid="{00000000-0005-0000-0000-0000E05B0000}"/>
    <cellStyle name="Normal 2 2 2 2 4" xfId="23519" xr:uid="{00000000-0005-0000-0000-0000E15B0000}"/>
    <cellStyle name="Normal 2 2 2 2 4 2" xfId="23520" xr:uid="{00000000-0005-0000-0000-0000E25B0000}"/>
    <cellStyle name="Normal 2 2 2 2 4 2 2" xfId="23521" xr:uid="{00000000-0005-0000-0000-0000E35B0000}"/>
    <cellStyle name="Normal 2 2 2 2 4 2 2 2" xfId="23522" xr:uid="{00000000-0005-0000-0000-0000E45B0000}"/>
    <cellStyle name="Normal 2 2 2 2 4 2 3" xfId="23523" xr:uid="{00000000-0005-0000-0000-0000E55B0000}"/>
    <cellStyle name="Normal 2 2 2 2 4 3" xfId="23524" xr:uid="{00000000-0005-0000-0000-0000E65B0000}"/>
    <cellStyle name="Normal 2 2 2 2 4 3 2" xfId="23525" xr:uid="{00000000-0005-0000-0000-0000E75B0000}"/>
    <cellStyle name="Normal 2 2 2 2 4 3 2 2" xfId="23526" xr:uid="{00000000-0005-0000-0000-0000E85B0000}"/>
    <cellStyle name="Normal 2 2 2 2 4 3 3" xfId="23527" xr:uid="{00000000-0005-0000-0000-0000E95B0000}"/>
    <cellStyle name="Normal 2 2 2 2 4 4" xfId="23528" xr:uid="{00000000-0005-0000-0000-0000EA5B0000}"/>
    <cellStyle name="Normal 2 2 2 2 4 4 2" xfId="23529" xr:uid="{00000000-0005-0000-0000-0000EB5B0000}"/>
    <cellStyle name="Normal 2 2 2 2 4 5" xfId="23530" xr:uid="{00000000-0005-0000-0000-0000EC5B0000}"/>
    <cellStyle name="Normal 2 2 2 2 5" xfId="23531" xr:uid="{00000000-0005-0000-0000-0000ED5B0000}"/>
    <cellStyle name="Normal 2 2 2 2 5 2" xfId="23532" xr:uid="{00000000-0005-0000-0000-0000EE5B0000}"/>
    <cellStyle name="Normal 2 2 2 2 5 2 2" xfId="23533" xr:uid="{00000000-0005-0000-0000-0000EF5B0000}"/>
    <cellStyle name="Normal 2 2 2 2 5 2 2 2" xfId="23534" xr:uid="{00000000-0005-0000-0000-0000F05B0000}"/>
    <cellStyle name="Normal 2 2 2 2 5 2 3" xfId="23535" xr:uid="{00000000-0005-0000-0000-0000F15B0000}"/>
    <cellStyle name="Normal 2 2 2 2 5 3" xfId="23536" xr:uid="{00000000-0005-0000-0000-0000F25B0000}"/>
    <cellStyle name="Normal 2 2 2 2 5 3 2" xfId="23537" xr:uid="{00000000-0005-0000-0000-0000F35B0000}"/>
    <cellStyle name="Normal 2 2 2 2 5 3 2 2" xfId="23538" xr:uid="{00000000-0005-0000-0000-0000F45B0000}"/>
    <cellStyle name="Normal 2 2 2 2 5 3 3" xfId="23539" xr:uid="{00000000-0005-0000-0000-0000F55B0000}"/>
    <cellStyle name="Normal 2 2 2 2 5 4" xfId="23540" xr:uid="{00000000-0005-0000-0000-0000F65B0000}"/>
    <cellStyle name="Normal 2 2 2 2 5 4 2" xfId="23541" xr:uid="{00000000-0005-0000-0000-0000F75B0000}"/>
    <cellStyle name="Normal 2 2 2 2 5 5" xfId="23542" xr:uid="{00000000-0005-0000-0000-0000F85B0000}"/>
    <cellStyle name="Normal 2 2 2 2 6" xfId="23543" xr:uid="{00000000-0005-0000-0000-0000F95B0000}"/>
    <cellStyle name="Normal 2 2 2 2 6 2" xfId="23544" xr:uid="{00000000-0005-0000-0000-0000FA5B0000}"/>
    <cellStyle name="Normal 2 2 2 2 6 2 2" xfId="23545" xr:uid="{00000000-0005-0000-0000-0000FB5B0000}"/>
    <cellStyle name="Normal 2 2 2 2 6 2 2 2" xfId="23546" xr:uid="{00000000-0005-0000-0000-0000FC5B0000}"/>
    <cellStyle name="Normal 2 2 2 2 6 2 3" xfId="23547" xr:uid="{00000000-0005-0000-0000-0000FD5B0000}"/>
    <cellStyle name="Normal 2 2 2 2 6 3" xfId="23548" xr:uid="{00000000-0005-0000-0000-0000FE5B0000}"/>
    <cellStyle name="Normal 2 2 2 2 6 3 2" xfId="23549" xr:uid="{00000000-0005-0000-0000-0000FF5B0000}"/>
    <cellStyle name="Normal 2 2 2 2 6 3 2 2" xfId="23550" xr:uid="{00000000-0005-0000-0000-0000005C0000}"/>
    <cellStyle name="Normal 2 2 2 2 6 3 3" xfId="23551" xr:uid="{00000000-0005-0000-0000-0000015C0000}"/>
    <cellStyle name="Normal 2 2 2 2 6 4" xfId="23552" xr:uid="{00000000-0005-0000-0000-0000025C0000}"/>
    <cellStyle name="Normal 2 2 2 2 6 4 2" xfId="23553" xr:uid="{00000000-0005-0000-0000-0000035C0000}"/>
    <cellStyle name="Normal 2 2 2 2 6 5" xfId="23554" xr:uid="{00000000-0005-0000-0000-0000045C0000}"/>
    <cellStyle name="Normal 2 2 2 2 7" xfId="23555" xr:uid="{00000000-0005-0000-0000-0000055C0000}"/>
    <cellStyle name="Normal 2 2 2 2 7 2" xfId="23556" xr:uid="{00000000-0005-0000-0000-0000065C0000}"/>
    <cellStyle name="Normal 2 2 2 2 7 2 2" xfId="23557" xr:uid="{00000000-0005-0000-0000-0000075C0000}"/>
    <cellStyle name="Normal 2 2 2 2 7 3" xfId="23558" xr:uid="{00000000-0005-0000-0000-0000085C0000}"/>
    <cellStyle name="Normal 2 2 2 2 7 4" xfId="23559" xr:uid="{00000000-0005-0000-0000-0000095C0000}"/>
    <cellStyle name="Normal 2 2 2 2 8" xfId="23560" xr:uid="{00000000-0005-0000-0000-00000A5C0000}"/>
    <cellStyle name="Normal 2 2 2 2 8 2" xfId="23561" xr:uid="{00000000-0005-0000-0000-00000B5C0000}"/>
    <cellStyle name="Normal 2 2 2 2 8 2 2" xfId="23562" xr:uid="{00000000-0005-0000-0000-00000C5C0000}"/>
    <cellStyle name="Normal 2 2 2 2 8 3" xfId="23563" xr:uid="{00000000-0005-0000-0000-00000D5C0000}"/>
    <cellStyle name="Normal 2 2 2 2 8 4" xfId="23564" xr:uid="{00000000-0005-0000-0000-00000E5C0000}"/>
    <cellStyle name="Normal 2 2 2 2 9" xfId="23565" xr:uid="{00000000-0005-0000-0000-00000F5C0000}"/>
    <cellStyle name="Normal 2 2 2 2 9 2" xfId="23566" xr:uid="{00000000-0005-0000-0000-0000105C0000}"/>
    <cellStyle name="Normal 2 2 2 2 9 3" xfId="23567" xr:uid="{00000000-0005-0000-0000-0000115C0000}"/>
    <cellStyle name="Normal 2 2 2 2 9 4" xfId="23568" xr:uid="{00000000-0005-0000-0000-0000125C0000}"/>
    <cellStyle name="Normal 2 2 2 20" xfId="23569" xr:uid="{00000000-0005-0000-0000-0000135C0000}"/>
    <cellStyle name="Normal 2 2 2 20 2" xfId="23570" xr:uid="{00000000-0005-0000-0000-0000145C0000}"/>
    <cellStyle name="Normal 2 2 2 20 3" xfId="23571" xr:uid="{00000000-0005-0000-0000-0000155C0000}"/>
    <cellStyle name="Normal 2 2 2 20 4" xfId="23572" xr:uid="{00000000-0005-0000-0000-0000165C0000}"/>
    <cellStyle name="Normal 2 2 2 21" xfId="23573" xr:uid="{00000000-0005-0000-0000-0000175C0000}"/>
    <cellStyle name="Normal 2 2 2 21 2" xfId="23574" xr:uid="{00000000-0005-0000-0000-0000185C0000}"/>
    <cellStyle name="Normal 2 2 2 21 3" xfId="23575" xr:uid="{00000000-0005-0000-0000-0000195C0000}"/>
    <cellStyle name="Normal 2 2 2 21 4" xfId="23576" xr:uid="{00000000-0005-0000-0000-00001A5C0000}"/>
    <cellStyle name="Normal 2 2 2 22" xfId="23577" xr:uid="{00000000-0005-0000-0000-00001B5C0000}"/>
    <cellStyle name="Normal 2 2 2 22 2" xfId="23578" xr:uid="{00000000-0005-0000-0000-00001C5C0000}"/>
    <cellStyle name="Normal 2 2 2 22 3" xfId="23579" xr:uid="{00000000-0005-0000-0000-00001D5C0000}"/>
    <cellStyle name="Normal 2 2 2 22 4" xfId="23580" xr:uid="{00000000-0005-0000-0000-00001E5C0000}"/>
    <cellStyle name="Normal 2 2 2 23" xfId="23581" xr:uid="{00000000-0005-0000-0000-00001F5C0000}"/>
    <cellStyle name="Normal 2 2 2 23 2" xfId="23582" xr:uid="{00000000-0005-0000-0000-0000205C0000}"/>
    <cellStyle name="Normal 2 2 2 23 3" xfId="23583" xr:uid="{00000000-0005-0000-0000-0000215C0000}"/>
    <cellStyle name="Normal 2 2 2 23 4" xfId="23584" xr:uid="{00000000-0005-0000-0000-0000225C0000}"/>
    <cellStyle name="Normal 2 2 2 24" xfId="23585" xr:uid="{00000000-0005-0000-0000-0000235C0000}"/>
    <cellStyle name="Normal 2 2 2 24 2" xfId="23586" xr:uid="{00000000-0005-0000-0000-0000245C0000}"/>
    <cellStyle name="Normal 2 2 2 24 3" xfId="23587" xr:uid="{00000000-0005-0000-0000-0000255C0000}"/>
    <cellStyle name="Normal 2 2 2 24 4" xfId="23588" xr:uid="{00000000-0005-0000-0000-0000265C0000}"/>
    <cellStyle name="Normal 2 2 2 25" xfId="23589" xr:uid="{00000000-0005-0000-0000-0000275C0000}"/>
    <cellStyle name="Normal 2 2 2 25 2" xfId="23590" xr:uid="{00000000-0005-0000-0000-0000285C0000}"/>
    <cellStyle name="Normal 2 2 2 25 3" xfId="23591" xr:uid="{00000000-0005-0000-0000-0000295C0000}"/>
    <cellStyle name="Normal 2 2 2 25 4" xfId="23592" xr:uid="{00000000-0005-0000-0000-00002A5C0000}"/>
    <cellStyle name="Normal 2 2 2 26" xfId="23593" xr:uid="{00000000-0005-0000-0000-00002B5C0000}"/>
    <cellStyle name="Normal 2 2 2 26 2" xfId="23594" xr:uid="{00000000-0005-0000-0000-00002C5C0000}"/>
    <cellStyle name="Normal 2 2 2 26 3" xfId="23595" xr:uid="{00000000-0005-0000-0000-00002D5C0000}"/>
    <cellStyle name="Normal 2 2 2 26 4" xfId="23596" xr:uid="{00000000-0005-0000-0000-00002E5C0000}"/>
    <cellStyle name="Normal 2 2 2 27" xfId="23597" xr:uid="{00000000-0005-0000-0000-00002F5C0000}"/>
    <cellStyle name="Normal 2 2 2 27 2" xfId="23598" xr:uid="{00000000-0005-0000-0000-0000305C0000}"/>
    <cellStyle name="Normal 2 2 2 27 3" xfId="23599" xr:uid="{00000000-0005-0000-0000-0000315C0000}"/>
    <cellStyle name="Normal 2 2 2 27 4" xfId="23600" xr:uid="{00000000-0005-0000-0000-0000325C0000}"/>
    <cellStyle name="Normal 2 2 2 28" xfId="23601" xr:uid="{00000000-0005-0000-0000-0000335C0000}"/>
    <cellStyle name="Normal 2 2 2 28 2" xfId="23602" xr:uid="{00000000-0005-0000-0000-0000345C0000}"/>
    <cellStyle name="Normal 2 2 2 28 3" xfId="23603" xr:uid="{00000000-0005-0000-0000-0000355C0000}"/>
    <cellStyle name="Normal 2 2 2 28 4" xfId="23604" xr:uid="{00000000-0005-0000-0000-0000365C0000}"/>
    <cellStyle name="Normal 2 2 2 29" xfId="23605" xr:uid="{00000000-0005-0000-0000-0000375C0000}"/>
    <cellStyle name="Normal 2 2 2 29 2" xfId="23606" xr:uid="{00000000-0005-0000-0000-0000385C0000}"/>
    <cellStyle name="Normal 2 2 2 29 3" xfId="23607" xr:uid="{00000000-0005-0000-0000-0000395C0000}"/>
    <cellStyle name="Normal 2 2 2 29 4" xfId="23608" xr:uid="{00000000-0005-0000-0000-00003A5C0000}"/>
    <cellStyle name="Normal 2 2 2 3" xfId="23609" xr:uid="{00000000-0005-0000-0000-00003B5C0000}"/>
    <cellStyle name="Normal 2 2 2 3 10" xfId="23610" xr:uid="{00000000-0005-0000-0000-00003C5C0000}"/>
    <cellStyle name="Normal 2 2 2 3 10 2" xfId="23611" xr:uid="{00000000-0005-0000-0000-00003D5C0000}"/>
    <cellStyle name="Normal 2 2 2 3 11" xfId="23612" xr:uid="{00000000-0005-0000-0000-00003E5C0000}"/>
    <cellStyle name="Normal 2 2 2 3 12" xfId="23613" xr:uid="{00000000-0005-0000-0000-00003F5C0000}"/>
    <cellStyle name="Normal 2 2 2 3 2" xfId="23614" xr:uid="{00000000-0005-0000-0000-0000405C0000}"/>
    <cellStyle name="Normal 2 2 2 3 2 10" xfId="23615" xr:uid="{00000000-0005-0000-0000-0000415C0000}"/>
    <cellStyle name="Normal 2 2 2 3 2 10 2" xfId="23616" xr:uid="{00000000-0005-0000-0000-0000425C0000}"/>
    <cellStyle name="Normal 2 2 2 3 2 10 2 2" xfId="23617" xr:uid="{00000000-0005-0000-0000-0000435C0000}"/>
    <cellStyle name="Normal 2 2 2 3 2 10 3" xfId="23618" xr:uid="{00000000-0005-0000-0000-0000445C0000}"/>
    <cellStyle name="Normal 2 2 2 3 2 11" xfId="23619" xr:uid="{00000000-0005-0000-0000-0000455C0000}"/>
    <cellStyle name="Normal 2 2 2 3 2 11 2" xfId="23620" xr:uid="{00000000-0005-0000-0000-0000465C0000}"/>
    <cellStyle name="Normal 2 2 2 3 2 12" xfId="23621" xr:uid="{00000000-0005-0000-0000-0000475C0000}"/>
    <cellStyle name="Normal 2 2 2 3 2 2" xfId="23622" xr:uid="{00000000-0005-0000-0000-0000485C0000}"/>
    <cellStyle name="Normal 2 2 2 3 2 2 10" xfId="23623" xr:uid="{00000000-0005-0000-0000-0000495C0000}"/>
    <cellStyle name="Normal 2 2 2 3 2 2 10 2" xfId="23624" xr:uid="{00000000-0005-0000-0000-00004A5C0000}"/>
    <cellStyle name="Normal 2 2 2 3 2 2 11" xfId="23625" xr:uid="{00000000-0005-0000-0000-00004B5C0000}"/>
    <cellStyle name="Normal 2 2 2 3 2 2 2" xfId="23626" xr:uid="{00000000-0005-0000-0000-00004C5C0000}"/>
    <cellStyle name="Normal 2 2 2 3 2 2 2 2" xfId="23627" xr:uid="{00000000-0005-0000-0000-00004D5C0000}"/>
    <cellStyle name="Normal 2 2 2 3 2 2 2 2 2" xfId="23628" xr:uid="{00000000-0005-0000-0000-00004E5C0000}"/>
    <cellStyle name="Normal 2 2 2 3 2 2 2 2 2 2" xfId="23629" xr:uid="{00000000-0005-0000-0000-00004F5C0000}"/>
    <cellStyle name="Normal 2 2 2 3 2 2 2 2 2 2 2" xfId="23630" xr:uid="{00000000-0005-0000-0000-0000505C0000}"/>
    <cellStyle name="Normal 2 2 2 3 2 2 2 2 2 2 2 2" xfId="23631" xr:uid="{00000000-0005-0000-0000-0000515C0000}"/>
    <cellStyle name="Normal 2 2 2 3 2 2 2 2 2 2 3" xfId="23632" xr:uid="{00000000-0005-0000-0000-0000525C0000}"/>
    <cellStyle name="Normal 2 2 2 3 2 2 2 2 2 3" xfId="23633" xr:uid="{00000000-0005-0000-0000-0000535C0000}"/>
    <cellStyle name="Normal 2 2 2 3 2 2 2 2 2 3 2" xfId="23634" xr:uid="{00000000-0005-0000-0000-0000545C0000}"/>
    <cellStyle name="Normal 2 2 2 3 2 2 2 2 2 3 2 2" xfId="23635" xr:uid="{00000000-0005-0000-0000-0000555C0000}"/>
    <cellStyle name="Normal 2 2 2 3 2 2 2 2 2 3 3" xfId="23636" xr:uid="{00000000-0005-0000-0000-0000565C0000}"/>
    <cellStyle name="Normal 2 2 2 3 2 2 2 2 2 4" xfId="23637" xr:uid="{00000000-0005-0000-0000-0000575C0000}"/>
    <cellStyle name="Normal 2 2 2 3 2 2 2 2 2 4 2" xfId="23638" xr:uid="{00000000-0005-0000-0000-0000585C0000}"/>
    <cellStyle name="Normal 2 2 2 3 2 2 2 2 2 5" xfId="23639" xr:uid="{00000000-0005-0000-0000-0000595C0000}"/>
    <cellStyle name="Normal 2 2 2 3 2 2 2 2 3" xfId="23640" xr:uid="{00000000-0005-0000-0000-00005A5C0000}"/>
    <cellStyle name="Normal 2 2 2 3 2 2 2 2 3 2" xfId="23641" xr:uid="{00000000-0005-0000-0000-00005B5C0000}"/>
    <cellStyle name="Normal 2 2 2 3 2 2 2 2 3 2 2" xfId="23642" xr:uid="{00000000-0005-0000-0000-00005C5C0000}"/>
    <cellStyle name="Normal 2 2 2 3 2 2 2 2 3 2 2 2" xfId="23643" xr:uid="{00000000-0005-0000-0000-00005D5C0000}"/>
    <cellStyle name="Normal 2 2 2 3 2 2 2 2 3 2 3" xfId="23644" xr:uid="{00000000-0005-0000-0000-00005E5C0000}"/>
    <cellStyle name="Normal 2 2 2 3 2 2 2 2 3 3" xfId="23645" xr:uid="{00000000-0005-0000-0000-00005F5C0000}"/>
    <cellStyle name="Normal 2 2 2 3 2 2 2 2 3 3 2" xfId="23646" xr:uid="{00000000-0005-0000-0000-0000605C0000}"/>
    <cellStyle name="Normal 2 2 2 3 2 2 2 2 3 3 2 2" xfId="23647" xr:uid="{00000000-0005-0000-0000-0000615C0000}"/>
    <cellStyle name="Normal 2 2 2 3 2 2 2 2 3 3 3" xfId="23648" xr:uid="{00000000-0005-0000-0000-0000625C0000}"/>
    <cellStyle name="Normal 2 2 2 3 2 2 2 2 3 4" xfId="23649" xr:uid="{00000000-0005-0000-0000-0000635C0000}"/>
    <cellStyle name="Normal 2 2 2 3 2 2 2 2 3 4 2" xfId="23650" xr:uid="{00000000-0005-0000-0000-0000645C0000}"/>
    <cellStyle name="Normal 2 2 2 3 2 2 2 2 3 5" xfId="23651" xr:uid="{00000000-0005-0000-0000-0000655C0000}"/>
    <cellStyle name="Normal 2 2 2 3 2 2 2 2 4" xfId="23652" xr:uid="{00000000-0005-0000-0000-0000665C0000}"/>
    <cellStyle name="Normal 2 2 2 3 2 2 2 2 4 2" xfId="23653" xr:uid="{00000000-0005-0000-0000-0000675C0000}"/>
    <cellStyle name="Normal 2 2 2 3 2 2 2 2 4 2 2" xfId="23654" xr:uid="{00000000-0005-0000-0000-0000685C0000}"/>
    <cellStyle name="Normal 2 2 2 3 2 2 2 2 4 2 2 2" xfId="23655" xr:uid="{00000000-0005-0000-0000-0000695C0000}"/>
    <cellStyle name="Normal 2 2 2 3 2 2 2 2 4 2 3" xfId="23656" xr:uid="{00000000-0005-0000-0000-00006A5C0000}"/>
    <cellStyle name="Normal 2 2 2 3 2 2 2 2 4 3" xfId="23657" xr:uid="{00000000-0005-0000-0000-00006B5C0000}"/>
    <cellStyle name="Normal 2 2 2 3 2 2 2 2 4 3 2" xfId="23658" xr:uid="{00000000-0005-0000-0000-00006C5C0000}"/>
    <cellStyle name="Normal 2 2 2 3 2 2 2 2 4 3 2 2" xfId="23659" xr:uid="{00000000-0005-0000-0000-00006D5C0000}"/>
    <cellStyle name="Normal 2 2 2 3 2 2 2 2 4 3 3" xfId="23660" xr:uid="{00000000-0005-0000-0000-00006E5C0000}"/>
    <cellStyle name="Normal 2 2 2 3 2 2 2 2 4 4" xfId="23661" xr:uid="{00000000-0005-0000-0000-00006F5C0000}"/>
    <cellStyle name="Normal 2 2 2 3 2 2 2 2 4 4 2" xfId="23662" xr:uid="{00000000-0005-0000-0000-0000705C0000}"/>
    <cellStyle name="Normal 2 2 2 3 2 2 2 2 4 5" xfId="23663" xr:uid="{00000000-0005-0000-0000-0000715C0000}"/>
    <cellStyle name="Normal 2 2 2 3 2 2 2 2 5" xfId="23664" xr:uid="{00000000-0005-0000-0000-0000725C0000}"/>
    <cellStyle name="Normal 2 2 2 3 2 2 2 2 5 2" xfId="23665" xr:uid="{00000000-0005-0000-0000-0000735C0000}"/>
    <cellStyle name="Normal 2 2 2 3 2 2 2 2 5 2 2" xfId="23666" xr:uid="{00000000-0005-0000-0000-0000745C0000}"/>
    <cellStyle name="Normal 2 2 2 3 2 2 2 2 5 3" xfId="23667" xr:uid="{00000000-0005-0000-0000-0000755C0000}"/>
    <cellStyle name="Normal 2 2 2 3 2 2 2 2 6" xfId="23668" xr:uid="{00000000-0005-0000-0000-0000765C0000}"/>
    <cellStyle name="Normal 2 2 2 3 2 2 2 2 6 2" xfId="23669" xr:uid="{00000000-0005-0000-0000-0000775C0000}"/>
    <cellStyle name="Normal 2 2 2 3 2 2 2 2 6 2 2" xfId="23670" xr:uid="{00000000-0005-0000-0000-0000785C0000}"/>
    <cellStyle name="Normal 2 2 2 3 2 2 2 2 6 3" xfId="23671" xr:uid="{00000000-0005-0000-0000-0000795C0000}"/>
    <cellStyle name="Normal 2 2 2 3 2 2 2 2 7" xfId="23672" xr:uid="{00000000-0005-0000-0000-00007A5C0000}"/>
    <cellStyle name="Normal 2 2 2 3 2 2 2 2 7 2" xfId="23673" xr:uid="{00000000-0005-0000-0000-00007B5C0000}"/>
    <cellStyle name="Normal 2 2 2 3 2 2 2 2 8" xfId="23674" xr:uid="{00000000-0005-0000-0000-00007C5C0000}"/>
    <cellStyle name="Normal 2 2 2 3 2 2 2 3" xfId="23675" xr:uid="{00000000-0005-0000-0000-00007D5C0000}"/>
    <cellStyle name="Normal 2 2 2 3 2 2 2 3 2" xfId="23676" xr:uid="{00000000-0005-0000-0000-00007E5C0000}"/>
    <cellStyle name="Normal 2 2 2 3 2 2 2 3 2 2" xfId="23677" xr:uid="{00000000-0005-0000-0000-00007F5C0000}"/>
    <cellStyle name="Normal 2 2 2 3 2 2 2 3 2 2 2" xfId="23678" xr:uid="{00000000-0005-0000-0000-0000805C0000}"/>
    <cellStyle name="Normal 2 2 2 3 2 2 2 3 2 3" xfId="23679" xr:uid="{00000000-0005-0000-0000-0000815C0000}"/>
    <cellStyle name="Normal 2 2 2 3 2 2 2 3 3" xfId="23680" xr:uid="{00000000-0005-0000-0000-0000825C0000}"/>
    <cellStyle name="Normal 2 2 2 3 2 2 2 3 3 2" xfId="23681" xr:uid="{00000000-0005-0000-0000-0000835C0000}"/>
    <cellStyle name="Normal 2 2 2 3 2 2 2 3 3 2 2" xfId="23682" xr:uid="{00000000-0005-0000-0000-0000845C0000}"/>
    <cellStyle name="Normal 2 2 2 3 2 2 2 3 3 3" xfId="23683" xr:uid="{00000000-0005-0000-0000-0000855C0000}"/>
    <cellStyle name="Normal 2 2 2 3 2 2 2 3 4" xfId="23684" xr:uid="{00000000-0005-0000-0000-0000865C0000}"/>
    <cellStyle name="Normal 2 2 2 3 2 2 2 3 4 2" xfId="23685" xr:uid="{00000000-0005-0000-0000-0000875C0000}"/>
    <cellStyle name="Normal 2 2 2 3 2 2 2 3 5" xfId="23686" xr:uid="{00000000-0005-0000-0000-0000885C0000}"/>
    <cellStyle name="Normal 2 2 2 3 2 2 2 4" xfId="23687" xr:uid="{00000000-0005-0000-0000-0000895C0000}"/>
    <cellStyle name="Normal 2 2 2 3 2 2 2 4 2" xfId="23688" xr:uid="{00000000-0005-0000-0000-00008A5C0000}"/>
    <cellStyle name="Normal 2 2 2 3 2 2 2 4 2 2" xfId="23689" xr:uid="{00000000-0005-0000-0000-00008B5C0000}"/>
    <cellStyle name="Normal 2 2 2 3 2 2 2 4 2 2 2" xfId="23690" xr:uid="{00000000-0005-0000-0000-00008C5C0000}"/>
    <cellStyle name="Normal 2 2 2 3 2 2 2 4 2 3" xfId="23691" xr:uid="{00000000-0005-0000-0000-00008D5C0000}"/>
    <cellStyle name="Normal 2 2 2 3 2 2 2 4 3" xfId="23692" xr:uid="{00000000-0005-0000-0000-00008E5C0000}"/>
    <cellStyle name="Normal 2 2 2 3 2 2 2 4 3 2" xfId="23693" xr:uid="{00000000-0005-0000-0000-00008F5C0000}"/>
    <cellStyle name="Normal 2 2 2 3 2 2 2 4 3 2 2" xfId="23694" xr:uid="{00000000-0005-0000-0000-0000905C0000}"/>
    <cellStyle name="Normal 2 2 2 3 2 2 2 4 3 3" xfId="23695" xr:uid="{00000000-0005-0000-0000-0000915C0000}"/>
    <cellStyle name="Normal 2 2 2 3 2 2 2 4 4" xfId="23696" xr:uid="{00000000-0005-0000-0000-0000925C0000}"/>
    <cellStyle name="Normal 2 2 2 3 2 2 2 4 4 2" xfId="23697" xr:uid="{00000000-0005-0000-0000-0000935C0000}"/>
    <cellStyle name="Normal 2 2 2 3 2 2 2 4 5" xfId="23698" xr:uid="{00000000-0005-0000-0000-0000945C0000}"/>
    <cellStyle name="Normal 2 2 2 3 2 2 2 5" xfId="23699" xr:uid="{00000000-0005-0000-0000-0000955C0000}"/>
    <cellStyle name="Normal 2 2 2 3 2 2 2 5 2" xfId="23700" xr:uid="{00000000-0005-0000-0000-0000965C0000}"/>
    <cellStyle name="Normal 2 2 2 3 2 2 2 5 2 2" xfId="23701" xr:uid="{00000000-0005-0000-0000-0000975C0000}"/>
    <cellStyle name="Normal 2 2 2 3 2 2 2 5 2 2 2" xfId="23702" xr:uid="{00000000-0005-0000-0000-0000985C0000}"/>
    <cellStyle name="Normal 2 2 2 3 2 2 2 5 2 3" xfId="23703" xr:uid="{00000000-0005-0000-0000-0000995C0000}"/>
    <cellStyle name="Normal 2 2 2 3 2 2 2 5 3" xfId="23704" xr:uid="{00000000-0005-0000-0000-00009A5C0000}"/>
    <cellStyle name="Normal 2 2 2 3 2 2 2 5 3 2" xfId="23705" xr:uid="{00000000-0005-0000-0000-00009B5C0000}"/>
    <cellStyle name="Normal 2 2 2 3 2 2 2 5 3 2 2" xfId="23706" xr:uid="{00000000-0005-0000-0000-00009C5C0000}"/>
    <cellStyle name="Normal 2 2 2 3 2 2 2 5 3 3" xfId="23707" xr:uid="{00000000-0005-0000-0000-00009D5C0000}"/>
    <cellStyle name="Normal 2 2 2 3 2 2 2 5 4" xfId="23708" xr:uid="{00000000-0005-0000-0000-00009E5C0000}"/>
    <cellStyle name="Normal 2 2 2 3 2 2 2 5 4 2" xfId="23709" xr:uid="{00000000-0005-0000-0000-00009F5C0000}"/>
    <cellStyle name="Normal 2 2 2 3 2 2 2 5 5" xfId="23710" xr:uid="{00000000-0005-0000-0000-0000A05C0000}"/>
    <cellStyle name="Normal 2 2 2 3 2 2 2 6" xfId="23711" xr:uid="{00000000-0005-0000-0000-0000A15C0000}"/>
    <cellStyle name="Normal 2 2 2 3 2 2 2 6 2" xfId="23712" xr:uid="{00000000-0005-0000-0000-0000A25C0000}"/>
    <cellStyle name="Normal 2 2 2 3 2 2 2 6 2 2" xfId="23713" xr:uid="{00000000-0005-0000-0000-0000A35C0000}"/>
    <cellStyle name="Normal 2 2 2 3 2 2 2 6 3" xfId="23714" xr:uid="{00000000-0005-0000-0000-0000A45C0000}"/>
    <cellStyle name="Normal 2 2 2 3 2 2 2 7" xfId="23715" xr:uid="{00000000-0005-0000-0000-0000A55C0000}"/>
    <cellStyle name="Normal 2 2 2 3 2 2 2 7 2" xfId="23716" xr:uid="{00000000-0005-0000-0000-0000A65C0000}"/>
    <cellStyle name="Normal 2 2 2 3 2 2 2 7 2 2" xfId="23717" xr:uid="{00000000-0005-0000-0000-0000A75C0000}"/>
    <cellStyle name="Normal 2 2 2 3 2 2 2 7 3" xfId="23718" xr:uid="{00000000-0005-0000-0000-0000A85C0000}"/>
    <cellStyle name="Normal 2 2 2 3 2 2 2 8" xfId="23719" xr:uid="{00000000-0005-0000-0000-0000A95C0000}"/>
    <cellStyle name="Normal 2 2 2 3 2 2 2 8 2" xfId="23720" xr:uid="{00000000-0005-0000-0000-0000AA5C0000}"/>
    <cellStyle name="Normal 2 2 2 3 2 2 2 9" xfId="23721" xr:uid="{00000000-0005-0000-0000-0000AB5C0000}"/>
    <cellStyle name="Normal 2 2 2 3 2 2 3" xfId="23722" xr:uid="{00000000-0005-0000-0000-0000AC5C0000}"/>
    <cellStyle name="Normal 2 2 2 3 2 2 3 10" xfId="23723" xr:uid="{00000000-0005-0000-0000-0000AD5C0000}"/>
    <cellStyle name="Normal 2 2 2 3 2 2 3 2" xfId="23724" xr:uid="{00000000-0005-0000-0000-0000AE5C0000}"/>
    <cellStyle name="Normal 2 2 2 3 2 2 3 2 2" xfId="23725" xr:uid="{00000000-0005-0000-0000-0000AF5C0000}"/>
    <cellStyle name="Normal 2 2 2 3 2 2 3 2 2 2" xfId="23726" xr:uid="{00000000-0005-0000-0000-0000B05C0000}"/>
    <cellStyle name="Normal 2 2 2 3 2 2 3 2 2 2 2" xfId="23727" xr:uid="{00000000-0005-0000-0000-0000B15C0000}"/>
    <cellStyle name="Normal 2 2 2 3 2 2 3 2 2 2 2 2" xfId="23728" xr:uid="{00000000-0005-0000-0000-0000B25C0000}"/>
    <cellStyle name="Normal 2 2 2 3 2 2 3 2 2 2 3" xfId="23729" xr:uid="{00000000-0005-0000-0000-0000B35C0000}"/>
    <cellStyle name="Normal 2 2 2 3 2 2 3 2 2 3" xfId="23730" xr:uid="{00000000-0005-0000-0000-0000B45C0000}"/>
    <cellStyle name="Normal 2 2 2 3 2 2 3 2 2 3 2" xfId="23731" xr:uid="{00000000-0005-0000-0000-0000B55C0000}"/>
    <cellStyle name="Normal 2 2 2 3 2 2 3 2 2 3 2 2" xfId="23732" xr:uid="{00000000-0005-0000-0000-0000B65C0000}"/>
    <cellStyle name="Normal 2 2 2 3 2 2 3 2 2 3 3" xfId="23733" xr:uid="{00000000-0005-0000-0000-0000B75C0000}"/>
    <cellStyle name="Normal 2 2 2 3 2 2 3 2 2 4" xfId="23734" xr:uid="{00000000-0005-0000-0000-0000B85C0000}"/>
    <cellStyle name="Normal 2 2 2 3 2 2 3 2 2 4 2" xfId="23735" xr:uid="{00000000-0005-0000-0000-0000B95C0000}"/>
    <cellStyle name="Normal 2 2 2 3 2 2 3 2 2 5" xfId="23736" xr:uid="{00000000-0005-0000-0000-0000BA5C0000}"/>
    <cellStyle name="Normal 2 2 2 3 2 2 3 2 3" xfId="23737" xr:uid="{00000000-0005-0000-0000-0000BB5C0000}"/>
    <cellStyle name="Normal 2 2 2 3 2 2 3 2 3 2" xfId="23738" xr:uid="{00000000-0005-0000-0000-0000BC5C0000}"/>
    <cellStyle name="Normal 2 2 2 3 2 2 3 2 3 2 2" xfId="23739" xr:uid="{00000000-0005-0000-0000-0000BD5C0000}"/>
    <cellStyle name="Normal 2 2 2 3 2 2 3 2 3 2 2 2" xfId="23740" xr:uid="{00000000-0005-0000-0000-0000BE5C0000}"/>
    <cellStyle name="Normal 2 2 2 3 2 2 3 2 3 2 3" xfId="23741" xr:uid="{00000000-0005-0000-0000-0000BF5C0000}"/>
    <cellStyle name="Normal 2 2 2 3 2 2 3 2 3 3" xfId="23742" xr:uid="{00000000-0005-0000-0000-0000C05C0000}"/>
    <cellStyle name="Normal 2 2 2 3 2 2 3 2 3 3 2" xfId="23743" xr:uid="{00000000-0005-0000-0000-0000C15C0000}"/>
    <cellStyle name="Normal 2 2 2 3 2 2 3 2 3 3 2 2" xfId="23744" xr:uid="{00000000-0005-0000-0000-0000C25C0000}"/>
    <cellStyle name="Normal 2 2 2 3 2 2 3 2 3 3 3" xfId="23745" xr:uid="{00000000-0005-0000-0000-0000C35C0000}"/>
    <cellStyle name="Normal 2 2 2 3 2 2 3 2 3 4" xfId="23746" xr:uid="{00000000-0005-0000-0000-0000C45C0000}"/>
    <cellStyle name="Normal 2 2 2 3 2 2 3 2 3 4 2" xfId="23747" xr:uid="{00000000-0005-0000-0000-0000C55C0000}"/>
    <cellStyle name="Normal 2 2 2 3 2 2 3 2 3 5" xfId="23748" xr:uid="{00000000-0005-0000-0000-0000C65C0000}"/>
    <cellStyle name="Normal 2 2 2 3 2 2 3 2 4" xfId="23749" xr:uid="{00000000-0005-0000-0000-0000C75C0000}"/>
    <cellStyle name="Normal 2 2 2 3 2 2 3 2 4 2" xfId="23750" xr:uid="{00000000-0005-0000-0000-0000C85C0000}"/>
    <cellStyle name="Normal 2 2 2 3 2 2 3 2 4 2 2" xfId="23751" xr:uid="{00000000-0005-0000-0000-0000C95C0000}"/>
    <cellStyle name="Normal 2 2 2 3 2 2 3 2 4 2 2 2" xfId="23752" xr:uid="{00000000-0005-0000-0000-0000CA5C0000}"/>
    <cellStyle name="Normal 2 2 2 3 2 2 3 2 4 2 3" xfId="23753" xr:uid="{00000000-0005-0000-0000-0000CB5C0000}"/>
    <cellStyle name="Normal 2 2 2 3 2 2 3 2 4 3" xfId="23754" xr:uid="{00000000-0005-0000-0000-0000CC5C0000}"/>
    <cellStyle name="Normal 2 2 2 3 2 2 3 2 4 3 2" xfId="23755" xr:uid="{00000000-0005-0000-0000-0000CD5C0000}"/>
    <cellStyle name="Normal 2 2 2 3 2 2 3 2 4 3 2 2" xfId="23756" xr:uid="{00000000-0005-0000-0000-0000CE5C0000}"/>
    <cellStyle name="Normal 2 2 2 3 2 2 3 2 4 3 3" xfId="23757" xr:uid="{00000000-0005-0000-0000-0000CF5C0000}"/>
    <cellStyle name="Normal 2 2 2 3 2 2 3 2 4 4" xfId="23758" xr:uid="{00000000-0005-0000-0000-0000D05C0000}"/>
    <cellStyle name="Normal 2 2 2 3 2 2 3 2 4 4 2" xfId="23759" xr:uid="{00000000-0005-0000-0000-0000D15C0000}"/>
    <cellStyle name="Normal 2 2 2 3 2 2 3 2 4 5" xfId="23760" xr:uid="{00000000-0005-0000-0000-0000D25C0000}"/>
    <cellStyle name="Normal 2 2 2 3 2 2 3 2 5" xfId="23761" xr:uid="{00000000-0005-0000-0000-0000D35C0000}"/>
    <cellStyle name="Normal 2 2 2 3 2 2 3 2 5 2" xfId="23762" xr:uid="{00000000-0005-0000-0000-0000D45C0000}"/>
    <cellStyle name="Normal 2 2 2 3 2 2 3 2 5 2 2" xfId="23763" xr:uid="{00000000-0005-0000-0000-0000D55C0000}"/>
    <cellStyle name="Normal 2 2 2 3 2 2 3 2 5 3" xfId="23764" xr:uid="{00000000-0005-0000-0000-0000D65C0000}"/>
    <cellStyle name="Normal 2 2 2 3 2 2 3 2 6" xfId="23765" xr:uid="{00000000-0005-0000-0000-0000D75C0000}"/>
    <cellStyle name="Normal 2 2 2 3 2 2 3 2 6 2" xfId="23766" xr:uid="{00000000-0005-0000-0000-0000D85C0000}"/>
    <cellStyle name="Normal 2 2 2 3 2 2 3 2 6 2 2" xfId="23767" xr:uid="{00000000-0005-0000-0000-0000D95C0000}"/>
    <cellStyle name="Normal 2 2 2 3 2 2 3 2 6 3" xfId="23768" xr:uid="{00000000-0005-0000-0000-0000DA5C0000}"/>
    <cellStyle name="Normal 2 2 2 3 2 2 3 2 7" xfId="23769" xr:uid="{00000000-0005-0000-0000-0000DB5C0000}"/>
    <cellStyle name="Normal 2 2 2 3 2 2 3 2 7 2" xfId="23770" xr:uid="{00000000-0005-0000-0000-0000DC5C0000}"/>
    <cellStyle name="Normal 2 2 2 3 2 2 3 2 8" xfId="23771" xr:uid="{00000000-0005-0000-0000-0000DD5C0000}"/>
    <cellStyle name="Normal 2 2 2 3 2 2 3 3" xfId="23772" xr:uid="{00000000-0005-0000-0000-0000DE5C0000}"/>
    <cellStyle name="Normal 2 2 2 3 2 2 3 3 2" xfId="23773" xr:uid="{00000000-0005-0000-0000-0000DF5C0000}"/>
    <cellStyle name="Normal 2 2 2 3 2 2 3 3 2 2" xfId="23774" xr:uid="{00000000-0005-0000-0000-0000E05C0000}"/>
    <cellStyle name="Normal 2 2 2 3 2 2 3 3 2 2 2" xfId="23775" xr:uid="{00000000-0005-0000-0000-0000E15C0000}"/>
    <cellStyle name="Normal 2 2 2 3 2 2 3 3 2 2 2 2" xfId="23776" xr:uid="{00000000-0005-0000-0000-0000E25C0000}"/>
    <cellStyle name="Normal 2 2 2 3 2 2 3 3 2 2 3" xfId="23777" xr:uid="{00000000-0005-0000-0000-0000E35C0000}"/>
    <cellStyle name="Normal 2 2 2 3 2 2 3 3 2 3" xfId="23778" xr:uid="{00000000-0005-0000-0000-0000E45C0000}"/>
    <cellStyle name="Normal 2 2 2 3 2 2 3 3 2 3 2" xfId="23779" xr:uid="{00000000-0005-0000-0000-0000E55C0000}"/>
    <cellStyle name="Normal 2 2 2 3 2 2 3 3 2 3 2 2" xfId="23780" xr:uid="{00000000-0005-0000-0000-0000E65C0000}"/>
    <cellStyle name="Normal 2 2 2 3 2 2 3 3 2 3 3" xfId="23781" xr:uid="{00000000-0005-0000-0000-0000E75C0000}"/>
    <cellStyle name="Normal 2 2 2 3 2 2 3 3 2 4" xfId="23782" xr:uid="{00000000-0005-0000-0000-0000E85C0000}"/>
    <cellStyle name="Normal 2 2 2 3 2 2 3 3 2 4 2" xfId="23783" xr:uid="{00000000-0005-0000-0000-0000E95C0000}"/>
    <cellStyle name="Normal 2 2 2 3 2 2 3 3 2 5" xfId="23784" xr:uid="{00000000-0005-0000-0000-0000EA5C0000}"/>
    <cellStyle name="Normal 2 2 2 3 2 2 3 3 3" xfId="23785" xr:uid="{00000000-0005-0000-0000-0000EB5C0000}"/>
    <cellStyle name="Normal 2 2 2 3 2 2 3 3 3 2" xfId="23786" xr:uid="{00000000-0005-0000-0000-0000EC5C0000}"/>
    <cellStyle name="Normal 2 2 2 3 2 2 3 3 3 2 2" xfId="23787" xr:uid="{00000000-0005-0000-0000-0000ED5C0000}"/>
    <cellStyle name="Normal 2 2 2 3 2 2 3 3 3 2 2 2" xfId="23788" xr:uid="{00000000-0005-0000-0000-0000EE5C0000}"/>
    <cellStyle name="Normal 2 2 2 3 2 2 3 3 3 2 3" xfId="23789" xr:uid="{00000000-0005-0000-0000-0000EF5C0000}"/>
    <cellStyle name="Normal 2 2 2 3 2 2 3 3 3 3" xfId="23790" xr:uid="{00000000-0005-0000-0000-0000F05C0000}"/>
    <cellStyle name="Normal 2 2 2 3 2 2 3 3 3 3 2" xfId="23791" xr:uid="{00000000-0005-0000-0000-0000F15C0000}"/>
    <cellStyle name="Normal 2 2 2 3 2 2 3 3 3 3 2 2" xfId="23792" xr:uid="{00000000-0005-0000-0000-0000F25C0000}"/>
    <cellStyle name="Normal 2 2 2 3 2 2 3 3 3 3 3" xfId="23793" xr:uid="{00000000-0005-0000-0000-0000F35C0000}"/>
    <cellStyle name="Normal 2 2 2 3 2 2 3 3 3 4" xfId="23794" xr:uid="{00000000-0005-0000-0000-0000F45C0000}"/>
    <cellStyle name="Normal 2 2 2 3 2 2 3 3 3 4 2" xfId="23795" xr:uid="{00000000-0005-0000-0000-0000F55C0000}"/>
    <cellStyle name="Normal 2 2 2 3 2 2 3 3 3 5" xfId="23796" xr:uid="{00000000-0005-0000-0000-0000F65C0000}"/>
    <cellStyle name="Normal 2 2 2 3 2 2 3 3 4" xfId="23797" xr:uid="{00000000-0005-0000-0000-0000F75C0000}"/>
    <cellStyle name="Normal 2 2 2 3 2 2 3 3 4 2" xfId="23798" xr:uid="{00000000-0005-0000-0000-0000F85C0000}"/>
    <cellStyle name="Normal 2 2 2 3 2 2 3 3 4 2 2" xfId="23799" xr:uid="{00000000-0005-0000-0000-0000F95C0000}"/>
    <cellStyle name="Normal 2 2 2 3 2 2 3 3 4 2 2 2" xfId="23800" xr:uid="{00000000-0005-0000-0000-0000FA5C0000}"/>
    <cellStyle name="Normal 2 2 2 3 2 2 3 3 4 2 3" xfId="23801" xr:uid="{00000000-0005-0000-0000-0000FB5C0000}"/>
    <cellStyle name="Normal 2 2 2 3 2 2 3 3 4 3" xfId="23802" xr:uid="{00000000-0005-0000-0000-0000FC5C0000}"/>
    <cellStyle name="Normal 2 2 2 3 2 2 3 3 4 3 2" xfId="23803" xr:uid="{00000000-0005-0000-0000-0000FD5C0000}"/>
    <cellStyle name="Normal 2 2 2 3 2 2 3 3 4 3 2 2" xfId="23804" xr:uid="{00000000-0005-0000-0000-0000FE5C0000}"/>
    <cellStyle name="Normal 2 2 2 3 2 2 3 3 4 3 3" xfId="23805" xr:uid="{00000000-0005-0000-0000-0000FF5C0000}"/>
    <cellStyle name="Normal 2 2 2 3 2 2 3 3 4 4" xfId="23806" xr:uid="{00000000-0005-0000-0000-0000005D0000}"/>
    <cellStyle name="Normal 2 2 2 3 2 2 3 3 4 4 2" xfId="23807" xr:uid="{00000000-0005-0000-0000-0000015D0000}"/>
    <cellStyle name="Normal 2 2 2 3 2 2 3 3 4 5" xfId="23808" xr:uid="{00000000-0005-0000-0000-0000025D0000}"/>
    <cellStyle name="Normal 2 2 2 3 2 2 3 3 5" xfId="23809" xr:uid="{00000000-0005-0000-0000-0000035D0000}"/>
    <cellStyle name="Normal 2 2 2 3 2 2 3 3 5 2" xfId="23810" xr:uid="{00000000-0005-0000-0000-0000045D0000}"/>
    <cellStyle name="Normal 2 2 2 3 2 2 3 3 5 2 2" xfId="23811" xr:uid="{00000000-0005-0000-0000-0000055D0000}"/>
    <cellStyle name="Normal 2 2 2 3 2 2 3 3 5 3" xfId="23812" xr:uid="{00000000-0005-0000-0000-0000065D0000}"/>
    <cellStyle name="Normal 2 2 2 3 2 2 3 3 6" xfId="23813" xr:uid="{00000000-0005-0000-0000-0000075D0000}"/>
    <cellStyle name="Normal 2 2 2 3 2 2 3 3 6 2" xfId="23814" xr:uid="{00000000-0005-0000-0000-0000085D0000}"/>
    <cellStyle name="Normal 2 2 2 3 2 2 3 3 6 2 2" xfId="23815" xr:uid="{00000000-0005-0000-0000-0000095D0000}"/>
    <cellStyle name="Normal 2 2 2 3 2 2 3 3 6 3" xfId="23816" xr:uid="{00000000-0005-0000-0000-00000A5D0000}"/>
    <cellStyle name="Normal 2 2 2 3 2 2 3 3 7" xfId="23817" xr:uid="{00000000-0005-0000-0000-00000B5D0000}"/>
    <cellStyle name="Normal 2 2 2 3 2 2 3 3 7 2" xfId="23818" xr:uid="{00000000-0005-0000-0000-00000C5D0000}"/>
    <cellStyle name="Normal 2 2 2 3 2 2 3 3 8" xfId="23819" xr:uid="{00000000-0005-0000-0000-00000D5D0000}"/>
    <cellStyle name="Normal 2 2 2 3 2 2 3 4" xfId="23820" xr:uid="{00000000-0005-0000-0000-00000E5D0000}"/>
    <cellStyle name="Normal 2 2 2 3 2 2 3 4 2" xfId="23821" xr:uid="{00000000-0005-0000-0000-00000F5D0000}"/>
    <cellStyle name="Normal 2 2 2 3 2 2 3 4 2 2" xfId="23822" xr:uid="{00000000-0005-0000-0000-0000105D0000}"/>
    <cellStyle name="Normal 2 2 2 3 2 2 3 4 2 2 2" xfId="23823" xr:uid="{00000000-0005-0000-0000-0000115D0000}"/>
    <cellStyle name="Normal 2 2 2 3 2 2 3 4 2 3" xfId="23824" xr:uid="{00000000-0005-0000-0000-0000125D0000}"/>
    <cellStyle name="Normal 2 2 2 3 2 2 3 4 3" xfId="23825" xr:uid="{00000000-0005-0000-0000-0000135D0000}"/>
    <cellStyle name="Normal 2 2 2 3 2 2 3 4 3 2" xfId="23826" xr:uid="{00000000-0005-0000-0000-0000145D0000}"/>
    <cellStyle name="Normal 2 2 2 3 2 2 3 4 3 2 2" xfId="23827" xr:uid="{00000000-0005-0000-0000-0000155D0000}"/>
    <cellStyle name="Normal 2 2 2 3 2 2 3 4 3 3" xfId="23828" xr:uid="{00000000-0005-0000-0000-0000165D0000}"/>
    <cellStyle name="Normal 2 2 2 3 2 2 3 4 4" xfId="23829" xr:uid="{00000000-0005-0000-0000-0000175D0000}"/>
    <cellStyle name="Normal 2 2 2 3 2 2 3 4 4 2" xfId="23830" xr:uid="{00000000-0005-0000-0000-0000185D0000}"/>
    <cellStyle name="Normal 2 2 2 3 2 2 3 4 5" xfId="23831" xr:uid="{00000000-0005-0000-0000-0000195D0000}"/>
    <cellStyle name="Normal 2 2 2 3 2 2 3 5" xfId="23832" xr:uid="{00000000-0005-0000-0000-00001A5D0000}"/>
    <cellStyle name="Normal 2 2 2 3 2 2 3 5 2" xfId="23833" xr:uid="{00000000-0005-0000-0000-00001B5D0000}"/>
    <cellStyle name="Normal 2 2 2 3 2 2 3 5 2 2" xfId="23834" xr:uid="{00000000-0005-0000-0000-00001C5D0000}"/>
    <cellStyle name="Normal 2 2 2 3 2 2 3 5 2 2 2" xfId="23835" xr:uid="{00000000-0005-0000-0000-00001D5D0000}"/>
    <cellStyle name="Normal 2 2 2 3 2 2 3 5 2 3" xfId="23836" xr:uid="{00000000-0005-0000-0000-00001E5D0000}"/>
    <cellStyle name="Normal 2 2 2 3 2 2 3 5 3" xfId="23837" xr:uid="{00000000-0005-0000-0000-00001F5D0000}"/>
    <cellStyle name="Normal 2 2 2 3 2 2 3 5 3 2" xfId="23838" xr:uid="{00000000-0005-0000-0000-0000205D0000}"/>
    <cellStyle name="Normal 2 2 2 3 2 2 3 5 3 2 2" xfId="23839" xr:uid="{00000000-0005-0000-0000-0000215D0000}"/>
    <cellStyle name="Normal 2 2 2 3 2 2 3 5 3 3" xfId="23840" xr:uid="{00000000-0005-0000-0000-0000225D0000}"/>
    <cellStyle name="Normal 2 2 2 3 2 2 3 5 4" xfId="23841" xr:uid="{00000000-0005-0000-0000-0000235D0000}"/>
    <cellStyle name="Normal 2 2 2 3 2 2 3 5 4 2" xfId="23842" xr:uid="{00000000-0005-0000-0000-0000245D0000}"/>
    <cellStyle name="Normal 2 2 2 3 2 2 3 5 5" xfId="23843" xr:uid="{00000000-0005-0000-0000-0000255D0000}"/>
    <cellStyle name="Normal 2 2 2 3 2 2 3 6" xfId="23844" xr:uid="{00000000-0005-0000-0000-0000265D0000}"/>
    <cellStyle name="Normal 2 2 2 3 2 2 3 6 2" xfId="23845" xr:uid="{00000000-0005-0000-0000-0000275D0000}"/>
    <cellStyle name="Normal 2 2 2 3 2 2 3 6 2 2" xfId="23846" xr:uid="{00000000-0005-0000-0000-0000285D0000}"/>
    <cellStyle name="Normal 2 2 2 3 2 2 3 6 2 2 2" xfId="23847" xr:uid="{00000000-0005-0000-0000-0000295D0000}"/>
    <cellStyle name="Normal 2 2 2 3 2 2 3 6 2 3" xfId="23848" xr:uid="{00000000-0005-0000-0000-00002A5D0000}"/>
    <cellStyle name="Normal 2 2 2 3 2 2 3 6 3" xfId="23849" xr:uid="{00000000-0005-0000-0000-00002B5D0000}"/>
    <cellStyle name="Normal 2 2 2 3 2 2 3 6 3 2" xfId="23850" xr:uid="{00000000-0005-0000-0000-00002C5D0000}"/>
    <cellStyle name="Normal 2 2 2 3 2 2 3 6 3 2 2" xfId="23851" xr:uid="{00000000-0005-0000-0000-00002D5D0000}"/>
    <cellStyle name="Normal 2 2 2 3 2 2 3 6 3 3" xfId="23852" xr:uid="{00000000-0005-0000-0000-00002E5D0000}"/>
    <cellStyle name="Normal 2 2 2 3 2 2 3 6 4" xfId="23853" xr:uid="{00000000-0005-0000-0000-00002F5D0000}"/>
    <cellStyle name="Normal 2 2 2 3 2 2 3 6 4 2" xfId="23854" xr:uid="{00000000-0005-0000-0000-0000305D0000}"/>
    <cellStyle name="Normal 2 2 2 3 2 2 3 6 5" xfId="23855" xr:uid="{00000000-0005-0000-0000-0000315D0000}"/>
    <cellStyle name="Normal 2 2 2 3 2 2 3 7" xfId="23856" xr:uid="{00000000-0005-0000-0000-0000325D0000}"/>
    <cellStyle name="Normal 2 2 2 3 2 2 3 7 2" xfId="23857" xr:uid="{00000000-0005-0000-0000-0000335D0000}"/>
    <cellStyle name="Normal 2 2 2 3 2 2 3 7 2 2" xfId="23858" xr:uid="{00000000-0005-0000-0000-0000345D0000}"/>
    <cellStyle name="Normal 2 2 2 3 2 2 3 7 3" xfId="23859" xr:uid="{00000000-0005-0000-0000-0000355D0000}"/>
    <cellStyle name="Normal 2 2 2 3 2 2 3 8" xfId="23860" xr:uid="{00000000-0005-0000-0000-0000365D0000}"/>
    <cellStyle name="Normal 2 2 2 3 2 2 3 8 2" xfId="23861" xr:uid="{00000000-0005-0000-0000-0000375D0000}"/>
    <cellStyle name="Normal 2 2 2 3 2 2 3 8 2 2" xfId="23862" xr:uid="{00000000-0005-0000-0000-0000385D0000}"/>
    <cellStyle name="Normal 2 2 2 3 2 2 3 8 3" xfId="23863" xr:uid="{00000000-0005-0000-0000-0000395D0000}"/>
    <cellStyle name="Normal 2 2 2 3 2 2 3 9" xfId="23864" xr:uid="{00000000-0005-0000-0000-00003A5D0000}"/>
    <cellStyle name="Normal 2 2 2 3 2 2 3 9 2" xfId="23865" xr:uid="{00000000-0005-0000-0000-00003B5D0000}"/>
    <cellStyle name="Normal 2 2 2 3 2 2 4" xfId="23866" xr:uid="{00000000-0005-0000-0000-00003C5D0000}"/>
    <cellStyle name="Normal 2 2 2 3 2 2 4 2" xfId="23867" xr:uid="{00000000-0005-0000-0000-00003D5D0000}"/>
    <cellStyle name="Normal 2 2 2 3 2 2 4 2 2" xfId="23868" xr:uid="{00000000-0005-0000-0000-00003E5D0000}"/>
    <cellStyle name="Normal 2 2 2 3 2 2 4 2 2 2" xfId="23869" xr:uid="{00000000-0005-0000-0000-00003F5D0000}"/>
    <cellStyle name="Normal 2 2 2 3 2 2 4 2 2 2 2" xfId="23870" xr:uid="{00000000-0005-0000-0000-0000405D0000}"/>
    <cellStyle name="Normal 2 2 2 3 2 2 4 2 2 3" xfId="23871" xr:uid="{00000000-0005-0000-0000-0000415D0000}"/>
    <cellStyle name="Normal 2 2 2 3 2 2 4 2 3" xfId="23872" xr:uid="{00000000-0005-0000-0000-0000425D0000}"/>
    <cellStyle name="Normal 2 2 2 3 2 2 4 2 3 2" xfId="23873" xr:uid="{00000000-0005-0000-0000-0000435D0000}"/>
    <cellStyle name="Normal 2 2 2 3 2 2 4 2 3 2 2" xfId="23874" xr:uid="{00000000-0005-0000-0000-0000445D0000}"/>
    <cellStyle name="Normal 2 2 2 3 2 2 4 2 3 3" xfId="23875" xr:uid="{00000000-0005-0000-0000-0000455D0000}"/>
    <cellStyle name="Normal 2 2 2 3 2 2 4 2 4" xfId="23876" xr:uid="{00000000-0005-0000-0000-0000465D0000}"/>
    <cellStyle name="Normal 2 2 2 3 2 2 4 2 4 2" xfId="23877" xr:uid="{00000000-0005-0000-0000-0000475D0000}"/>
    <cellStyle name="Normal 2 2 2 3 2 2 4 2 5" xfId="23878" xr:uid="{00000000-0005-0000-0000-0000485D0000}"/>
    <cellStyle name="Normal 2 2 2 3 2 2 4 3" xfId="23879" xr:uid="{00000000-0005-0000-0000-0000495D0000}"/>
    <cellStyle name="Normal 2 2 2 3 2 2 4 3 2" xfId="23880" xr:uid="{00000000-0005-0000-0000-00004A5D0000}"/>
    <cellStyle name="Normal 2 2 2 3 2 2 4 3 2 2" xfId="23881" xr:uid="{00000000-0005-0000-0000-00004B5D0000}"/>
    <cellStyle name="Normal 2 2 2 3 2 2 4 3 2 2 2" xfId="23882" xr:uid="{00000000-0005-0000-0000-00004C5D0000}"/>
    <cellStyle name="Normal 2 2 2 3 2 2 4 3 2 3" xfId="23883" xr:uid="{00000000-0005-0000-0000-00004D5D0000}"/>
    <cellStyle name="Normal 2 2 2 3 2 2 4 3 3" xfId="23884" xr:uid="{00000000-0005-0000-0000-00004E5D0000}"/>
    <cellStyle name="Normal 2 2 2 3 2 2 4 3 3 2" xfId="23885" xr:uid="{00000000-0005-0000-0000-00004F5D0000}"/>
    <cellStyle name="Normal 2 2 2 3 2 2 4 3 3 2 2" xfId="23886" xr:uid="{00000000-0005-0000-0000-0000505D0000}"/>
    <cellStyle name="Normal 2 2 2 3 2 2 4 3 3 3" xfId="23887" xr:uid="{00000000-0005-0000-0000-0000515D0000}"/>
    <cellStyle name="Normal 2 2 2 3 2 2 4 3 4" xfId="23888" xr:uid="{00000000-0005-0000-0000-0000525D0000}"/>
    <cellStyle name="Normal 2 2 2 3 2 2 4 3 4 2" xfId="23889" xr:uid="{00000000-0005-0000-0000-0000535D0000}"/>
    <cellStyle name="Normal 2 2 2 3 2 2 4 3 5" xfId="23890" xr:uid="{00000000-0005-0000-0000-0000545D0000}"/>
    <cellStyle name="Normal 2 2 2 3 2 2 4 4" xfId="23891" xr:uid="{00000000-0005-0000-0000-0000555D0000}"/>
    <cellStyle name="Normal 2 2 2 3 2 2 4 4 2" xfId="23892" xr:uid="{00000000-0005-0000-0000-0000565D0000}"/>
    <cellStyle name="Normal 2 2 2 3 2 2 4 4 2 2" xfId="23893" xr:uid="{00000000-0005-0000-0000-0000575D0000}"/>
    <cellStyle name="Normal 2 2 2 3 2 2 4 4 2 2 2" xfId="23894" xr:uid="{00000000-0005-0000-0000-0000585D0000}"/>
    <cellStyle name="Normal 2 2 2 3 2 2 4 4 2 3" xfId="23895" xr:uid="{00000000-0005-0000-0000-0000595D0000}"/>
    <cellStyle name="Normal 2 2 2 3 2 2 4 4 3" xfId="23896" xr:uid="{00000000-0005-0000-0000-00005A5D0000}"/>
    <cellStyle name="Normal 2 2 2 3 2 2 4 4 3 2" xfId="23897" xr:uid="{00000000-0005-0000-0000-00005B5D0000}"/>
    <cellStyle name="Normal 2 2 2 3 2 2 4 4 3 2 2" xfId="23898" xr:uid="{00000000-0005-0000-0000-00005C5D0000}"/>
    <cellStyle name="Normal 2 2 2 3 2 2 4 4 3 3" xfId="23899" xr:uid="{00000000-0005-0000-0000-00005D5D0000}"/>
    <cellStyle name="Normal 2 2 2 3 2 2 4 4 4" xfId="23900" xr:uid="{00000000-0005-0000-0000-00005E5D0000}"/>
    <cellStyle name="Normal 2 2 2 3 2 2 4 4 4 2" xfId="23901" xr:uid="{00000000-0005-0000-0000-00005F5D0000}"/>
    <cellStyle name="Normal 2 2 2 3 2 2 4 4 5" xfId="23902" xr:uid="{00000000-0005-0000-0000-0000605D0000}"/>
    <cellStyle name="Normal 2 2 2 3 2 2 4 5" xfId="23903" xr:uid="{00000000-0005-0000-0000-0000615D0000}"/>
    <cellStyle name="Normal 2 2 2 3 2 2 4 5 2" xfId="23904" xr:uid="{00000000-0005-0000-0000-0000625D0000}"/>
    <cellStyle name="Normal 2 2 2 3 2 2 4 5 2 2" xfId="23905" xr:uid="{00000000-0005-0000-0000-0000635D0000}"/>
    <cellStyle name="Normal 2 2 2 3 2 2 4 5 3" xfId="23906" xr:uid="{00000000-0005-0000-0000-0000645D0000}"/>
    <cellStyle name="Normal 2 2 2 3 2 2 4 6" xfId="23907" xr:uid="{00000000-0005-0000-0000-0000655D0000}"/>
    <cellStyle name="Normal 2 2 2 3 2 2 4 6 2" xfId="23908" xr:uid="{00000000-0005-0000-0000-0000665D0000}"/>
    <cellStyle name="Normal 2 2 2 3 2 2 4 6 2 2" xfId="23909" xr:uid="{00000000-0005-0000-0000-0000675D0000}"/>
    <cellStyle name="Normal 2 2 2 3 2 2 4 6 3" xfId="23910" xr:uid="{00000000-0005-0000-0000-0000685D0000}"/>
    <cellStyle name="Normal 2 2 2 3 2 2 4 7" xfId="23911" xr:uid="{00000000-0005-0000-0000-0000695D0000}"/>
    <cellStyle name="Normal 2 2 2 3 2 2 4 7 2" xfId="23912" xr:uid="{00000000-0005-0000-0000-00006A5D0000}"/>
    <cellStyle name="Normal 2 2 2 3 2 2 4 8" xfId="23913" xr:uid="{00000000-0005-0000-0000-00006B5D0000}"/>
    <cellStyle name="Normal 2 2 2 3 2 2 5" xfId="23914" xr:uid="{00000000-0005-0000-0000-00006C5D0000}"/>
    <cellStyle name="Normal 2 2 2 3 2 2 5 2" xfId="23915" xr:uid="{00000000-0005-0000-0000-00006D5D0000}"/>
    <cellStyle name="Normal 2 2 2 3 2 2 5 2 2" xfId="23916" xr:uid="{00000000-0005-0000-0000-00006E5D0000}"/>
    <cellStyle name="Normal 2 2 2 3 2 2 5 2 2 2" xfId="23917" xr:uid="{00000000-0005-0000-0000-00006F5D0000}"/>
    <cellStyle name="Normal 2 2 2 3 2 2 5 2 3" xfId="23918" xr:uid="{00000000-0005-0000-0000-0000705D0000}"/>
    <cellStyle name="Normal 2 2 2 3 2 2 5 3" xfId="23919" xr:uid="{00000000-0005-0000-0000-0000715D0000}"/>
    <cellStyle name="Normal 2 2 2 3 2 2 5 3 2" xfId="23920" xr:uid="{00000000-0005-0000-0000-0000725D0000}"/>
    <cellStyle name="Normal 2 2 2 3 2 2 5 3 2 2" xfId="23921" xr:uid="{00000000-0005-0000-0000-0000735D0000}"/>
    <cellStyle name="Normal 2 2 2 3 2 2 5 3 3" xfId="23922" xr:uid="{00000000-0005-0000-0000-0000745D0000}"/>
    <cellStyle name="Normal 2 2 2 3 2 2 5 4" xfId="23923" xr:uid="{00000000-0005-0000-0000-0000755D0000}"/>
    <cellStyle name="Normal 2 2 2 3 2 2 5 4 2" xfId="23924" xr:uid="{00000000-0005-0000-0000-0000765D0000}"/>
    <cellStyle name="Normal 2 2 2 3 2 2 5 5" xfId="23925" xr:uid="{00000000-0005-0000-0000-0000775D0000}"/>
    <cellStyle name="Normal 2 2 2 3 2 2 6" xfId="23926" xr:uid="{00000000-0005-0000-0000-0000785D0000}"/>
    <cellStyle name="Normal 2 2 2 3 2 2 6 2" xfId="23927" xr:uid="{00000000-0005-0000-0000-0000795D0000}"/>
    <cellStyle name="Normal 2 2 2 3 2 2 6 2 2" xfId="23928" xr:uid="{00000000-0005-0000-0000-00007A5D0000}"/>
    <cellStyle name="Normal 2 2 2 3 2 2 6 2 2 2" xfId="23929" xr:uid="{00000000-0005-0000-0000-00007B5D0000}"/>
    <cellStyle name="Normal 2 2 2 3 2 2 6 2 3" xfId="23930" xr:uid="{00000000-0005-0000-0000-00007C5D0000}"/>
    <cellStyle name="Normal 2 2 2 3 2 2 6 3" xfId="23931" xr:uid="{00000000-0005-0000-0000-00007D5D0000}"/>
    <cellStyle name="Normal 2 2 2 3 2 2 6 3 2" xfId="23932" xr:uid="{00000000-0005-0000-0000-00007E5D0000}"/>
    <cellStyle name="Normal 2 2 2 3 2 2 6 3 2 2" xfId="23933" xr:uid="{00000000-0005-0000-0000-00007F5D0000}"/>
    <cellStyle name="Normal 2 2 2 3 2 2 6 3 3" xfId="23934" xr:uid="{00000000-0005-0000-0000-0000805D0000}"/>
    <cellStyle name="Normal 2 2 2 3 2 2 6 4" xfId="23935" xr:uid="{00000000-0005-0000-0000-0000815D0000}"/>
    <cellStyle name="Normal 2 2 2 3 2 2 6 4 2" xfId="23936" xr:uid="{00000000-0005-0000-0000-0000825D0000}"/>
    <cellStyle name="Normal 2 2 2 3 2 2 6 5" xfId="23937" xr:uid="{00000000-0005-0000-0000-0000835D0000}"/>
    <cellStyle name="Normal 2 2 2 3 2 2 7" xfId="23938" xr:uid="{00000000-0005-0000-0000-0000845D0000}"/>
    <cellStyle name="Normal 2 2 2 3 2 2 7 2" xfId="23939" xr:uid="{00000000-0005-0000-0000-0000855D0000}"/>
    <cellStyle name="Normal 2 2 2 3 2 2 7 2 2" xfId="23940" xr:uid="{00000000-0005-0000-0000-0000865D0000}"/>
    <cellStyle name="Normal 2 2 2 3 2 2 7 2 2 2" xfId="23941" xr:uid="{00000000-0005-0000-0000-0000875D0000}"/>
    <cellStyle name="Normal 2 2 2 3 2 2 7 2 3" xfId="23942" xr:uid="{00000000-0005-0000-0000-0000885D0000}"/>
    <cellStyle name="Normal 2 2 2 3 2 2 7 3" xfId="23943" xr:uid="{00000000-0005-0000-0000-0000895D0000}"/>
    <cellStyle name="Normal 2 2 2 3 2 2 7 3 2" xfId="23944" xr:uid="{00000000-0005-0000-0000-00008A5D0000}"/>
    <cellStyle name="Normal 2 2 2 3 2 2 7 3 2 2" xfId="23945" xr:uid="{00000000-0005-0000-0000-00008B5D0000}"/>
    <cellStyle name="Normal 2 2 2 3 2 2 7 3 3" xfId="23946" xr:uid="{00000000-0005-0000-0000-00008C5D0000}"/>
    <cellStyle name="Normal 2 2 2 3 2 2 7 4" xfId="23947" xr:uid="{00000000-0005-0000-0000-00008D5D0000}"/>
    <cellStyle name="Normal 2 2 2 3 2 2 7 4 2" xfId="23948" xr:uid="{00000000-0005-0000-0000-00008E5D0000}"/>
    <cellStyle name="Normal 2 2 2 3 2 2 7 5" xfId="23949" xr:uid="{00000000-0005-0000-0000-00008F5D0000}"/>
    <cellStyle name="Normal 2 2 2 3 2 2 8" xfId="23950" xr:uid="{00000000-0005-0000-0000-0000905D0000}"/>
    <cellStyle name="Normal 2 2 2 3 2 2 8 2" xfId="23951" xr:uid="{00000000-0005-0000-0000-0000915D0000}"/>
    <cellStyle name="Normal 2 2 2 3 2 2 8 2 2" xfId="23952" xr:uid="{00000000-0005-0000-0000-0000925D0000}"/>
    <cellStyle name="Normal 2 2 2 3 2 2 8 3" xfId="23953" xr:uid="{00000000-0005-0000-0000-0000935D0000}"/>
    <cellStyle name="Normal 2 2 2 3 2 2 9" xfId="23954" xr:uid="{00000000-0005-0000-0000-0000945D0000}"/>
    <cellStyle name="Normal 2 2 2 3 2 2 9 2" xfId="23955" xr:uid="{00000000-0005-0000-0000-0000955D0000}"/>
    <cellStyle name="Normal 2 2 2 3 2 2 9 2 2" xfId="23956" xr:uid="{00000000-0005-0000-0000-0000965D0000}"/>
    <cellStyle name="Normal 2 2 2 3 2 2 9 3" xfId="23957" xr:uid="{00000000-0005-0000-0000-0000975D0000}"/>
    <cellStyle name="Normal 2 2 2 3 2 3" xfId="23958" xr:uid="{00000000-0005-0000-0000-0000985D0000}"/>
    <cellStyle name="Normal 2 2 2 3 2 3 2" xfId="23959" xr:uid="{00000000-0005-0000-0000-0000995D0000}"/>
    <cellStyle name="Normal 2 2 2 3 2 3 2 2" xfId="23960" xr:uid="{00000000-0005-0000-0000-00009A5D0000}"/>
    <cellStyle name="Normal 2 2 2 3 2 3 2 2 2" xfId="23961" xr:uid="{00000000-0005-0000-0000-00009B5D0000}"/>
    <cellStyle name="Normal 2 2 2 3 2 3 2 2 2 2" xfId="23962" xr:uid="{00000000-0005-0000-0000-00009C5D0000}"/>
    <cellStyle name="Normal 2 2 2 3 2 3 2 2 2 2 2" xfId="23963" xr:uid="{00000000-0005-0000-0000-00009D5D0000}"/>
    <cellStyle name="Normal 2 2 2 3 2 3 2 2 2 3" xfId="23964" xr:uid="{00000000-0005-0000-0000-00009E5D0000}"/>
    <cellStyle name="Normal 2 2 2 3 2 3 2 2 3" xfId="23965" xr:uid="{00000000-0005-0000-0000-00009F5D0000}"/>
    <cellStyle name="Normal 2 2 2 3 2 3 2 2 3 2" xfId="23966" xr:uid="{00000000-0005-0000-0000-0000A05D0000}"/>
    <cellStyle name="Normal 2 2 2 3 2 3 2 2 3 2 2" xfId="23967" xr:uid="{00000000-0005-0000-0000-0000A15D0000}"/>
    <cellStyle name="Normal 2 2 2 3 2 3 2 2 3 3" xfId="23968" xr:uid="{00000000-0005-0000-0000-0000A25D0000}"/>
    <cellStyle name="Normal 2 2 2 3 2 3 2 2 4" xfId="23969" xr:uid="{00000000-0005-0000-0000-0000A35D0000}"/>
    <cellStyle name="Normal 2 2 2 3 2 3 2 2 4 2" xfId="23970" xr:uid="{00000000-0005-0000-0000-0000A45D0000}"/>
    <cellStyle name="Normal 2 2 2 3 2 3 2 2 5" xfId="23971" xr:uid="{00000000-0005-0000-0000-0000A55D0000}"/>
    <cellStyle name="Normal 2 2 2 3 2 3 2 3" xfId="23972" xr:uid="{00000000-0005-0000-0000-0000A65D0000}"/>
    <cellStyle name="Normal 2 2 2 3 2 3 2 3 2" xfId="23973" xr:uid="{00000000-0005-0000-0000-0000A75D0000}"/>
    <cellStyle name="Normal 2 2 2 3 2 3 2 3 2 2" xfId="23974" xr:uid="{00000000-0005-0000-0000-0000A85D0000}"/>
    <cellStyle name="Normal 2 2 2 3 2 3 2 3 2 2 2" xfId="23975" xr:uid="{00000000-0005-0000-0000-0000A95D0000}"/>
    <cellStyle name="Normal 2 2 2 3 2 3 2 3 2 3" xfId="23976" xr:uid="{00000000-0005-0000-0000-0000AA5D0000}"/>
    <cellStyle name="Normal 2 2 2 3 2 3 2 3 3" xfId="23977" xr:uid="{00000000-0005-0000-0000-0000AB5D0000}"/>
    <cellStyle name="Normal 2 2 2 3 2 3 2 3 3 2" xfId="23978" xr:uid="{00000000-0005-0000-0000-0000AC5D0000}"/>
    <cellStyle name="Normal 2 2 2 3 2 3 2 3 3 2 2" xfId="23979" xr:uid="{00000000-0005-0000-0000-0000AD5D0000}"/>
    <cellStyle name="Normal 2 2 2 3 2 3 2 3 3 3" xfId="23980" xr:uid="{00000000-0005-0000-0000-0000AE5D0000}"/>
    <cellStyle name="Normal 2 2 2 3 2 3 2 3 4" xfId="23981" xr:uid="{00000000-0005-0000-0000-0000AF5D0000}"/>
    <cellStyle name="Normal 2 2 2 3 2 3 2 3 4 2" xfId="23982" xr:uid="{00000000-0005-0000-0000-0000B05D0000}"/>
    <cellStyle name="Normal 2 2 2 3 2 3 2 3 5" xfId="23983" xr:uid="{00000000-0005-0000-0000-0000B15D0000}"/>
    <cellStyle name="Normal 2 2 2 3 2 3 2 4" xfId="23984" xr:uid="{00000000-0005-0000-0000-0000B25D0000}"/>
    <cellStyle name="Normal 2 2 2 3 2 3 2 4 2" xfId="23985" xr:uid="{00000000-0005-0000-0000-0000B35D0000}"/>
    <cellStyle name="Normal 2 2 2 3 2 3 2 4 2 2" xfId="23986" xr:uid="{00000000-0005-0000-0000-0000B45D0000}"/>
    <cellStyle name="Normal 2 2 2 3 2 3 2 4 2 2 2" xfId="23987" xr:uid="{00000000-0005-0000-0000-0000B55D0000}"/>
    <cellStyle name="Normal 2 2 2 3 2 3 2 4 2 3" xfId="23988" xr:uid="{00000000-0005-0000-0000-0000B65D0000}"/>
    <cellStyle name="Normal 2 2 2 3 2 3 2 4 3" xfId="23989" xr:uid="{00000000-0005-0000-0000-0000B75D0000}"/>
    <cellStyle name="Normal 2 2 2 3 2 3 2 4 3 2" xfId="23990" xr:uid="{00000000-0005-0000-0000-0000B85D0000}"/>
    <cellStyle name="Normal 2 2 2 3 2 3 2 4 3 2 2" xfId="23991" xr:uid="{00000000-0005-0000-0000-0000B95D0000}"/>
    <cellStyle name="Normal 2 2 2 3 2 3 2 4 3 3" xfId="23992" xr:uid="{00000000-0005-0000-0000-0000BA5D0000}"/>
    <cellStyle name="Normal 2 2 2 3 2 3 2 4 4" xfId="23993" xr:uid="{00000000-0005-0000-0000-0000BB5D0000}"/>
    <cellStyle name="Normal 2 2 2 3 2 3 2 4 4 2" xfId="23994" xr:uid="{00000000-0005-0000-0000-0000BC5D0000}"/>
    <cellStyle name="Normal 2 2 2 3 2 3 2 4 5" xfId="23995" xr:uid="{00000000-0005-0000-0000-0000BD5D0000}"/>
    <cellStyle name="Normal 2 2 2 3 2 3 2 5" xfId="23996" xr:uid="{00000000-0005-0000-0000-0000BE5D0000}"/>
    <cellStyle name="Normal 2 2 2 3 2 3 2 5 2" xfId="23997" xr:uid="{00000000-0005-0000-0000-0000BF5D0000}"/>
    <cellStyle name="Normal 2 2 2 3 2 3 2 5 2 2" xfId="23998" xr:uid="{00000000-0005-0000-0000-0000C05D0000}"/>
    <cellStyle name="Normal 2 2 2 3 2 3 2 5 3" xfId="23999" xr:uid="{00000000-0005-0000-0000-0000C15D0000}"/>
    <cellStyle name="Normal 2 2 2 3 2 3 2 6" xfId="24000" xr:uid="{00000000-0005-0000-0000-0000C25D0000}"/>
    <cellStyle name="Normal 2 2 2 3 2 3 2 6 2" xfId="24001" xr:uid="{00000000-0005-0000-0000-0000C35D0000}"/>
    <cellStyle name="Normal 2 2 2 3 2 3 2 6 2 2" xfId="24002" xr:uid="{00000000-0005-0000-0000-0000C45D0000}"/>
    <cellStyle name="Normal 2 2 2 3 2 3 2 6 3" xfId="24003" xr:uid="{00000000-0005-0000-0000-0000C55D0000}"/>
    <cellStyle name="Normal 2 2 2 3 2 3 2 7" xfId="24004" xr:uid="{00000000-0005-0000-0000-0000C65D0000}"/>
    <cellStyle name="Normal 2 2 2 3 2 3 2 7 2" xfId="24005" xr:uid="{00000000-0005-0000-0000-0000C75D0000}"/>
    <cellStyle name="Normal 2 2 2 3 2 3 2 8" xfId="24006" xr:uid="{00000000-0005-0000-0000-0000C85D0000}"/>
    <cellStyle name="Normal 2 2 2 3 2 3 3" xfId="24007" xr:uid="{00000000-0005-0000-0000-0000C95D0000}"/>
    <cellStyle name="Normal 2 2 2 3 2 3 3 2" xfId="24008" xr:uid="{00000000-0005-0000-0000-0000CA5D0000}"/>
    <cellStyle name="Normal 2 2 2 3 2 3 3 2 2" xfId="24009" xr:uid="{00000000-0005-0000-0000-0000CB5D0000}"/>
    <cellStyle name="Normal 2 2 2 3 2 3 3 2 2 2" xfId="24010" xr:uid="{00000000-0005-0000-0000-0000CC5D0000}"/>
    <cellStyle name="Normal 2 2 2 3 2 3 3 2 3" xfId="24011" xr:uid="{00000000-0005-0000-0000-0000CD5D0000}"/>
    <cellStyle name="Normal 2 2 2 3 2 3 3 3" xfId="24012" xr:uid="{00000000-0005-0000-0000-0000CE5D0000}"/>
    <cellStyle name="Normal 2 2 2 3 2 3 3 3 2" xfId="24013" xr:uid="{00000000-0005-0000-0000-0000CF5D0000}"/>
    <cellStyle name="Normal 2 2 2 3 2 3 3 3 2 2" xfId="24014" xr:uid="{00000000-0005-0000-0000-0000D05D0000}"/>
    <cellStyle name="Normal 2 2 2 3 2 3 3 3 3" xfId="24015" xr:uid="{00000000-0005-0000-0000-0000D15D0000}"/>
    <cellStyle name="Normal 2 2 2 3 2 3 3 4" xfId="24016" xr:uid="{00000000-0005-0000-0000-0000D25D0000}"/>
    <cellStyle name="Normal 2 2 2 3 2 3 3 4 2" xfId="24017" xr:uid="{00000000-0005-0000-0000-0000D35D0000}"/>
    <cellStyle name="Normal 2 2 2 3 2 3 3 5" xfId="24018" xr:uid="{00000000-0005-0000-0000-0000D45D0000}"/>
    <cellStyle name="Normal 2 2 2 3 2 3 4" xfId="24019" xr:uid="{00000000-0005-0000-0000-0000D55D0000}"/>
    <cellStyle name="Normal 2 2 2 3 2 3 4 2" xfId="24020" xr:uid="{00000000-0005-0000-0000-0000D65D0000}"/>
    <cellStyle name="Normal 2 2 2 3 2 3 4 2 2" xfId="24021" xr:uid="{00000000-0005-0000-0000-0000D75D0000}"/>
    <cellStyle name="Normal 2 2 2 3 2 3 4 2 2 2" xfId="24022" xr:uid="{00000000-0005-0000-0000-0000D85D0000}"/>
    <cellStyle name="Normal 2 2 2 3 2 3 4 2 3" xfId="24023" xr:uid="{00000000-0005-0000-0000-0000D95D0000}"/>
    <cellStyle name="Normal 2 2 2 3 2 3 4 3" xfId="24024" xr:uid="{00000000-0005-0000-0000-0000DA5D0000}"/>
    <cellStyle name="Normal 2 2 2 3 2 3 4 3 2" xfId="24025" xr:uid="{00000000-0005-0000-0000-0000DB5D0000}"/>
    <cellStyle name="Normal 2 2 2 3 2 3 4 3 2 2" xfId="24026" xr:uid="{00000000-0005-0000-0000-0000DC5D0000}"/>
    <cellStyle name="Normal 2 2 2 3 2 3 4 3 3" xfId="24027" xr:uid="{00000000-0005-0000-0000-0000DD5D0000}"/>
    <cellStyle name="Normal 2 2 2 3 2 3 4 4" xfId="24028" xr:uid="{00000000-0005-0000-0000-0000DE5D0000}"/>
    <cellStyle name="Normal 2 2 2 3 2 3 4 4 2" xfId="24029" xr:uid="{00000000-0005-0000-0000-0000DF5D0000}"/>
    <cellStyle name="Normal 2 2 2 3 2 3 4 5" xfId="24030" xr:uid="{00000000-0005-0000-0000-0000E05D0000}"/>
    <cellStyle name="Normal 2 2 2 3 2 3 5" xfId="24031" xr:uid="{00000000-0005-0000-0000-0000E15D0000}"/>
    <cellStyle name="Normal 2 2 2 3 2 3 5 2" xfId="24032" xr:uid="{00000000-0005-0000-0000-0000E25D0000}"/>
    <cellStyle name="Normal 2 2 2 3 2 3 5 2 2" xfId="24033" xr:uid="{00000000-0005-0000-0000-0000E35D0000}"/>
    <cellStyle name="Normal 2 2 2 3 2 3 5 2 2 2" xfId="24034" xr:uid="{00000000-0005-0000-0000-0000E45D0000}"/>
    <cellStyle name="Normal 2 2 2 3 2 3 5 2 3" xfId="24035" xr:uid="{00000000-0005-0000-0000-0000E55D0000}"/>
    <cellStyle name="Normal 2 2 2 3 2 3 5 3" xfId="24036" xr:uid="{00000000-0005-0000-0000-0000E65D0000}"/>
    <cellStyle name="Normal 2 2 2 3 2 3 5 3 2" xfId="24037" xr:uid="{00000000-0005-0000-0000-0000E75D0000}"/>
    <cellStyle name="Normal 2 2 2 3 2 3 5 3 2 2" xfId="24038" xr:uid="{00000000-0005-0000-0000-0000E85D0000}"/>
    <cellStyle name="Normal 2 2 2 3 2 3 5 3 3" xfId="24039" xr:uid="{00000000-0005-0000-0000-0000E95D0000}"/>
    <cellStyle name="Normal 2 2 2 3 2 3 5 4" xfId="24040" xr:uid="{00000000-0005-0000-0000-0000EA5D0000}"/>
    <cellStyle name="Normal 2 2 2 3 2 3 5 4 2" xfId="24041" xr:uid="{00000000-0005-0000-0000-0000EB5D0000}"/>
    <cellStyle name="Normal 2 2 2 3 2 3 5 5" xfId="24042" xr:uid="{00000000-0005-0000-0000-0000EC5D0000}"/>
    <cellStyle name="Normal 2 2 2 3 2 3 6" xfId="24043" xr:uid="{00000000-0005-0000-0000-0000ED5D0000}"/>
    <cellStyle name="Normal 2 2 2 3 2 3 6 2" xfId="24044" xr:uid="{00000000-0005-0000-0000-0000EE5D0000}"/>
    <cellStyle name="Normal 2 2 2 3 2 3 6 2 2" xfId="24045" xr:uid="{00000000-0005-0000-0000-0000EF5D0000}"/>
    <cellStyle name="Normal 2 2 2 3 2 3 6 3" xfId="24046" xr:uid="{00000000-0005-0000-0000-0000F05D0000}"/>
    <cellStyle name="Normal 2 2 2 3 2 3 7" xfId="24047" xr:uid="{00000000-0005-0000-0000-0000F15D0000}"/>
    <cellStyle name="Normal 2 2 2 3 2 3 7 2" xfId="24048" xr:uid="{00000000-0005-0000-0000-0000F25D0000}"/>
    <cellStyle name="Normal 2 2 2 3 2 3 7 2 2" xfId="24049" xr:uid="{00000000-0005-0000-0000-0000F35D0000}"/>
    <cellStyle name="Normal 2 2 2 3 2 3 7 3" xfId="24050" xr:uid="{00000000-0005-0000-0000-0000F45D0000}"/>
    <cellStyle name="Normal 2 2 2 3 2 3 8" xfId="24051" xr:uid="{00000000-0005-0000-0000-0000F55D0000}"/>
    <cellStyle name="Normal 2 2 2 3 2 3 8 2" xfId="24052" xr:uid="{00000000-0005-0000-0000-0000F65D0000}"/>
    <cellStyle name="Normal 2 2 2 3 2 3 9" xfId="24053" xr:uid="{00000000-0005-0000-0000-0000F75D0000}"/>
    <cellStyle name="Normal 2 2 2 3 2 4" xfId="24054" xr:uid="{00000000-0005-0000-0000-0000F85D0000}"/>
    <cellStyle name="Normal 2 2 2 3 2 4 2" xfId="24055" xr:uid="{00000000-0005-0000-0000-0000F95D0000}"/>
    <cellStyle name="Normal 2 2 2 3 2 4 2 2" xfId="24056" xr:uid="{00000000-0005-0000-0000-0000FA5D0000}"/>
    <cellStyle name="Normal 2 2 2 3 2 4 2 2 2" xfId="24057" xr:uid="{00000000-0005-0000-0000-0000FB5D0000}"/>
    <cellStyle name="Normal 2 2 2 3 2 4 2 2 2 2" xfId="24058" xr:uid="{00000000-0005-0000-0000-0000FC5D0000}"/>
    <cellStyle name="Normal 2 2 2 3 2 4 2 2 2 2 2" xfId="24059" xr:uid="{00000000-0005-0000-0000-0000FD5D0000}"/>
    <cellStyle name="Normal 2 2 2 3 2 4 2 2 2 3" xfId="24060" xr:uid="{00000000-0005-0000-0000-0000FE5D0000}"/>
    <cellStyle name="Normal 2 2 2 3 2 4 2 2 3" xfId="24061" xr:uid="{00000000-0005-0000-0000-0000FF5D0000}"/>
    <cellStyle name="Normal 2 2 2 3 2 4 2 2 3 2" xfId="24062" xr:uid="{00000000-0005-0000-0000-0000005E0000}"/>
    <cellStyle name="Normal 2 2 2 3 2 4 2 2 3 2 2" xfId="24063" xr:uid="{00000000-0005-0000-0000-0000015E0000}"/>
    <cellStyle name="Normal 2 2 2 3 2 4 2 2 3 3" xfId="24064" xr:uid="{00000000-0005-0000-0000-0000025E0000}"/>
    <cellStyle name="Normal 2 2 2 3 2 4 2 2 4" xfId="24065" xr:uid="{00000000-0005-0000-0000-0000035E0000}"/>
    <cellStyle name="Normal 2 2 2 3 2 4 2 2 4 2" xfId="24066" xr:uid="{00000000-0005-0000-0000-0000045E0000}"/>
    <cellStyle name="Normal 2 2 2 3 2 4 2 2 5" xfId="24067" xr:uid="{00000000-0005-0000-0000-0000055E0000}"/>
    <cellStyle name="Normal 2 2 2 3 2 4 2 3" xfId="24068" xr:uid="{00000000-0005-0000-0000-0000065E0000}"/>
    <cellStyle name="Normal 2 2 2 3 2 4 2 3 2" xfId="24069" xr:uid="{00000000-0005-0000-0000-0000075E0000}"/>
    <cellStyle name="Normal 2 2 2 3 2 4 2 3 2 2" xfId="24070" xr:uid="{00000000-0005-0000-0000-0000085E0000}"/>
    <cellStyle name="Normal 2 2 2 3 2 4 2 3 2 2 2" xfId="24071" xr:uid="{00000000-0005-0000-0000-0000095E0000}"/>
    <cellStyle name="Normal 2 2 2 3 2 4 2 3 2 3" xfId="24072" xr:uid="{00000000-0005-0000-0000-00000A5E0000}"/>
    <cellStyle name="Normal 2 2 2 3 2 4 2 3 3" xfId="24073" xr:uid="{00000000-0005-0000-0000-00000B5E0000}"/>
    <cellStyle name="Normal 2 2 2 3 2 4 2 3 3 2" xfId="24074" xr:uid="{00000000-0005-0000-0000-00000C5E0000}"/>
    <cellStyle name="Normal 2 2 2 3 2 4 2 3 3 2 2" xfId="24075" xr:uid="{00000000-0005-0000-0000-00000D5E0000}"/>
    <cellStyle name="Normal 2 2 2 3 2 4 2 3 3 3" xfId="24076" xr:uid="{00000000-0005-0000-0000-00000E5E0000}"/>
    <cellStyle name="Normal 2 2 2 3 2 4 2 3 4" xfId="24077" xr:uid="{00000000-0005-0000-0000-00000F5E0000}"/>
    <cellStyle name="Normal 2 2 2 3 2 4 2 3 4 2" xfId="24078" xr:uid="{00000000-0005-0000-0000-0000105E0000}"/>
    <cellStyle name="Normal 2 2 2 3 2 4 2 3 5" xfId="24079" xr:uid="{00000000-0005-0000-0000-0000115E0000}"/>
    <cellStyle name="Normal 2 2 2 3 2 4 2 4" xfId="24080" xr:uid="{00000000-0005-0000-0000-0000125E0000}"/>
    <cellStyle name="Normal 2 2 2 3 2 4 2 4 2" xfId="24081" xr:uid="{00000000-0005-0000-0000-0000135E0000}"/>
    <cellStyle name="Normal 2 2 2 3 2 4 2 4 2 2" xfId="24082" xr:uid="{00000000-0005-0000-0000-0000145E0000}"/>
    <cellStyle name="Normal 2 2 2 3 2 4 2 4 2 2 2" xfId="24083" xr:uid="{00000000-0005-0000-0000-0000155E0000}"/>
    <cellStyle name="Normal 2 2 2 3 2 4 2 4 2 3" xfId="24084" xr:uid="{00000000-0005-0000-0000-0000165E0000}"/>
    <cellStyle name="Normal 2 2 2 3 2 4 2 4 3" xfId="24085" xr:uid="{00000000-0005-0000-0000-0000175E0000}"/>
    <cellStyle name="Normal 2 2 2 3 2 4 2 4 3 2" xfId="24086" xr:uid="{00000000-0005-0000-0000-0000185E0000}"/>
    <cellStyle name="Normal 2 2 2 3 2 4 2 4 3 2 2" xfId="24087" xr:uid="{00000000-0005-0000-0000-0000195E0000}"/>
    <cellStyle name="Normal 2 2 2 3 2 4 2 4 3 3" xfId="24088" xr:uid="{00000000-0005-0000-0000-00001A5E0000}"/>
    <cellStyle name="Normal 2 2 2 3 2 4 2 4 4" xfId="24089" xr:uid="{00000000-0005-0000-0000-00001B5E0000}"/>
    <cellStyle name="Normal 2 2 2 3 2 4 2 4 4 2" xfId="24090" xr:uid="{00000000-0005-0000-0000-00001C5E0000}"/>
    <cellStyle name="Normal 2 2 2 3 2 4 2 4 5" xfId="24091" xr:uid="{00000000-0005-0000-0000-00001D5E0000}"/>
    <cellStyle name="Normal 2 2 2 3 2 4 2 5" xfId="24092" xr:uid="{00000000-0005-0000-0000-00001E5E0000}"/>
    <cellStyle name="Normal 2 2 2 3 2 4 2 5 2" xfId="24093" xr:uid="{00000000-0005-0000-0000-00001F5E0000}"/>
    <cellStyle name="Normal 2 2 2 3 2 4 2 5 2 2" xfId="24094" xr:uid="{00000000-0005-0000-0000-0000205E0000}"/>
    <cellStyle name="Normal 2 2 2 3 2 4 2 5 3" xfId="24095" xr:uid="{00000000-0005-0000-0000-0000215E0000}"/>
    <cellStyle name="Normal 2 2 2 3 2 4 2 6" xfId="24096" xr:uid="{00000000-0005-0000-0000-0000225E0000}"/>
    <cellStyle name="Normal 2 2 2 3 2 4 2 6 2" xfId="24097" xr:uid="{00000000-0005-0000-0000-0000235E0000}"/>
    <cellStyle name="Normal 2 2 2 3 2 4 2 6 2 2" xfId="24098" xr:uid="{00000000-0005-0000-0000-0000245E0000}"/>
    <cellStyle name="Normal 2 2 2 3 2 4 2 6 3" xfId="24099" xr:uid="{00000000-0005-0000-0000-0000255E0000}"/>
    <cellStyle name="Normal 2 2 2 3 2 4 2 7" xfId="24100" xr:uid="{00000000-0005-0000-0000-0000265E0000}"/>
    <cellStyle name="Normal 2 2 2 3 2 4 2 7 2" xfId="24101" xr:uid="{00000000-0005-0000-0000-0000275E0000}"/>
    <cellStyle name="Normal 2 2 2 3 2 4 2 8" xfId="24102" xr:uid="{00000000-0005-0000-0000-0000285E0000}"/>
    <cellStyle name="Normal 2 2 2 3 2 4 3" xfId="24103" xr:uid="{00000000-0005-0000-0000-0000295E0000}"/>
    <cellStyle name="Normal 2 2 2 3 2 4 3 2" xfId="24104" xr:uid="{00000000-0005-0000-0000-00002A5E0000}"/>
    <cellStyle name="Normal 2 2 2 3 2 4 3 2 2" xfId="24105" xr:uid="{00000000-0005-0000-0000-00002B5E0000}"/>
    <cellStyle name="Normal 2 2 2 3 2 4 3 2 2 2" xfId="24106" xr:uid="{00000000-0005-0000-0000-00002C5E0000}"/>
    <cellStyle name="Normal 2 2 2 3 2 4 3 2 3" xfId="24107" xr:uid="{00000000-0005-0000-0000-00002D5E0000}"/>
    <cellStyle name="Normal 2 2 2 3 2 4 3 3" xfId="24108" xr:uid="{00000000-0005-0000-0000-00002E5E0000}"/>
    <cellStyle name="Normal 2 2 2 3 2 4 3 3 2" xfId="24109" xr:uid="{00000000-0005-0000-0000-00002F5E0000}"/>
    <cellStyle name="Normal 2 2 2 3 2 4 3 3 2 2" xfId="24110" xr:uid="{00000000-0005-0000-0000-0000305E0000}"/>
    <cellStyle name="Normal 2 2 2 3 2 4 3 3 3" xfId="24111" xr:uid="{00000000-0005-0000-0000-0000315E0000}"/>
    <cellStyle name="Normal 2 2 2 3 2 4 3 4" xfId="24112" xr:uid="{00000000-0005-0000-0000-0000325E0000}"/>
    <cellStyle name="Normal 2 2 2 3 2 4 3 4 2" xfId="24113" xr:uid="{00000000-0005-0000-0000-0000335E0000}"/>
    <cellStyle name="Normal 2 2 2 3 2 4 3 5" xfId="24114" xr:uid="{00000000-0005-0000-0000-0000345E0000}"/>
    <cellStyle name="Normal 2 2 2 3 2 4 4" xfId="24115" xr:uid="{00000000-0005-0000-0000-0000355E0000}"/>
    <cellStyle name="Normal 2 2 2 3 2 4 4 2" xfId="24116" xr:uid="{00000000-0005-0000-0000-0000365E0000}"/>
    <cellStyle name="Normal 2 2 2 3 2 4 4 2 2" xfId="24117" xr:uid="{00000000-0005-0000-0000-0000375E0000}"/>
    <cellStyle name="Normal 2 2 2 3 2 4 4 2 2 2" xfId="24118" xr:uid="{00000000-0005-0000-0000-0000385E0000}"/>
    <cellStyle name="Normal 2 2 2 3 2 4 4 2 3" xfId="24119" xr:uid="{00000000-0005-0000-0000-0000395E0000}"/>
    <cellStyle name="Normal 2 2 2 3 2 4 4 3" xfId="24120" xr:uid="{00000000-0005-0000-0000-00003A5E0000}"/>
    <cellStyle name="Normal 2 2 2 3 2 4 4 3 2" xfId="24121" xr:uid="{00000000-0005-0000-0000-00003B5E0000}"/>
    <cellStyle name="Normal 2 2 2 3 2 4 4 3 2 2" xfId="24122" xr:uid="{00000000-0005-0000-0000-00003C5E0000}"/>
    <cellStyle name="Normal 2 2 2 3 2 4 4 3 3" xfId="24123" xr:uid="{00000000-0005-0000-0000-00003D5E0000}"/>
    <cellStyle name="Normal 2 2 2 3 2 4 4 4" xfId="24124" xr:uid="{00000000-0005-0000-0000-00003E5E0000}"/>
    <cellStyle name="Normal 2 2 2 3 2 4 4 4 2" xfId="24125" xr:uid="{00000000-0005-0000-0000-00003F5E0000}"/>
    <cellStyle name="Normal 2 2 2 3 2 4 4 5" xfId="24126" xr:uid="{00000000-0005-0000-0000-0000405E0000}"/>
    <cellStyle name="Normal 2 2 2 3 2 4 5" xfId="24127" xr:uid="{00000000-0005-0000-0000-0000415E0000}"/>
    <cellStyle name="Normal 2 2 2 3 2 4 5 2" xfId="24128" xr:uid="{00000000-0005-0000-0000-0000425E0000}"/>
    <cellStyle name="Normal 2 2 2 3 2 4 5 2 2" xfId="24129" xr:uid="{00000000-0005-0000-0000-0000435E0000}"/>
    <cellStyle name="Normal 2 2 2 3 2 4 5 2 2 2" xfId="24130" xr:uid="{00000000-0005-0000-0000-0000445E0000}"/>
    <cellStyle name="Normal 2 2 2 3 2 4 5 2 3" xfId="24131" xr:uid="{00000000-0005-0000-0000-0000455E0000}"/>
    <cellStyle name="Normal 2 2 2 3 2 4 5 3" xfId="24132" xr:uid="{00000000-0005-0000-0000-0000465E0000}"/>
    <cellStyle name="Normal 2 2 2 3 2 4 5 3 2" xfId="24133" xr:uid="{00000000-0005-0000-0000-0000475E0000}"/>
    <cellStyle name="Normal 2 2 2 3 2 4 5 3 2 2" xfId="24134" xr:uid="{00000000-0005-0000-0000-0000485E0000}"/>
    <cellStyle name="Normal 2 2 2 3 2 4 5 3 3" xfId="24135" xr:uid="{00000000-0005-0000-0000-0000495E0000}"/>
    <cellStyle name="Normal 2 2 2 3 2 4 5 4" xfId="24136" xr:uid="{00000000-0005-0000-0000-00004A5E0000}"/>
    <cellStyle name="Normal 2 2 2 3 2 4 5 4 2" xfId="24137" xr:uid="{00000000-0005-0000-0000-00004B5E0000}"/>
    <cellStyle name="Normal 2 2 2 3 2 4 5 5" xfId="24138" xr:uid="{00000000-0005-0000-0000-00004C5E0000}"/>
    <cellStyle name="Normal 2 2 2 3 2 4 6" xfId="24139" xr:uid="{00000000-0005-0000-0000-00004D5E0000}"/>
    <cellStyle name="Normal 2 2 2 3 2 4 6 2" xfId="24140" xr:uid="{00000000-0005-0000-0000-00004E5E0000}"/>
    <cellStyle name="Normal 2 2 2 3 2 4 6 2 2" xfId="24141" xr:uid="{00000000-0005-0000-0000-00004F5E0000}"/>
    <cellStyle name="Normal 2 2 2 3 2 4 6 3" xfId="24142" xr:uid="{00000000-0005-0000-0000-0000505E0000}"/>
    <cellStyle name="Normal 2 2 2 3 2 4 7" xfId="24143" xr:uid="{00000000-0005-0000-0000-0000515E0000}"/>
    <cellStyle name="Normal 2 2 2 3 2 4 7 2" xfId="24144" xr:uid="{00000000-0005-0000-0000-0000525E0000}"/>
    <cellStyle name="Normal 2 2 2 3 2 4 7 2 2" xfId="24145" xr:uid="{00000000-0005-0000-0000-0000535E0000}"/>
    <cellStyle name="Normal 2 2 2 3 2 4 7 3" xfId="24146" xr:uid="{00000000-0005-0000-0000-0000545E0000}"/>
    <cellStyle name="Normal 2 2 2 3 2 4 8" xfId="24147" xr:uid="{00000000-0005-0000-0000-0000555E0000}"/>
    <cellStyle name="Normal 2 2 2 3 2 4 8 2" xfId="24148" xr:uid="{00000000-0005-0000-0000-0000565E0000}"/>
    <cellStyle name="Normal 2 2 2 3 2 4 9" xfId="24149" xr:uid="{00000000-0005-0000-0000-0000575E0000}"/>
    <cellStyle name="Normal 2 2 2 3 2 5" xfId="24150" xr:uid="{00000000-0005-0000-0000-0000585E0000}"/>
    <cellStyle name="Normal 2 2 2 3 2 5 2" xfId="24151" xr:uid="{00000000-0005-0000-0000-0000595E0000}"/>
    <cellStyle name="Normal 2 2 2 3 2 5 2 2" xfId="24152" xr:uid="{00000000-0005-0000-0000-00005A5E0000}"/>
    <cellStyle name="Normal 2 2 2 3 2 5 2 2 2" xfId="24153" xr:uid="{00000000-0005-0000-0000-00005B5E0000}"/>
    <cellStyle name="Normal 2 2 2 3 2 5 2 2 2 2" xfId="24154" xr:uid="{00000000-0005-0000-0000-00005C5E0000}"/>
    <cellStyle name="Normal 2 2 2 3 2 5 2 2 3" xfId="24155" xr:uid="{00000000-0005-0000-0000-00005D5E0000}"/>
    <cellStyle name="Normal 2 2 2 3 2 5 2 3" xfId="24156" xr:uid="{00000000-0005-0000-0000-00005E5E0000}"/>
    <cellStyle name="Normal 2 2 2 3 2 5 2 3 2" xfId="24157" xr:uid="{00000000-0005-0000-0000-00005F5E0000}"/>
    <cellStyle name="Normal 2 2 2 3 2 5 2 3 2 2" xfId="24158" xr:uid="{00000000-0005-0000-0000-0000605E0000}"/>
    <cellStyle name="Normal 2 2 2 3 2 5 2 3 3" xfId="24159" xr:uid="{00000000-0005-0000-0000-0000615E0000}"/>
    <cellStyle name="Normal 2 2 2 3 2 5 2 4" xfId="24160" xr:uid="{00000000-0005-0000-0000-0000625E0000}"/>
    <cellStyle name="Normal 2 2 2 3 2 5 2 4 2" xfId="24161" xr:uid="{00000000-0005-0000-0000-0000635E0000}"/>
    <cellStyle name="Normal 2 2 2 3 2 5 2 5" xfId="24162" xr:uid="{00000000-0005-0000-0000-0000645E0000}"/>
    <cellStyle name="Normal 2 2 2 3 2 5 3" xfId="24163" xr:uid="{00000000-0005-0000-0000-0000655E0000}"/>
    <cellStyle name="Normal 2 2 2 3 2 5 3 2" xfId="24164" xr:uid="{00000000-0005-0000-0000-0000665E0000}"/>
    <cellStyle name="Normal 2 2 2 3 2 5 3 2 2" xfId="24165" xr:uid="{00000000-0005-0000-0000-0000675E0000}"/>
    <cellStyle name="Normal 2 2 2 3 2 5 3 2 2 2" xfId="24166" xr:uid="{00000000-0005-0000-0000-0000685E0000}"/>
    <cellStyle name="Normal 2 2 2 3 2 5 3 2 3" xfId="24167" xr:uid="{00000000-0005-0000-0000-0000695E0000}"/>
    <cellStyle name="Normal 2 2 2 3 2 5 3 3" xfId="24168" xr:uid="{00000000-0005-0000-0000-00006A5E0000}"/>
    <cellStyle name="Normal 2 2 2 3 2 5 3 3 2" xfId="24169" xr:uid="{00000000-0005-0000-0000-00006B5E0000}"/>
    <cellStyle name="Normal 2 2 2 3 2 5 3 3 2 2" xfId="24170" xr:uid="{00000000-0005-0000-0000-00006C5E0000}"/>
    <cellStyle name="Normal 2 2 2 3 2 5 3 3 3" xfId="24171" xr:uid="{00000000-0005-0000-0000-00006D5E0000}"/>
    <cellStyle name="Normal 2 2 2 3 2 5 3 4" xfId="24172" xr:uid="{00000000-0005-0000-0000-00006E5E0000}"/>
    <cellStyle name="Normal 2 2 2 3 2 5 3 4 2" xfId="24173" xr:uid="{00000000-0005-0000-0000-00006F5E0000}"/>
    <cellStyle name="Normal 2 2 2 3 2 5 3 5" xfId="24174" xr:uid="{00000000-0005-0000-0000-0000705E0000}"/>
    <cellStyle name="Normal 2 2 2 3 2 5 4" xfId="24175" xr:uid="{00000000-0005-0000-0000-0000715E0000}"/>
    <cellStyle name="Normal 2 2 2 3 2 5 4 2" xfId="24176" xr:uid="{00000000-0005-0000-0000-0000725E0000}"/>
    <cellStyle name="Normal 2 2 2 3 2 5 4 2 2" xfId="24177" xr:uid="{00000000-0005-0000-0000-0000735E0000}"/>
    <cellStyle name="Normal 2 2 2 3 2 5 4 2 2 2" xfId="24178" xr:uid="{00000000-0005-0000-0000-0000745E0000}"/>
    <cellStyle name="Normal 2 2 2 3 2 5 4 2 3" xfId="24179" xr:uid="{00000000-0005-0000-0000-0000755E0000}"/>
    <cellStyle name="Normal 2 2 2 3 2 5 4 3" xfId="24180" xr:uid="{00000000-0005-0000-0000-0000765E0000}"/>
    <cellStyle name="Normal 2 2 2 3 2 5 4 3 2" xfId="24181" xr:uid="{00000000-0005-0000-0000-0000775E0000}"/>
    <cellStyle name="Normal 2 2 2 3 2 5 4 3 2 2" xfId="24182" xr:uid="{00000000-0005-0000-0000-0000785E0000}"/>
    <cellStyle name="Normal 2 2 2 3 2 5 4 3 3" xfId="24183" xr:uid="{00000000-0005-0000-0000-0000795E0000}"/>
    <cellStyle name="Normal 2 2 2 3 2 5 4 4" xfId="24184" xr:uid="{00000000-0005-0000-0000-00007A5E0000}"/>
    <cellStyle name="Normal 2 2 2 3 2 5 4 4 2" xfId="24185" xr:uid="{00000000-0005-0000-0000-00007B5E0000}"/>
    <cellStyle name="Normal 2 2 2 3 2 5 4 5" xfId="24186" xr:uid="{00000000-0005-0000-0000-00007C5E0000}"/>
    <cellStyle name="Normal 2 2 2 3 2 5 5" xfId="24187" xr:uid="{00000000-0005-0000-0000-00007D5E0000}"/>
    <cellStyle name="Normal 2 2 2 3 2 5 5 2" xfId="24188" xr:uid="{00000000-0005-0000-0000-00007E5E0000}"/>
    <cellStyle name="Normal 2 2 2 3 2 5 5 2 2" xfId="24189" xr:uid="{00000000-0005-0000-0000-00007F5E0000}"/>
    <cellStyle name="Normal 2 2 2 3 2 5 5 3" xfId="24190" xr:uid="{00000000-0005-0000-0000-0000805E0000}"/>
    <cellStyle name="Normal 2 2 2 3 2 5 6" xfId="24191" xr:uid="{00000000-0005-0000-0000-0000815E0000}"/>
    <cellStyle name="Normal 2 2 2 3 2 5 6 2" xfId="24192" xr:uid="{00000000-0005-0000-0000-0000825E0000}"/>
    <cellStyle name="Normal 2 2 2 3 2 5 6 2 2" xfId="24193" xr:uid="{00000000-0005-0000-0000-0000835E0000}"/>
    <cellStyle name="Normal 2 2 2 3 2 5 6 3" xfId="24194" xr:uid="{00000000-0005-0000-0000-0000845E0000}"/>
    <cellStyle name="Normal 2 2 2 3 2 5 7" xfId="24195" xr:uid="{00000000-0005-0000-0000-0000855E0000}"/>
    <cellStyle name="Normal 2 2 2 3 2 5 7 2" xfId="24196" xr:uid="{00000000-0005-0000-0000-0000865E0000}"/>
    <cellStyle name="Normal 2 2 2 3 2 5 8" xfId="24197" xr:uid="{00000000-0005-0000-0000-0000875E0000}"/>
    <cellStyle name="Normal 2 2 2 3 2 6" xfId="24198" xr:uid="{00000000-0005-0000-0000-0000885E0000}"/>
    <cellStyle name="Normal 2 2 2 3 2 6 2" xfId="24199" xr:uid="{00000000-0005-0000-0000-0000895E0000}"/>
    <cellStyle name="Normal 2 2 2 3 2 6 2 2" xfId="24200" xr:uid="{00000000-0005-0000-0000-00008A5E0000}"/>
    <cellStyle name="Normal 2 2 2 3 2 6 2 2 2" xfId="24201" xr:uid="{00000000-0005-0000-0000-00008B5E0000}"/>
    <cellStyle name="Normal 2 2 2 3 2 6 2 3" xfId="24202" xr:uid="{00000000-0005-0000-0000-00008C5E0000}"/>
    <cellStyle name="Normal 2 2 2 3 2 6 3" xfId="24203" xr:uid="{00000000-0005-0000-0000-00008D5E0000}"/>
    <cellStyle name="Normal 2 2 2 3 2 6 3 2" xfId="24204" xr:uid="{00000000-0005-0000-0000-00008E5E0000}"/>
    <cellStyle name="Normal 2 2 2 3 2 6 3 2 2" xfId="24205" xr:uid="{00000000-0005-0000-0000-00008F5E0000}"/>
    <cellStyle name="Normal 2 2 2 3 2 6 3 3" xfId="24206" xr:uid="{00000000-0005-0000-0000-0000905E0000}"/>
    <cellStyle name="Normal 2 2 2 3 2 6 4" xfId="24207" xr:uid="{00000000-0005-0000-0000-0000915E0000}"/>
    <cellStyle name="Normal 2 2 2 3 2 6 4 2" xfId="24208" xr:uid="{00000000-0005-0000-0000-0000925E0000}"/>
    <cellStyle name="Normal 2 2 2 3 2 6 5" xfId="24209" xr:uid="{00000000-0005-0000-0000-0000935E0000}"/>
    <cellStyle name="Normal 2 2 2 3 2 7" xfId="24210" xr:uid="{00000000-0005-0000-0000-0000945E0000}"/>
    <cellStyle name="Normal 2 2 2 3 2 7 2" xfId="24211" xr:uid="{00000000-0005-0000-0000-0000955E0000}"/>
    <cellStyle name="Normal 2 2 2 3 2 7 2 2" xfId="24212" xr:uid="{00000000-0005-0000-0000-0000965E0000}"/>
    <cellStyle name="Normal 2 2 2 3 2 7 2 2 2" xfId="24213" xr:uid="{00000000-0005-0000-0000-0000975E0000}"/>
    <cellStyle name="Normal 2 2 2 3 2 7 2 3" xfId="24214" xr:uid="{00000000-0005-0000-0000-0000985E0000}"/>
    <cellStyle name="Normal 2 2 2 3 2 7 3" xfId="24215" xr:uid="{00000000-0005-0000-0000-0000995E0000}"/>
    <cellStyle name="Normal 2 2 2 3 2 7 3 2" xfId="24216" xr:uid="{00000000-0005-0000-0000-00009A5E0000}"/>
    <cellStyle name="Normal 2 2 2 3 2 7 3 2 2" xfId="24217" xr:uid="{00000000-0005-0000-0000-00009B5E0000}"/>
    <cellStyle name="Normal 2 2 2 3 2 7 3 3" xfId="24218" xr:uid="{00000000-0005-0000-0000-00009C5E0000}"/>
    <cellStyle name="Normal 2 2 2 3 2 7 4" xfId="24219" xr:uid="{00000000-0005-0000-0000-00009D5E0000}"/>
    <cellStyle name="Normal 2 2 2 3 2 7 4 2" xfId="24220" xr:uid="{00000000-0005-0000-0000-00009E5E0000}"/>
    <cellStyle name="Normal 2 2 2 3 2 7 5" xfId="24221" xr:uid="{00000000-0005-0000-0000-00009F5E0000}"/>
    <cellStyle name="Normal 2 2 2 3 2 8" xfId="24222" xr:uid="{00000000-0005-0000-0000-0000A05E0000}"/>
    <cellStyle name="Normal 2 2 2 3 2 8 2" xfId="24223" xr:uid="{00000000-0005-0000-0000-0000A15E0000}"/>
    <cellStyle name="Normal 2 2 2 3 2 8 2 2" xfId="24224" xr:uid="{00000000-0005-0000-0000-0000A25E0000}"/>
    <cellStyle name="Normal 2 2 2 3 2 8 2 2 2" xfId="24225" xr:uid="{00000000-0005-0000-0000-0000A35E0000}"/>
    <cellStyle name="Normal 2 2 2 3 2 8 2 3" xfId="24226" xr:uid="{00000000-0005-0000-0000-0000A45E0000}"/>
    <cellStyle name="Normal 2 2 2 3 2 8 3" xfId="24227" xr:uid="{00000000-0005-0000-0000-0000A55E0000}"/>
    <cellStyle name="Normal 2 2 2 3 2 8 3 2" xfId="24228" xr:uid="{00000000-0005-0000-0000-0000A65E0000}"/>
    <cellStyle name="Normal 2 2 2 3 2 8 3 2 2" xfId="24229" xr:uid="{00000000-0005-0000-0000-0000A75E0000}"/>
    <cellStyle name="Normal 2 2 2 3 2 8 3 3" xfId="24230" xr:uid="{00000000-0005-0000-0000-0000A85E0000}"/>
    <cellStyle name="Normal 2 2 2 3 2 8 4" xfId="24231" xr:uid="{00000000-0005-0000-0000-0000A95E0000}"/>
    <cellStyle name="Normal 2 2 2 3 2 8 4 2" xfId="24232" xr:uid="{00000000-0005-0000-0000-0000AA5E0000}"/>
    <cellStyle name="Normal 2 2 2 3 2 8 5" xfId="24233" xr:uid="{00000000-0005-0000-0000-0000AB5E0000}"/>
    <cellStyle name="Normal 2 2 2 3 2 9" xfId="24234" xr:uid="{00000000-0005-0000-0000-0000AC5E0000}"/>
    <cellStyle name="Normal 2 2 2 3 2 9 2" xfId="24235" xr:uid="{00000000-0005-0000-0000-0000AD5E0000}"/>
    <cellStyle name="Normal 2 2 2 3 2 9 2 2" xfId="24236" xr:uid="{00000000-0005-0000-0000-0000AE5E0000}"/>
    <cellStyle name="Normal 2 2 2 3 2 9 3" xfId="24237" xr:uid="{00000000-0005-0000-0000-0000AF5E0000}"/>
    <cellStyle name="Normal 2 2 2 3 3" xfId="24238" xr:uid="{00000000-0005-0000-0000-0000B05E0000}"/>
    <cellStyle name="Normal 2 2 2 3 3 2" xfId="24239" xr:uid="{00000000-0005-0000-0000-0000B15E0000}"/>
    <cellStyle name="Normal 2 2 2 3 3 2 2" xfId="24240" xr:uid="{00000000-0005-0000-0000-0000B25E0000}"/>
    <cellStyle name="Normal 2 2 2 3 3 2 2 2" xfId="24241" xr:uid="{00000000-0005-0000-0000-0000B35E0000}"/>
    <cellStyle name="Normal 2 2 2 3 3 2 2 2 2" xfId="24242" xr:uid="{00000000-0005-0000-0000-0000B45E0000}"/>
    <cellStyle name="Normal 2 2 2 3 3 2 2 2 2 2" xfId="24243" xr:uid="{00000000-0005-0000-0000-0000B55E0000}"/>
    <cellStyle name="Normal 2 2 2 3 3 2 2 2 3" xfId="24244" xr:uid="{00000000-0005-0000-0000-0000B65E0000}"/>
    <cellStyle name="Normal 2 2 2 3 3 2 2 3" xfId="24245" xr:uid="{00000000-0005-0000-0000-0000B75E0000}"/>
    <cellStyle name="Normal 2 2 2 3 3 2 2 3 2" xfId="24246" xr:uid="{00000000-0005-0000-0000-0000B85E0000}"/>
    <cellStyle name="Normal 2 2 2 3 3 2 2 3 2 2" xfId="24247" xr:uid="{00000000-0005-0000-0000-0000B95E0000}"/>
    <cellStyle name="Normal 2 2 2 3 3 2 2 3 3" xfId="24248" xr:uid="{00000000-0005-0000-0000-0000BA5E0000}"/>
    <cellStyle name="Normal 2 2 2 3 3 2 2 4" xfId="24249" xr:uid="{00000000-0005-0000-0000-0000BB5E0000}"/>
    <cellStyle name="Normal 2 2 2 3 3 2 2 4 2" xfId="24250" xr:uid="{00000000-0005-0000-0000-0000BC5E0000}"/>
    <cellStyle name="Normal 2 2 2 3 3 2 2 5" xfId="24251" xr:uid="{00000000-0005-0000-0000-0000BD5E0000}"/>
    <cellStyle name="Normal 2 2 2 3 3 2 3" xfId="24252" xr:uid="{00000000-0005-0000-0000-0000BE5E0000}"/>
    <cellStyle name="Normal 2 2 2 3 3 2 3 2" xfId="24253" xr:uid="{00000000-0005-0000-0000-0000BF5E0000}"/>
    <cellStyle name="Normal 2 2 2 3 3 2 3 2 2" xfId="24254" xr:uid="{00000000-0005-0000-0000-0000C05E0000}"/>
    <cellStyle name="Normal 2 2 2 3 3 2 3 2 2 2" xfId="24255" xr:uid="{00000000-0005-0000-0000-0000C15E0000}"/>
    <cellStyle name="Normal 2 2 2 3 3 2 3 2 3" xfId="24256" xr:uid="{00000000-0005-0000-0000-0000C25E0000}"/>
    <cellStyle name="Normal 2 2 2 3 3 2 3 3" xfId="24257" xr:uid="{00000000-0005-0000-0000-0000C35E0000}"/>
    <cellStyle name="Normal 2 2 2 3 3 2 3 3 2" xfId="24258" xr:uid="{00000000-0005-0000-0000-0000C45E0000}"/>
    <cellStyle name="Normal 2 2 2 3 3 2 3 3 2 2" xfId="24259" xr:uid="{00000000-0005-0000-0000-0000C55E0000}"/>
    <cellStyle name="Normal 2 2 2 3 3 2 3 3 3" xfId="24260" xr:uid="{00000000-0005-0000-0000-0000C65E0000}"/>
    <cellStyle name="Normal 2 2 2 3 3 2 3 4" xfId="24261" xr:uid="{00000000-0005-0000-0000-0000C75E0000}"/>
    <cellStyle name="Normal 2 2 2 3 3 2 3 4 2" xfId="24262" xr:uid="{00000000-0005-0000-0000-0000C85E0000}"/>
    <cellStyle name="Normal 2 2 2 3 3 2 3 5" xfId="24263" xr:uid="{00000000-0005-0000-0000-0000C95E0000}"/>
    <cellStyle name="Normal 2 2 2 3 3 2 4" xfId="24264" xr:uid="{00000000-0005-0000-0000-0000CA5E0000}"/>
    <cellStyle name="Normal 2 2 2 3 3 2 4 2" xfId="24265" xr:uid="{00000000-0005-0000-0000-0000CB5E0000}"/>
    <cellStyle name="Normal 2 2 2 3 3 2 4 2 2" xfId="24266" xr:uid="{00000000-0005-0000-0000-0000CC5E0000}"/>
    <cellStyle name="Normal 2 2 2 3 3 2 4 2 2 2" xfId="24267" xr:uid="{00000000-0005-0000-0000-0000CD5E0000}"/>
    <cellStyle name="Normal 2 2 2 3 3 2 4 2 3" xfId="24268" xr:uid="{00000000-0005-0000-0000-0000CE5E0000}"/>
    <cellStyle name="Normal 2 2 2 3 3 2 4 3" xfId="24269" xr:uid="{00000000-0005-0000-0000-0000CF5E0000}"/>
    <cellStyle name="Normal 2 2 2 3 3 2 4 3 2" xfId="24270" xr:uid="{00000000-0005-0000-0000-0000D05E0000}"/>
    <cellStyle name="Normal 2 2 2 3 3 2 4 3 2 2" xfId="24271" xr:uid="{00000000-0005-0000-0000-0000D15E0000}"/>
    <cellStyle name="Normal 2 2 2 3 3 2 4 3 3" xfId="24272" xr:uid="{00000000-0005-0000-0000-0000D25E0000}"/>
    <cellStyle name="Normal 2 2 2 3 3 2 4 4" xfId="24273" xr:uid="{00000000-0005-0000-0000-0000D35E0000}"/>
    <cellStyle name="Normal 2 2 2 3 3 2 4 4 2" xfId="24274" xr:uid="{00000000-0005-0000-0000-0000D45E0000}"/>
    <cellStyle name="Normal 2 2 2 3 3 2 4 5" xfId="24275" xr:uid="{00000000-0005-0000-0000-0000D55E0000}"/>
    <cellStyle name="Normal 2 2 2 3 3 2 5" xfId="24276" xr:uid="{00000000-0005-0000-0000-0000D65E0000}"/>
    <cellStyle name="Normal 2 2 2 3 3 2 5 2" xfId="24277" xr:uid="{00000000-0005-0000-0000-0000D75E0000}"/>
    <cellStyle name="Normal 2 2 2 3 3 2 5 2 2" xfId="24278" xr:uid="{00000000-0005-0000-0000-0000D85E0000}"/>
    <cellStyle name="Normal 2 2 2 3 3 2 5 3" xfId="24279" xr:uid="{00000000-0005-0000-0000-0000D95E0000}"/>
    <cellStyle name="Normal 2 2 2 3 3 2 6" xfId="24280" xr:uid="{00000000-0005-0000-0000-0000DA5E0000}"/>
    <cellStyle name="Normal 2 2 2 3 3 2 6 2" xfId="24281" xr:uid="{00000000-0005-0000-0000-0000DB5E0000}"/>
    <cellStyle name="Normal 2 2 2 3 3 2 6 2 2" xfId="24282" xr:uid="{00000000-0005-0000-0000-0000DC5E0000}"/>
    <cellStyle name="Normal 2 2 2 3 3 2 6 3" xfId="24283" xr:uid="{00000000-0005-0000-0000-0000DD5E0000}"/>
    <cellStyle name="Normal 2 2 2 3 3 2 7" xfId="24284" xr:uid="{00000000-0005-0000-0000-0000DE5E0000}"/>
    <cellStyle name="Normal 2 2 2 3 3 2 7 2" xfId="24285" xr:uid="{00000000-0005-0000-0000-0000DF5E0000}"/>
    <cellStyle name="Normal 2 2 2 3 3 2 8" xfId="24286" xr:uid="{00000000-0005-0000-0000-0000E05E0000}"/>
    <cellStyle name="Normal 2 2 2 3 3 3" xfId="24287" xr:uid="{00000000-0005-0000-0000-0000E15E0000}"/>
    <cellStyle name="Normal 2 2 2 3 3 3 2" xfId="24288" xr:uid="{00000000-0005-0000-0000-0000E25E0000}"/>
    <cellStyle name="Normal 2 2 2 3 3 3 2 2" xfId="24289" xr:uid="{00000000-0005-0000-0000-0000E35E0000}"/>
    <cellStyle name="Normal 2 2 2 3 3 3 2 2 2" xfId="24290" xr:uid="{00000000-0005-0000-0000-0000E45E0000}"/>
    <cellStyle name="Normal 2 2 2 3 3 3 2 3" xfId="24291" xr:uid="{00000000-0005-0000-0000-0000E55E0000}"/>
    <cellStyle name="Normal 2 2 2 3 3 3 3" xfId="24292" xr:uid="{00000000-0005-0000-0000-0000E65E0000}"/>
    <cellStyle name="Normal 2 2 2 3 3 3 3 2" xfId="24293" xr:uid="{00000000-0005-0000-0000-0000E75E0000}"/>
    <cellStyle name="Normal 2 2 2 3 3 3 3 2 2" xfId="24294" xr:uid="{00000000-0005-0000-0000-0000E85E0000}"/>
    <cellStyle name="Normal 2 2 2 3 3 3 3 3" xfId="24295" xr:uid="{00000000-0005-0000-0000-0000E95E0000}"/>
    <cellStyle name="Normal 2 2 2 3 3 3 4" xfId="24296" xr:uid="{00000000-0005-0000-0000-0000EA5E0000}"/>
    <cellStyle name="Normal 2 2 2 3 3 3 4 2" xfId="24297" xr:uid="{00000000-0005-0000-0000-0000EB5E0000}"/>
    <cellStyle name="Normal 2 2 2 3 3 3 5" xfId="24298" xr:uid="{00000000-0005-0000-0000-0000EC5E0000}"/>
    <cellStyle name="Normal 2 2 2 3 3 4" xfId="24299" xr:uid="{00000000-0005-0000-0000-0000ED5E0000}"/>
    <cellStyle name="Normal 2 2 2 3 3 4 2" xfId="24300" xr:uid="{00000000-0005-0000-0000-0000EE5E0000}"/>
    <cellStyle name="Normal 2 2 2 3 3 4 2 2" xfId="24301" xr:uid="{00000000-0005-0000-0000-0000EF5E0000}"/>
    <cellStyle name="Normal 2 2 2 3 3 4 2 2 2" xfId="24302" xr:uid="{00000000-0005-0000-0000-0000F05E0000}"/>
    <cellStyle name="Normal 2 2 2 3 3 4 2 3" xfId="24303" xr:uid="{00000000-0005-0000-0000-0000F15E0000}"/>
    <cellStyle name="Normal 2 2 2 3 3 4 3" xfId="24304" xr:uid="{00000000-0005-0000-0000-0000F25E0000}"/>
    <cellStyle name="Normal 2 2 2 3 3 4 3 2" xfId="24305" xr:uid="{00000000-0005-0000-0000-0000F35E0000}"/>
    <cellStyle name="Normal 2 2 2 3 3 4 3 2 2" xfId="24306" xr:uid="{00000000-0005-0000-0000-0000F45E0000}"/>
    <cellStyle name="Normal 2 2 2 3 3 4 3 3" xfId="24307" xr:uid="{00000000-0005-0000-0000-0000F55E0000}"/>
    <cellStyle name="Normal 2 2 2 3 3 4 4" xfId="24308" xr:uid="{00000000-0005-0000-0000-0000F65E0000}"/>
    <cellStyle name="Normal 2 2 2 3 3 4 4 2" xfId="24309" xr:uid="{00000000-0005-0000-0000-0000F75E0000}"/>
    <cellStyle name="Normal 2 2 2 3 3 4 5" xfId="24310" xr:uid="{00000000-0005-0000-0000-0000F85E0000}"/>
    <cellStyle name="Normal 2 2 2 3 3 5" xfId="24311" xr:uid="{00000000-0005-0000-0000-0000F95E0000}"/>
    <cellStyle name="Normal 2 2 2 3 3 5 2" xfId="24312" xr:uid="{00000000-0005-0000-0000-0000FA5E0000}"/>
    <cellStyle name="Normal 2 2 2 3 3 5 2 2" xfId="24313" xr:uid="{00000000-0005-0000-0000-0000FB5E0000}"/>
    <cellStyle name="Normal 2 2 2 3 3 5 2 2 2" xfId="24314" xr:uid="{00000000-0005-0000-0000-0000FC5E0000}"/>
    <cellStyle name="Normal 2 2 2 3 3 5 2 3" xfId="24315" xr:uid="{00000000-0005-0000-0000-0000FD5E0000}"/>
    <cellStyle name="Normal 2 2 2 3 3 5 3" xfId="24316" xr:uid="{00000000-0005-0000-0000-0000FE5E0000}"/>
    <cellStyle name="Normal 2 2 2 3 3 5 3 2" xfId="24317" xr:uid="{00000000-0005-0000-0000-0000FF5E0000}"/>
    <cellStyle name="Normal 2 2 2 3 3 5 3 2 2" xfId="24318" xr:uid="{00000000-0005-0000-0000-0000005F0000}"/>
    <cellStyle name="Normal 2 2 2 3 3 5 3 3" xfId="24319" xr:uid="{00000000-0005-0000-0000-0000015F0000}"/>
    <cellStyle name="Normal 2 2 2 3 3 5 4" xfId="24320" xr:uid="{00000000-0005-0000-0000-0000025F0000}"/>
    <cellStyle name="Normal 2 2 2 3 3 5 4 2" xfId="24321" xr:uid="{00000000-0005-0000-0000-0000035F0000}"/>
    <cellStyle name="Normal 2 2 2 3 3 5 5" xfId="24322" xr:uid="{00000000-0005-0000-0000-0000045F0000}"/>
    <cellStyle name="Normal 2 2 2 3 3 6" xfId="24323" xr:uid="{00000000-0005-0000-0000-0000055F0000}"/>
    <cellStyle name="Normal 2 2 2 3 3 6 2" xfId="24324" xr:uid="{00000000-0005-0000-0000-0000065F0000}"/>
    <cellStyle name="Normal 2 2 2 3 3 6 2 2" xfId="24325" xr:uid="{00000000-0005-0000-0000-0000075F0000}"/>
    <cellStyle name="Normal 2 2 2 3 3 6 3" xfId="24326" xr:uid="{00000000-0005-0000-0000-0000085F0000}"/>
    <cellStyle name="Normal 2 2 2 3 3 7" xfId="24327" xr:uid="{00000000-0005-0000-0000-0000095F0000}"/>
    <cellStyle name="Normal 2 2 2 3 3 7 2" xfId="24328" xr:uid="{00000000-0005-0000-0000-00000A5F0000}"/>
    <cellStyle name="Normal 2 2 2 3 3 7 2 2" xfId="24329" xr:uid="{00000000-0005-0000-0000-00000B5F0000}"/>
    <cellStyle name="Normal 2 2 2 3 3 7 3" xfId="24330" xr:uid="{00000000-0005-0000-0000-00000C5F0000}"/>
    <cellStyle name="Normal 2 2 2 3 3 8" xfId="24331" xr:uid="{00000000-0005-0000-0000-00000D5F0000}"/>
    <cellStyle name="Normal 2 2 2 3 3 8 2" xfId="24332" xr:uid="{00000000-0005-0000-0000-00000E5F0000}"/>
    <cellStyle name="Normal 2 2 2 3 3 9" xfId="24333" xr:uid="{00000000-0005-0000-0000-00000F5F0000}"/>
    <cellStyle name="Normal 2 2 2 3 4" xfId="24334" xr:uid="{00000000-0005-0000-0000-0000105F0000}"/>
    <cellStyle name="Normal 2 2 2 3 4 2" xfId="24335" xr:uid="{00000000-0005-0000-0000-0000115F0000}"/>
    <cellStyle name="Normal 2 2 2 3 4 2 2" xfId="24336" xr:uid="{00000000-0005-0000-0000-0000125F0000}"/>
    <cellStyle name="Normal 2 2 2 3 4 2 2 2" xfId="24337" xr:uid="{00000000-0005-0000-0000-0000135F0000}"/>
    <cellStyle name="Normal 2 2 2 3 4 2 2 2 2" xfId="24338" xr:uid="{00000000-0005-0000-0000-0000145F0000}"/>
    <cellStyle name="Normal 2 2 2 3 4 2 2 3" xfId="24339" xr:uid="{00000000-0005-0000-0000-0000155F0000}"/>
    <cellStyle name="Normal 2 2 2 3 4 2 3" xfId="24340" xr:uid="{00000000-0005-0000-0000-0000165F0000}"/>
    <cellStyle name="Normal 2 2 2 3 4 2 3 2" xfId="24341" xr:uid="{00000000-0005-0000-0000-0000175F0000}"/>
    <cellStyle name="Normal 2 2 2 3 4 2 3 2 2" xfId="24342" xr:uid="{00000000-0005-0000-0000-0000185F0000}"/>
    <cellStyle name="Normal 2 2 2 3 4 2 3 3" xfId="24343" xr:uid="{00000000-0005-0000-0000-0000195F0000}"/>
    <cellStyle name="Normal 2 2 2 3 4 2 4" xfId="24344" xr:uid="{00000000-0005-0000-0000-00001A5F0000}"/>
    <cellStyle name="Normal 2 2 2 3 4 2 4 2" xfId="24345" xr:uid="{00000000-0005-0000-0000-00001B5F0000}"/>
    <cellStyle name="Normal 2 2 2 3 4 2 5" xfId="24346" xr:uid="{00000000-0005-0000-0000-00001C5F0000}"/>
    <cellStyle name="Normal 2 2 2 3 4 3" xfId="24347" xr:uid="{00000000-0005-0000-0000-00001D5F0000}"/>
    <cellStyle name="Normal 2 2 2 3 4 3 2" xfId="24348" xr:uid="{00000000-0005-0000-0000-00001E5F0000}"/>
    <cellStyle name="Normal 2 2 2 3 4 3 2 2" xfId="24349" xr:uid="{00000000-0005-0000-0000-00001F5F0000}"/>
    <cellStyle name="Normal 2 2 2 3 4 3 2 2 2" xfId="24350" xr:uid="{00000000-0005-0000-0000-0000205F0000}"/>
    <cellStyle name="Normal 2 2 2 3 4 3 2 3" xfId="24351" xr:uid="{00000000-0005-0000-0000-0000215F0000}"/>
    <cellStyle name="Normal 2 2 2 3 4 3 3" xfId="24352" xr:uid="{00000000-0005-0000-0000-0000225F0000}"/>
    <cellStyle name="Normal 2 2 2 3 4 3 3 2" xfId="24353" xr:uid="{00000000-0005-0000-0000-0000235F0000}"/>
    <cellStyle name="Normal 2 2 2 3 4 3 3 2 2" xfId="24354" xr:uid="{00000000-0005-0000-0000-0000245F0000}"/>
    <cellStyle name="Normal 2 2 2 3 4 3 3 3" xfId="24355" xr:uid="{00000000-0005-0000-0000-0000255F0000}"/>
    <cellStyle name="Normal 2 2 2 3 4 3 4" xfId="24356" xr:uid="{00000000-0005-0000-0000-0000265F0000}"/>
    <cellStyle name="Normal 2 2 2 3 4 3 4 2" xfId="24357" xr:uid="{00000000-0005-0000-0000-0000275F0000}"/>
    <cellStyle name="Normal 2 2 2 3 4 3 5" xfId="24358" xr:uid="{00000000-0005-0000-0000-0000285F0000}"/>
    <cellStyle name="Normal 2 2 2 3 4 4" xfId="24359" xr:uid="{00000000-0005-0000-0000-0000295F0000}"/>
    <cellStyle name="Normal 2 2 2 3 4 4 2" xfId="24360" xr:uid="{00000000-0005-0000-0000-00002A5F0000}"/>
    <cellStyle name="Normal 2 2 2 3 4 4 2 2" xfId="24361" xr:uid="{00000000-0005-0000-0000-00002B5F0000}"/>
    <cellStyle name="Normal 2 2 2 3 4 4 2 2 2" xfId="24362" xr:uid="{00000000-0005-0000-0000-00002C5F0000}"/>
    <cellStyle name="Normal 2 2 2 3 4 4 2 3" xfId="24363" xr:uid="{00000000-0005-0000-0000-00002D5F0000}"/>
    <cellStyle name="Normal 2 2 2 3 4 4 3" xfId="24364" xr:uid="{00000000-0005-0000-0000-00002E5F0000}"/>
    <cellStyle name="Normal 2 2 2 3 4 4 3 2" xfId="24365" xr:uid="{00000000-0005-0000-0000-00002F5F0000}"/>
    <cellStyle name="Normal 2 2 2 3 4 4 3 2 2" xfId="24366" xr:uid="{00000000-0005-0000-0000-0000305F0000}"/>
    <cellStyle name="Normal 2 2 2 3 4 4 3 3" xfId="24367" xr:uid="{00000000-0005-0000-0000-0000315F0000}"/>
    <cellStyle name="Normal 2 2 2 3 4 4 4" xfId="24368" xr:uid="{00000000-0005-0000-0000-0000325F0000}"/>
    <cellStyle name="Normal 2 2 2 3 4 4 4 2" xfId="24369" xr:uid="{00000000-0005-0000-0000-0000335F0000}"/>
    <cellStyle name="Normal 2 2 2 3 4 4 5" xfId="24370" xr:uid="{00000000-0005-0000-0000-0000345F0000}"/>
    <cellStyle name="Normal 2 2 2 3 4 5" xfId="24371" xr:uid="{00000000-0005-0000-0000-0000355F0000}"/>
    <cellStyle name="Normal 2 2 2 3 4 5 2" xfId="24372" xr:uid="{00000000-0005-0000-0000-0000365F0000}"/>
    <cellStyle name="Normal 2 2 2 3 4 5 2 2" xfId="24373" xr:uid="{00000000-0005-0000-0000-0000375F0000}"/>
    <cellStyle name="Normal 2 2 2 3 4 5 3" xfId="24374" xr:uid="{00000000-0005-0000-0000-0000385F0000}"/>
    <cellStyle name="Normal 2 2 2 3 4 6" xfId="24375" xr:uid="{00000000-0005-0000-0000-0000395F0000}"/>
    <cellStyle name="Normal 2 2 2 3 4 6 2" xfId="24376" xr:uid="{00000000-0005-0000-0000-00003A5F0000}"/>
    <cellStyle name="Normal 2 2 2 3 4 6 2 2" xfId="24377" xr:uid="{00000000-0005-0000-0000-00003B5F0000}"/>
    <cellStyle name="Normal 2 2 2 3 4 6 3" xfId="24378" xr:uid="{00000000-0005-0000-0000-00003C5F0000}"/>
    <cellStyle name="Normal 2 2 2 3 4 7" xfId="24379" xr:uid="{00000000-0005-0000-0000-00003D5F0000}"/>
    <cellStyle name="Normal 2 2 2 3 4 7 2" xfId="24380" xr:uid="{00000000-0005-0000-0000-00003E5F0000}"/>
    <cellStyle name="Normal 2 2 2 3 4 8" xfId="24381" xr:uid="{00000000-0005-0000-0000-00003F5F0000}"/>
    <cellStyle name="Normal 2 2 2 3 5" xfId="24382" xr:uid="{00000000-0005-0000-0000-0000405F0000}"/>
    <cellStyle name="Normal 2 2 2 3 5 2" xfId="24383" xr:uid="{00000000-0005-0000-0000-0000415F0000}"/>
    <cellStyle name="Normal 2 2 2 3 5 2 2" xfId="24384" xr:uid="{00000000-0005-0000-0000-0000425F0000}"/>
    <cellStyle name="Normal 2 2 2 3 5 2 2 2" xfId="24385" xr:uid="{00000000-0005-0000-0000-0000435F0000}"/>
    <cellStyle name="Normal 2 2 2 3 5 2 3" xfId="24386" xr:uid="{00000000-0005-0000-0000-0000445F0000}"/>
    <cellStyle name="Normal 2 2 2 3 5 3" xfId="24387" xr:uid="{00000000-0005-0000-0000-0000455F0000}"/>
    <cellStyle name="Normal 2 2 2 3 5 3 2" xfId="24388" xr:uid="{00000000-0005-0000-0000-0000465F0000}"/>
    <cellStyle name="Normal 2 2 2 3 5 3 2 2" xfId="24389" xr:uid="{00000000-0005-0000-0000-0000475F0000}"/>
    <cellStyle name="Normal 2 2 2 3 5 3 3" xfId="24390" xr:uid="{00000000-0005-0000-0000-0000485F0000}"/>
    <cellStyle name="Normal 2 2 2 3 5 4" xfId="24391" xr:uid="{00000000-0005-0000-0000-0000495F0000}"/>
    <cellStyle name="Normal 2 2 2 3 5 4 2" xfId="24392" xr:uid="{00000000-0005-0000-0000-00004A5F0000}"/>
    <cellStyle name="Normal 2 2 2 3 5 5" xfId="24393" xr:uid="{00000000-0005-0000-0000-00004B5F0000}"/>
    <cellStyle name="Normal 2 2 2 3 6" xfId="24394" xr:uid="{00000000-0005-0000-0000-00004C5F0000}"/>
    <cellStyle name="Normal 2 2 2 3 6 2" xfId="24395" xr:uid="{00000000-0005-0000-0000-00004D5F0000}"/>
    <cellStyle name="Normal 2 2 2 3 6 2 2" xfId="24396" xr:uid="{00000000-0005-0000-0000-00004E5F0000}"/>
    <cellStyle name="Normal 2 2 2 3 6 2 2 2" xfId="24397" xr:uid="{00000000-0005-0000-0000-00004F5F0000}"/>
    <cellStyle name="Normal 2 2 2 3 6 2 3" xfId="24398" xr:uid="{00000000-0005-0000-0000-0000505F0000}"/>
    <cellStyle name="Normal 2 2 2 3 6 3" xfId="24399" xr:uid="{00000000-0005-0000-0000-0000515F0000}"/>
    <cellStyle name="Normal 2 2 2 3 6 3 2" xfId="24400" xr:uid="{00000000-0005-0000-0000-0000525F0000}"/>
    <cellStyle name="Normal 2 2 2 3 6 3 2 2" xfId="24401" xr:uid="{00000000-0005-0000-0000-0000535F0000}"/>
    <cellStyle name="Normal 2 2 2 3 6 3 3" xfId="24402" xr:uid="{00000000-0005-0000-0000-0000545F0000}"/>
    <cellStyle name="Normal 2 2 2 3 6 4" xfId="24403" xr:uid="{00000000-0005-0000-0000-0000555F0000}"/>
    <cellStyle name="Normal 2 2 2 3 6 4 2" xfId="24404" xr:uid="{00000000-0005-0000-0000-0000565F0000}"/>
    <cellStyle name="Normal 2 2 2 3 6 5" xfId="24405" xr:uid="{00000000-0005-0000-0000-0000575F0000}"/>
    <cellStyle name="Normal 2 2 2 3 7" xfId="24406" xr:uid="{00000000-0005-0000-0000-0000585F0000}"/>
    <cellStyle name="Normal 2 2 2 3 7 2" xfId="24407" xr:uid="{00000000-0005-0000-0000-0000595F0000}"/>
    <cellStyle name="Normal 2 2 2 3 7 2 2" xfId="24408" xr:uid="{00000000-0005-0000-0000-00005A5F0000}"/>
    <cellStyle name="Normal 2 2 2 3 7 2 2 2" xfId="24409" xr:uid="{00000000-0005-0000-0000-00005B5F0000}"/>
    <cellStyle name="Normal 2 2 2 3 7 2 3" xfId="24410" xr:uid="{00000000-0005-0000-0000-00005C5F0000}"/>
    <cellStyle name="Normal 2 2 2 3 7 3" xfId="24411" xr:uid="{00000000-0005-0000-0000-00005D5F0000}"/>
    <cellStyle name="Normal 2 2 2 3 7 3 2" xfId="24412" xr:uid="{00000000-0005-0000-0000-00005E5F0000}"/>
    <cellStyle name="Normal 2 2 2 3 7 3 2 2" xfId="24413" xr:uid="{00000000-0005-0000-0000-00005F5F0000}"/>
    <cellStyle name="Normal 2 2 2 3 7 3 3" xfId="24414" xr:uid="{00000000-0005-0000-0000-0000605F0000}"/>
    <cellStyle name="Normal 2 2 2 3 7 4" xfId="24415" xr:uid="{00000000-0005-0000-0000-0000615F0000}"/>
    <cellStyle name="Normal 2 2 2 3 7 4 2" xfId="24416" xr:uid="{00000000-0005-0000-0000-0000625F0000}"/>
    <cellStyle name="Normal 2 2 2 3 7 5" xfId="24417" xr:uid="{00000000-0005-0000-0000-0000635F0000}"/>
    <cellStyle name="Normal 2 2 2 3 8" xfId="24418" xr:uid="{00000000-0005-0000-0000-0000645F0000}"/>
    <cellStyle name="Normal 2 2 2 3 8 2" xfId="24419" xr:uid="{00000000-0005-0000-0000-0000655F0000}"/>
    <cellStyle name="Normal 2 2 2 3 8 2 2" xfId="24420" xr:uid="{00000000-0005-0000-0000-0000665F0000}"/>
    <cellStyle name="Normal 2 2 2 3 8 3" xfId="24421" xr:uid="{00000000-0005-0000-0000-0000675F0000}"/>
    <cellStyle name="Normal 2 2 2 3 9" xfId="24422" xr:uid="{00000000-0005-0000-0000-0000685F0000}"/>
    <cellStyle name="Normal 2 2 2 3 9 2" xfId="24423" xr:uid="{00000000-0005-0000-0000-0000695F0000}"/>
    <cellStyle name="Normal 2 2 2 3 9 2 2" xfId="24424" xr:uid="{00000000-0005-0000-0000-00006A5F0000}"/>
    <cellStyle name="Normal 2 2 2 3 9 3" xfId="24425" xr:uid="{00000000-0005-0000-0000-00006B5F0000}"/>
    <cellStyle name="Normal 2 2 2 30" xfId="24426" xr:uid="{00000000-0005-0000-0000-00006C5F0000}"/>
    <cellStyle name="Normal 2 2 2 30 2" xfId="24427" xr:uid="{00000000-0005-0000-0000-00006D5F0000}"/>
    <cellStyle name="Normal 2 2 2 30 3" xfId="24428" xr:uid="{00000000-0005-0000-0000-00006E5F0000}"/>
    <cellStyle name="Normal 2 2 2 30 4" xfId="24429" xr:uid="{00000000-0005-0000-0000-00006F5F0000}"/>
    <cellStyle name="Normal 2 2 2 31" xfId="24430" xr:uid="{00000000-0005-0000-0000-0000705F0000}"/>
    <cellStyle name="Normal 2 2 2 31 2" xfId="24431" xr:uid="{00000000-0005-0000-0000-0000715F0000}"/>
    <cellStyle name="Normal 2 2 2 31 3" xfId="24432" xr:uid="{00000000-0005-0000-0000-0000725F0000}"/>
    <cellStyle name="Normal 2 2 2 31 4" xfId="24433" xr:uid="{00000000-0005-0000-0000-0000735F0000}"/>
    <cellStyle name="Normal 2 2 2 32" xfId="24434" xr:uid="{00000000-0005-0000-0000-0000745F0000}"/>
    <cellStyle name="Normal 2 2 2 32 2" xfId="24435" xr:uid="{00000000-0005-0000-0000-0000755F0000}"/>
    <cellStyle name="Normal 2 2 2 32 3" xfId="24436" xr:uid="{00000000-0005-0000-0000-0000765F0000}"/>
    <cellStyle name="Normal 2 2 2 32 4" xfId="24437" xr:uid="{00000000-0005-0000-0000-0000775F0000}"/>
    <cellStyle name="Normal 2 2 2 33" xfId="24438" xr:uid="{00000000-0005-0000-0000-0000785F0000}"/>
    <cellStyle name="Normal 2 2 2 33 2" xfId="24439" xr:uid="{00000000-0005-0000-0000-0000795F0000}"/>
    <cellStyle name="Normal 2 2 2 33 3" xfId="24440" xr:uid="{00000000-0005-0000-0000-00007A5F0000}"/>
    <cellStyle name="Normal 2 2 2 33 4" xfId="24441" xr:uid="{00000000-0005-0000-0000-00007B5F0000}"/>
    <cellStyle name="Normal 2 2 2 34" xfId="24442" xr:uid="{00000000-0005-0000-0000-00007C5F0000}"/>
    <cellStyle name="Normal 2 2 2 35" xfId="24443" xr:uid="{00000000-0005-0000-0000-00007D5F0000}"/>
    <cellStyle name="Normal 2 2 2 36" xfId="24444" xr:uid="{00000000-0005-0000-0000-00007E5F0000}"/>
    <cellStyle name="Normal 2 2 2 37" xfId="24445" xr:uid="{00000000-0005-0000-0000-00007F5F0000}"/>
    <cellStyle name="Normal 2 2 2 38" xfId="24446" xr:uid="{00000000-0005-0000-0000-0000805F0000}"/>
    <cellStyle name="Normal 2 2 2 39" xfId="24447" xr:uid="{00000000-0005-0000-0000-0000815F0000}"/>
    <cellStyle name="Normal 2 2 2 4" xfId="24448" xr:uid="{00000000-0005-0000-0000-0000825F0000}"/>
    <cellStyle name="Normal 2 2 2 4 10" xfId="24449" xr:uid="{00000000-0005-0000-0000-0000835F0000}"/>
    <cellStyle name="Normal 2 2 2 4 10 2" xfId="24450" xr:uid="{00000000-0005-0000-0000-0000845F0000}"/>
    <cellStyle name="Normal 2 2 2 4 11" xfId="24451" xr:uid="{00000000-0005-0000-0000-0000855F0000}"/>
    <cellStyle name="Normal 2 2 2 4 12" xfId="24452" xr:uid="{00000000-0005-0000-0000-0000865F0000}"/>
    <cellStyle name="Normal 2 2 2 4 2" xfId="24453" xr:uid="{00000000-0005-0000-0000-0000875F0000}"/>
    <cellStyle name="Normal 2 2 2 4 2 2" xfId="24454" xr:uid="{00000000-0005-0000-0000-0000885F0000}"/>
    <cellStyle name="Normal 2 2 2 4 2 2 2" xfId="24455" xr:uid="{00000000-0005-0000-0000-0000895F0000}"/>
    <cellStyle name="Normal 2 2 2 4 2 2 2 2" xfId="24456" xr:uid="{00000000-0005-0000-0000-00008A5F0000}"/>
    <cellStyle name="Normal 2 2 2 4 2 2 2 2 2" xfId="24457" xr:uid="{00000000-0005-0000-0000-00008B5F0000}"/>
    <cellStyle name="Normal 2 2 2 4 2 2 2 2 2 2" xfId="24458" xr:uid="{00000000-0005-0000-0000-00008C5F0000}"/>
    <cellStyle name="Normal 2 2 2 4 2 2 2 2 3" xfId="24459" xr:uid="{00000000-0005-0000-0000-00008D5F0000}"/>
    <cellStyle name="Normal 2 2 2 4 2 2 2 3" xfId="24460" xr:uid="{00000000-0005-0000-0000-00008E5F0000}"/>
    <cellStyle name="Normal 2 2 2 4 2 2 2 3 2" xfId="24461" xr:uid="{00000000-0005-0000-0000-00008F5F0000}"/>
    <cellStyle name="Normal 2 2 2 4 2 2 2 3 2 2" xfId="24462" xr:uid="{00000000-0005-0000-0000-0000905F0000}"/>
    <cellStyle name="Normal 2 2 2 4 2 2 2 3 3" xfId="24463" xr:uid="{00000000-0005-0000-0000-0000915F0000}"/>
    <cellStyle name="Normal 2 2 2 4 2 2 2 4" xfId="24464" xr:uid="{00000000-0005-0000-0000-0000925F0000}"/>
    <cellStyle name="Normal 2 2 2 4 2 2 2 4 2" xfId="24465" xr:uid="{00000000-0005-0000-0000-0000935F0000}"/>
    <cellStyle name="Normal 2 2 2 4 2 2 2 5" xfId="24466" xr:uid="{00000000-0005-0000-0000-0000945F0000}"/>
    <cellStyle name="Normal 2 2 2 4 2 2 3" xfId="24467" xr:uid="{00000000-0005-0000-0000-0000955F0000}"/>
    <cellStyle name="Normal 2 2 2 4 2 2 3 2" xfId="24468" xr:uid="{00000000-0005-0000-0000-0000965F0000}"/>
    <cellStyle name="Normal 2 2 2 4 2 2 3 2 2" xfId="24469" xr:uid="{00000000-0005-0000-0000-0000975F0000}"/>
    <cellStyle name="Normal 2 2 2 4 2 2 3 2 2 2" xfId="24470" xr:uid="{00000000-0005-0000-0000-0000985F0000}"/>
    <cellStyle name="Normal 2 2 2 4 2 2 3 2 3" xfId="24471" xr:uid="{00000000-0005-0000-0000-0000995F0000}"/>
    <cellStyle name="Normal 2 2 2 4 2 2 3 3" xfId="24472" xr:uid="{00000000-0005-0000-0000-00009A5F0000}"/>
    <cellStyle name="Normal 2 2 2 4 2 2 3 3 2" xfId="24473" xr:uid="{00000000-0005-0000-0000-00009B5F0000}"/>
    <cellStyle name="Normal 2 2 2 4 2 2 3 3 2 2" xfId="24474" xr:uid="{00000000-0005-0000-0000-00009C5F0000}"/>
    <cellStyle name="Normal 2 2 2 4 2 2 3 3 3" xfId="24475" xr:uid="{00000000-0005-0000-0000-00009D5F0000}"/>
    <cellStyle name="Normal 2 2 2 4 2 2 3 4" xfId="24476" xr:uid="{00000000-0005-0000-0000-00009E5F0000}"/>
    <cellStyle name="Normal 2 2 2 4 2 2 3 4 2" xfId="24477" xr:uid="{00000000-0005-0000-0000-00009F5F0000}"/>
    <cellStyle name="Normal 2 2 2 4 2 2 3 5" xfId="24478" xr:uid="{00000000-0005-0000-0000-0000A05F0000}"/>
    <cellStyle name="Normal 2 2 2 4 2 2 4" xfId="24479" xr:uid="{00000000-0005-0000-0000-0000A15F0000}"/>
    <cellStyle name="Normal 2 2 2 4 2 2 4 2" xfId="24480" xr:uid="{00000000-0005-0000-0000-0000A25F0000}"/>
    <cellStyle name="Normal 2 2 2 4 2 2 4 2 2" xfId="24481" xr:uid="{00000000-0005-0000-0000-0000A35F0000}"/>
    <cellStyle name="Normal 2 2 2 4 2 2 4 2 2 2" xfId="24482" xr:uid="{00000000-0005-0000-0000-0000A45F0000}"/>
    <cellStyle name="Normal 2 2 2 4 2 2 4 2 3" xfId="24483" xr:uid="{00000000-0005-0000-0000-0000A55F0000}"/>
    <cellStyle name="Normal 2 2 2 4 2 2 4 3" xfId="24484" xr:uid="{00000000-0005-0000-0000-0000A65F0000}"/>
    <cellStyle name="Normal 2 2 2 4 2 2 4 3 2" xfId="24485" xr:uid="{00000000-0005-0000-0000-0000A75F0000}"/>
    <cellStyle name="Normal 2 2 2 4 2 2 4 3 2 2" xfId="24486" xr:uid="{00000000-0005-0000-0000-0000A85F0000}"/>
    <cellStyle name="Normal 2 2 2 4 2 2 4 3 3" xfId="24487" xr:uid="{00000000-0005-0000-0000-0000A95F0000}"/>
    <cellStyle name="Normal 2 2 2 4 2 2 4 4" xfId="24488" xr:uid="{00000000-0005-0000-0000-0000AA5F0000}"/>
    <cellStyle name="Normal 2 2 2 4 2 2 4 4 2" xfId="24489" xr:uid="{00000000-0005-0000-0000-0000AB5F0000}"/>
    <cellStyle name="Normal 2 2 2 4 2 2 4 5" xfId="24490" xr:uid="{00000000-0005-0000-0000-0000AC5F0000}"/>
    <cellStyle name="Normal 2 2 2 4 2 2 5" xfId="24491" xr:uid="{00000000-0005-0000-0000-0000AD5F0000}"/>
    <cellStyle name="Normal 2 2 2 4 2 2 5 2" xfId="24492" xr:uid="{00000000-0005-0000-0000-0000AE5F0000}"/>
    <cellStyle name="Normal 2 2 2 4 2 2 5 2 2" xfId="24493" xr:uid="{00000000-0005-0000-0000-0000AF5F0000}"/>
    <cellStyle name="Normal 2 2 2 4 2 2 5 3" xfId="24494" xr:uid="{00000000-0005-0000-0000-0000B05F0000}"/>
    <cellStyle name="Normal 2 2 2 4 2 2 6" xfId="24495" xr:uid="{00000000-0005-0000-0000-0000B15F0000}"/>
    <cellStyle name="Normal 2 2 2 4 2 2 6 2" xfId="24496" xr:uid="{00000000-0005-0000-0000-0000B25F0000}"/>
    <cellStyle name="Normal 2 2 2 4 2 2 6 2 2" xfId="24497" xr:uid="{00000000-0005-0000-0000-0000B35F0000}"/>
    <cellStyle name="Normal 2 2 2 4 2 2 6 3" xfId="24498" xr:uid="{00000000-0005-0000-0000-0000B45F0000}"/>
    <cellStyle name="Normal 2 2 2 4 2 2 7" xfId="24499" xr:uid="{00000000-0005-0000-0000-0000B55F0000}"/>
    <cellStyle name="Normal 2 2 2 4 2 2 7 2" xfId="24500" xr:uid="{00000000-0005-0000-0000-0000B65F0000}"/>
    <cellStyle name="Normal 2 2 2 4 2 2 8" xfId="24501" xr:uid="{00000000-0005-0000-0000-0000B75F0000}"/>
    <cellStyle name="Normal 2 2 2 4 2 3" xfId="24502" xr:uid="{00000000-0005-0000-0000-0000B85F0000}"/>
    <cellStyle name="Normal 2 2 2 4 2 3 2" xfId="24503" xr:uid="{00000000-0005-0000-0000-0000B95F0000}"/>
    <cellStyle name="Normal 2 2 2 4 2 3 2 2" xfId="24504" xr:uid="{00000000-0005-0000-0000-0000BA5F0000}"/>
    <cellStyle name="Normal 2 2 2 4 2 3 2 2 2" xfId="24505" xr:uid="{00000000-0005-0000-0000-0000BB5F0000}"/>
    <cellStyle name="Normal 2 2 2 4 2 3 2 3" xfId="24506" xr:uid="{00000000-0005-0000-0000-0000BC5F0000}"/>
    <cellStyle name="Normal 2 2 2 4 2 3 3" xfId="24507" xr:uid="{00000000-0005-0000-0000-0000BD5F0000}"/>
    <cellStyle name="Normal 2 2 2 4 2 3 3 2" xfId="24508" xr:uid="{00000000-0005-0000-0000-0000BE5F0000}"/>
    <cellStyle name="Normal 2 2 2 4 2 3 3 2 2" xfId="24509" xr:uid="{00000000-0005-0000-0000-0000BF5F0000}"/>
    <cellStyle name="Normal 2 2 2 4 2 3 3 3" xfId="24510" xr:uid="{00000000-0005-0000-0000-0000C05F0000}"/>
    <cellStyle name="Normal 2 2 2 4 2 3 4" xfId="24511" xr:uid="{00000000-0005-0000-0000-0000C15F0000}"/>
    <cellStyle name="Normal 2 2 2 4 2 3 4 2" xfId="24512" xr:uid="{00000000-0005-0000-0000-0000C25F0000}"/>
    <cellStyle name="Normal 2 2 2 4 2 3 5" xfId="24513" xr:uid="{00000000-0005-0000-0000-0000C35F0000}"/>
    <cellStyle name="Normal 2 2 2 4 2 4" xfId="24514" xr:uid="{00000000-0005-0000-0000-0000C45F0000}"/>
    <cellStyle name="Normal 2 2 2 4 2 4 2" xfId="24515" xr:uid="{00000000-0005-0000-0000-0000C55F0000}"/>
    <cellStyle name="Normal 2 2 2 4 2 4 2 2" xfId="24516" xr:uid="{00000000-0005-0000-0000-0000C65F0000}"/>
    <cellStyle name="Normal 2 2 2 4 2 4 2 2 2" xfId="24517" xr:uid="{00000000-0005-0000-0000-0000C75F0000}"/>
    <cellStyle name="Normal 2 2 2 4 2 4 2 3" xfId="24518" xr:uid="{00000000-0005-0000-0000-0000C85F0000}"/>
    <cellStyle name="Normal 2 2 2 4 2 4 3" xfId="24519" xr:uid="{00000000-0005-0000-0000-0000C95F0000}"/>
    <cellStyle name="Normal 2 2 2 4 2 4 3 2" xfId="24520" xr:uid="{00000000-0005-0000-0000-0000CA5F0000}"/>
    <cellStyle name="Normal 2 2 2 4 2 4 3 2 2" xfId="24521" xr:uid="{00000000-0005-0000-0000-0000CB5F0000}"/>
    <cellStyle name="Normal 2 2 2 4 2 4 3 3" xfId="24522" xr:uid="{00000000-0005-0000-0000-0000CC5F0000}"/>
    <cellStyle name="Normal 2 2 2 4 2 4 4" xfId="24523" xr:uid="{00000000-0005-0000-0000-0000CD5F0000}"/>
    <cellStyle name="Normal 2 2 2 4 2 4 4 2" xfId="24524" xr:uid="{00000000-0005-0000-0000-0000CE5F0000}"/>
    <cellStyle name="Normal 2 2 2 4 2 4 5" xfId="24525" xr:uid="{00000000-0005-0000-0000-0000CF5F0000}"/>
    <cellStyle name="Normal 2 2 2 4 2 5" xfId="24526" xr:uid="{00000000-0005-0000-0000-0000D05F0000}"/>
    <cellStyle name="Normal 2 2 2 4 2 5 2" xfId="24527" xr:uid="{00000000-0005-0000-0000-0000D15F0000}"/>
    <cellStyle name="Normal 2 2 2 4 2 5 2 2" xfId="24528" xr:uid="{00000000-0005-0000-0000-0000D25F0000}"/>
    <cellStyle name="Normal 2 2 2 4 2 5 2 2 2" xfId="24529" xr:uid="{00000000-0005-0000-0000-0000D35F0000}"/>
    <cellStyle name="Normal 2 2 2 4 2 5 2 3" xfId="24530" xr:uid="{00000000-0005-0000-0000-0000D45F0000}"/>
    <cellStyle name="Normal 2 2 2 4 2 5 3" xfId="24531" xr:uid="{00000000-0005-0000-0000-0000D55F0000}"/>
    <cellStyle name="Normal 2 2 2 4 2 5 3 2" xfId="24532" xr:uid="{00000000-0005-0000-0000-0000D65F0000}"/>
    <cellStyle name="Normal 2 2 2 4 2 5 3 2 2" xfId="24533" xr:uid="{00000000-0005-0000-0000-0000D75F0000}"/>
    <cellStyle name="Normal 2 2 2 4 2 5 3 3" xfId="24534" xr:uid="{00000000-0005-0000-0000-0000D85F0000}"/>
    <cellStyle name="Normal 2 2 2 4 2 5 4" xfId="24535" xr:uid="{00000000-0005-0000-0000-0000D95F0000}"/>
    <cellStyle name="Normal 2 2 2 4 2 5 4 2" xfId="24536" xr:uid="{00000000-0005-0000-0000-0000DA5F0000}"/>
    <cellStyle name="Normal 2 2 2 4 2 5 5" xfId="24537" xr:uid="{00000000-0005-0000-0000-0000DB5F0000}"/>
    <cellStyle name="Normal 2 2 2 4 2 6" xfId="24538" xr:uid="{00000000-0005-0000-0000-0000DC5F0000}"/>
    <cellStyle name="Normal 2 2 2 4 2 6 2" xfId="24539" xr:uid="{00000000-0005-0000-0000-0000DD5F0000}"/>
    <cellStyle name="Normal 2 2 2 4 2 6 2 2" xfId="24540" xr:uid="{00000000-0005-0000-0000-0000DE5F0000}"/>
    <cellStyle name="Normal 2 2 2 4 2 6 3" xfId="24541" xr:uid="{00000000-0005-0000-0000-0000DF5F0000}"/>
    <cellStyle name="Normal 2 2 2 4 2 7" xfId="24542" xr:uid="{00000000-0005-0000-0000-0000E05F0000}"/>
    <cellStyle name="Normal 2 2 2 4 2 7 2" xfId="24543" xr:uid="{00000000-0005-0000-0000-0000E15F0000}"/>
    <cellStyle name="Normal 2 2 2 4 2 7 2 2" xfId="24544" xr:uid="{00000000-0005-0000-0000-0000E25F0000}"/>
    <cellStyle name="Normal 2 2 2 4 2 7 3" xfId="24545" xr:uid="{00000000-0005-0000-0000-0000E35F0000}"/>
    <cellStyle name="Normal 2 2 2 4 2 8" xfId="24546" xr:uid="{00000000-0005-0000-0000-0000E45F0000}"/>
    <cellStyle name="Normal 2 2 2 4 2 8 2" xfId="24547" xr:uid="{00000000-0005-0000-0000-0000E55F0000}"/>
    <cellStyle name="Normal 2 2 2 4 2 9" xfId="24548" xr:uid="{00000000-0005-0000-0000-0000E65F0000}"/>
    <cellStyle name="Normal 2 2 2 4 3" xfId="24549" xr:uid="{00000000-0005-0000-0000-0000E75F0000}"/>
    <cellStyle name="Normal 2 2 2 4 3 10" xfId="24550" xr:uid="{00000000-0005-0000-0000-0000E85F0000}"/>
    <cellStyle name="Normal 2 2 2 4 3 2" xfId="24551" xr:uid="{00000000-0005-0000-0000-0000E95F0000}"/>
    <cellStyle name="Normal 2 2 2 4 3 2 2" xfId="24552" xr:uid="{00000000-0005-0000-0000-0000EA5F0000}"/>
    <cellStyle name="Normal 2 2 2 4 3 2 2 2" xfId="24553" xr:uid="{00000000-0005-0000-0000-0000EB5F0000}"/>
    <cellStyle name="Normal 2 2 2 4 3 2 2 2 2" xfId="24554" xr:uid="{00000000-0005-0000-0000-0000EC5F0000}"/>
    <cellStyle name="Normal 2 2 2 4 3 2 2 2 2 2" xfId="24555" xr:uid="{00000000-0005-0000-0000-0000ED5F0000}"/>
    <cellStyle name="Normal 2 2 2 4 3 2 2 2 3" xfId="24556" xr:uid="{00000000-0005-0000-0000-0000EE5F0000}"/>
    <cellStyle name="Normal 2 2 2 4 3 2 2 3" xfId="24557" xr:uid="{00000000-0005-0000-0000-0000EF5F0000}"/>
    <cellStyle name="Normal 2 2 2 4 3 2 2 3 2" xfId="24558" xr:uid="{00000000-0005-0000-0000-0000F05F0000}"/>
    <cellStyle name="Normal 2 2 2 4 3 2 2 3 2 2" xfId="24559" xr:uid="{00000000-0005-0000-0000-0000F15F0000}"/>
    <cellStyle name="Normal 2 2 2 4 3 2 2 3 3" xfId="24560" xr:uid="{00000000-0005-0000-0000-0000F25F0000}"/>
    <cellStyle name="Normal 2 2 2 4 3 2 2 4" xfId="24561" xr:uid="{00000000-0005-0000-0000-0000F35F0000}"/>
    <cellStyle name="Normal 2 2 2 4 3 2 2 4 2" xfId="24562" xr:uid="{00000000-0005-0000-0000-0000F45F0000}"/>
    <cellStyle name="Normal 2 2 2 4 3 2 2 5" xfId="24563" xr:uid="{00000000-0005-0000-0000-0000F55F0000}"/>
    <cellStyle name="Normal 2 2 2 4 3 2 3" xfId="24564" xr:uid="{00000000-0005-0000-0000-0000F65F0000}"/>
    <cellStyle name="Normal 2 2 2 4 3 2 3 2" xfId="24565" xr:uid="{00000000-0005-0000-0000-0000F75F0000}"/>
    <cellStyle name="Normal 2 2 2 4 3 2 3 2 2" xfId="24566" xr:uid="{00000000-0005-0000-0000-0000F85F0000}"/>
    <cellStyle name="Normal 2 2 2 4 3 2 3 2 2 2" xfId="24567" xr:uid="{00000000-0005-0000-0000-0000F95F0000}"/>
    <cellStyle name="Normal 2 2 2 4 3 2 3 2 3" xfId="24568" xr:uid="{00000000-0005-0000-0000-0000FA5F0000}"/>
    <cellStyle name="Normal 2 2 2 4 3 2 3 3" xfId="24569" xr:uid="{00000000-0005-0000-0000-0000FB5F0000}"/>
    <cellStyle name="Normal 2 2 2 4 3 2 3 3 2" xfId="24570" xr:uid="{00000000-0005-0000-0000-0000FC5F0000}"/>
    <cellStyle name="Normal 2 2 2 4 3 2 3 3 2 2" xfId="24571" xr:uid="{00000000-0005-0000-0000-0000FD5F0000}"/>
    <cellStyle name="Normal 2 2 2 4 3 2 3 3 3" xfId="24572" xr:uid="{00000000-0005-0000-0000-0000FE5F0000}"/>
    <cellStyle name="Normal 2 2 2 4 3 2 3 4" xfId="24573" xr:uid="{00000000-0005-0000-0000-0000FF5F0000}"/>
    <cellStyle name="Normal 2 2 2 4 3 2 3 4 2" xfId="24574" xr:uid="{00000000-0005-0000-0000-000000600000}"/>
    <cellStyle name="Normal 2 2 2 4 3 2 3 5" xfId="24575" xr:uid="{00000000-0005-0000-0000-000001600000}"/>
    <cellStyle name="Normal 2 2 2 4 3 2 4" xfId="24576" xr:uid="{00000000-0005-0000-0000-000002600000}"/>
    <cellStyle name="Normal 2 2 2 4 3 2 4 2" xfId="24577" xr:uid="{00000000-0005-0000-0000-000003600000}"/>
    <cellStyle name="Normal 2 2 2 4 3 2 4 2 2" xfId="24578" xr:uid="{00000000-0005-0000-0000-000004600000}"/>
    <cellStyle name="Normal 2 2 2 4 3 2 4 2 2 2" xfId="24579" xr:uid="{00000000-0005-0000-0000-000005600000}"/>
    <cellStyle name="Normal 2 2 2 4 3 2 4 2 3" xfId="24580" xr:uid="{00000000-0005-0000-0000-000006600000}"/>
    <cellStyle name="Normal 2 2 2 4 3 2 4 3" xfId="24581" xr:uid="{00000000-0005-0000-0000-000007600000}"/>
    <cellStyle name="Normal 2 2 2 4 3 2 4 3 2" xfId="24582" xr:uid="{00000000-0005-0000-0000-000008600000}"/>
    <cellStyle name="Normal 2 2 2 4 3 2 4 3 2 2" xfId="24583" xr:uid="{00000000-0005-0000-0000-000009600000}"/>
    <cellStyle name="Normal 2 2 2 4 3 2 4 3 3" xfId="24584" xr:uid="{00000000-0005-0000-0000-00000A600000}"/>
    <cellStyle name="Normal 2 2 2 4 3 2 4 4" xfId="24585" xr:uid="{00000000-0005-0000-0000-00000B600000}"/>
    <cellStyle name="Normal 2 2 2 4 3 2 4 4 2" xfId="24586" xr:uid="{00000000-0005-0000-0000-00000C600000}"/>
    <cellStyle name="Normal 2 2 2 4 3 2 4 5" xfId="24587" xr:uid="{00000000-0005-0000-0000-00000D600000}"/>
    <cellStyle name="Normal 2 2 2 4 3 2 5" xfId="24588" xr:uid="{00000000-0005-0000-0000-00000E600000}"/>
    <cellStyle name="Normal 2 2 2 4 3 2 5 2" xfId="24589" xr:uid="{00000000-0005-0000-0000-00000F600000}"/>
    <cellStyle name="Normal 2 2 2 4 3 2 5 2 2" xfId="24590" xr:uid="{00000000-0005-0000-0000-000010600000}"/>
    <cellStyle name="Normal 2 2 2 4 3 2 5 3" xfId="24591" xr:uid="{00000000-0005-0000-0000-000011600000}"/>
    <cellStyle name="Normal 2 2 2 4 3 2 6" xfId="24592" xr:uid="{00000000-0005-0000-0000-000012600000}"/>
    <cellStyle name="Normal 2 2 2 4 3 2 6 2" xfId="24593" xr:uid="{00000000-0005-0000-0000-000013600000}"/>
    <cellStyle name="Normal 2 2 2 4 3 2 6 2 2" xfId="24594" xr:uid="{00000000-0005-0000-0000-000014600000}"/>
    <cellStyle name="Normal 2 2 2 4 3 2 6 3" xfId="24595" xr:uid="{00000000-0005-0000-0000-000015600000}"/>
    <cellStyle name="Normal 2 2 2 4 3 2 7" xfId="24596" xr:uid="{00000000-0005-0000-0000-000016600000}"/>
    <cellStyle name="Normal 2 2 2 4 3 2 7 2" xfId="24597" xr:uid="{00000000-0005-0000-0000-000017600000}"/>
    <cellStyle name="Normal 2 2 2 4 3 2 8" xfId="24598" xr:uid="{00000000-0005-0000-0000-000018600000}"/>
    <cellStyle name="Normal 2 2 2 4 3 3" xfId="24599" xr:uid="{00000000-0005-0000-0000-000019600000}"/>
    <cellStyle name="Normal 2 2 2 4 3 3 2" xfId="24600" xr:uid="{00000000-0005-0000-0000-00001A600000}"/>
    <cellStyle name="Normal 2 2 2 4 3 3 2 2" xfId="24601" xr:uid="{00000000-0005-0000-0000-00001B600000}"/>
    <cellStyle name="Normal 2 2 2 4 3 3 2 2 2" xfId="24602" xr:uid="{00000000-0005-0000-0000-00001C600000}"/>
    <cellStyle name="Normal 2 2 2 4 3 3 2 2 2 2" xfId="24603" xr:uid="{00000000-0005-0000-0000-00001D600000}"/>
    <cellStyle name="Normal 2 2 2 4 3 3 2 2 3" xfId="24604" xr:uid="{00000000-0005-0000-0000-00001E600000}"/>
    <cellStyle name="Normal 2 2 2 4 3 3 2 3" xfId="24605" xr:uid="{00000000-0005-0000-0000-00001F600000}"/>
    <cellStyle name="Normal 2 2 2 4 3 3 2 3 2" xfId="24606" xr:uid="{00000000-0005-0000-0000-000020600000}"/>
    <cellStyle name="Normal 2 2 2 4 3 3 2 3 2 2" xfId="24607" xr:uid="{00000000-0005-0000-0000-000021600000}"/>
    <cellStyle name="Normal 2 2 2 4 3 3 2 3 3" xfId="24608" xr:uid="{00000000-0005-0000-0000-000022600000}"/>
    <cellStyle name="Normal 2 2 2 4 3 3 2 4" xfId="24609" xr:uid="{00000000-0005-0000-0000-000023600000}"/>
    <cellStyle name="Normal 2 2 2 4 3 3 2 4 2" xfId="24610" xr:uid="{00000000-0005-0000-0000-000024600000}"/>
    <cellStyle name="Normal 2 2 2 4 3 3 2 5" xfId="24611" xr:uid="{00000000-0005-0000-0000-000025600000}"/>
    <cellStyle name="Normal 2 2 2 4 3 3 3" xfId="24612" xr:uid="{00000000-0005-0000-0000-000026600000}"/>
    <cellStyle name="Normal 2 2 2 4 3 3 3 2" xfId="24613" xr:uid="{00000000-0005-0000-0000-000027600000}"/>
    <cellStyle name="Normal 2 2 2 4 3 3 3 2 2" xfId="24614" xr:uid="{00000000-0005-0000-0000-000028600000}"/>
    <cellStyle name="Normal 2 2 2 4 3 3 3 2 2 2" xfId="24615" xr:uid="{00000000-0005-0000-0000-000029600000}"/>
    <cellStyle name="Normal 2 2 2 4 3 3 3 2 3" xfId="24616" xr:uid="{00000000-0005-0000-0000-00002A600000}"/>
    <cellStyle name="Normal 2 2 2 4 3 3 3 3" xfId="24617" xr:uid="{00000000-0005-0000-0000-00002B600000}"/>
    <cellStyle name="Normal 2 2 2 4 3 3 3 3 2" xfId="24618" xr:uid="{00000000-0005-0000-0000-00002C600000}"/>
    <cellStyle name="Normal 2 2 2 4 3 3 3 3 2 2" xfId="24619" xr:uid="{00000000-0005-0000-0000-00002D600000}"/>
    <cellStyle name="Normal 2 2 2 4 3 3 3 3 3" xfId="24620" xr:uid="{00000000-0005-0000-0000-00002E600000}"/>
    <cellStyle name="Normal 2 2 2 4 3 3 3 4" xfId="24621" xr:uid="{00000000-0005-0000-0000-00002F600000}"/>
    <cellStyle name="Normal 2 2 2 4 3 3 3 4 2" xfId="24622" xr:uid="{00000000-0005-0000-0000-000030600000}"/>
    <cellStyle name="Normal 2 2 2 4 3 3 3 5" xfId="24623" xr:uid="{00000000-0005-0000-0000-000031600000}"/>
    <cellStyle name="Normal 2 2 2 4 3 3 4" xfId="24624" xr:uid="{00000000-0005-0000-0000-000032600000}"/>
    <cellStyle name="Normal 2 2 2 4 3 3 4 2" xfId="24625" xr:uid="{00000000-0005-0000-0000-000033600000}"/>
    <cellStyle name="Normal 2 2 2 4 3 3 4 2 2" xfId="24626" xr:uid="{00000000-0005-0000-0000-000034600000}"/>
    <cellStyle name="Normal 2 2 2 4 3 3 4 2 2 2" xfId="24627" xr:uid="{00000000-0005-0000-0000-000035600000}"/>
    <cellStyle name="Normal 2 2 2 4 3 3 4 2 3" xfId="24628" xr:uid="{00000000-0005-0000-0000-000036600000}"/>
    <cellStyle name="Normal 2 2 2 4 3 3 4 3" xfId="24629" xr:uid="{00000000-0005-0000-0000-000037600000}"/>
    <cellStyle name="Normal 2 2 2 4 3 3 4 3 2" xfId="24630" xr:uid="{00000000-0005-0000-0000-000038600000}"/>
    <cellStyle name="Normal 2 2 2 4 3 3 4 3 2 2" xfId="24631" xr:uid="{00000000-0005-0000-0000-000039600000}"/>
    <cellStyle name="Normal 2 2 2 4 3 3 4 3 3" xfId="24632" xr:uid="{00000000-0005-0000-0000-00003A600000}"/>
    <cellStyle name="Normal 2 2 2 4 3 3 4 4" xfId="24633" xr:uid="{00000000-0005-0000-0000-00003B600000}"/>
    <cellStyle name="Normal 2 2 2 4 3 3 4 4 2" xfId="24634" xr:uid="{00000000-0005-0000-0000-00003C600000}"/>
    <cellStyle name="Normal 2 2 2 4 3 3 4 5" xfId="24635" xr:uid="{00000000-0005-0000-0000-00003D600000}"/>
    <cellStyle name="Normal 2 2 2 4 3 3 5" xfId="24636" xr:uid="{00000000-0005-0000-0000-00003E600000}"/>
    <cellStyle name="Normal 2 2 2 4 3 3 5 2" xfId="24637" xr:uid="{00000000-0005-0000-0000-00003F600000}"/>
    <cellStyle name="Normal 2 2 2 4 3 3 5 2 2" xfId="24638" xr:uid="{00000000-0005-0000-0000-000040600000}"/>
    <cellStyle name="Normal 2 2 2 4 3 3 5 3" xfId="24639" xr:uid="{00000000-0005-0000-0000-000041600000}"/>
    <cellStyle name="Normal 2 2 2 4 3 3 6" xfId="24640" xr:uid="{00000000-0005-0000-0000-000042600000}"/>
    <cellStyle name="Normal 2 2 2 4 3 3 6 2" xfId="24641" xr:uid="{00000000-0005-0000-0000-000043600000}"/>
    <cellStyle name="Normal 2 2 2 4 3 3 6 2 2" xfId="24642" xr:uid="{00000000-0005-0000-0000-000044600000}"/>
    <cellStyle name="Normal 2 2 2 4 3 3 6 3" xfId="24643" xr:uid="{00000000-0005-0000-0000-000045600000}"/>
    <cellStyle name="Normal 2 2 2 4 3 3 7" xfId="24644" xr:uid="{00000000-0005-0000-0000-000046600000}"/>
    <cellStyle name="Normal 2 2 2 4 3 3 7 2" xfId="24645" xr:uid="{00000000-0005-0000-0000-000047600000}"/>
    <cellStyle name="Normal 2 2 2 4 3 3 8" xfId="24646" xr:uid="{00000000-0005-0000-0000-000048600000}"/>
    <cellStyle name="Normal 2 2 2 4 3 4" xfId="24647" xr:uid="{00000000-0005-0000-0000-000049600000}"/>
    <cellStyle name="Normal 2 2 2 4 3 4 2" xfId="24648" xr:uid="{00000000-0005-0000-0000-00004A600000}"/>
    <cellStyle name="Normal 2 2 2 4 3 4 2 2" xfId="24649" xr:uid="{00000000-0005-0000-0000-00004B600000}"/>
    <cellStyle name="Normal 2 2 2 4 3 4 2 2 2" xfId="24650" xr:uid="{00000000-0005-0000-0000-00004C600000}"/>
    <cellStyle name="Normal 2 2 2 4 3 4 2 3" xfId="24651" xr:uid="{00000000-0005-0000-0000-00004D600000}"/>
    <cellStyle name="Normal 2 2 2 4 3 4 3" xfId="24652" xr:uid="{00000000-0005-0000-0000-00004E600000}"/>
    <cellStyle name="Normal 2 2 2 4 3 4 3 2" xfId="24653" xr:uid="{00000000-0005-0000-0000-00004F600000}"/>
    <cellStyle name="Normal 2 2 2 4 3 4 3 2 2" xfId="24654" xr:uid="{00000000-0005-0000-0000-000050600000}"/>
    <cellStyle name="Normal 2 2 2 4 3 4 3 3" xfId="24655" xr:uid="{00000000-0005-0000-0000-000051600000}"/>
    <cellStyle name="Normal 2 2 2 4 3 4 4" xfId="24656" xr:uid="{00000000-0005-0000-0000-000052600000}"/>
    <cellStyle name="Normal 2 2 2 4 3 4 4 2" xfId="24657" xr:uid="{00000000-0005-0000-0000-000053600000}"/>
    <cellStyle name="Normal 2 2 2 4 3 4 5" xfId="24658" xr:uid="{00000000-0005-0000-0000-000054600000}"/>
    <cellStyle name="Normal 2 2 2 4 3 5" xfId="24659" xr:uid="{00000000-0005-0000-0000-000055600000}"/>
    <cellStyle name="Normal 2 2 2 4 3 5 2" xfId="24660" xr:uid="{00000000-0005-0000-0000-000056600000}"/>
    <cellStyle name="Normal 2 2 2 4 3 5 2 2" xfId="24661" xr:uid="{00000000-0005-0000-0000-000057600000}"/>
    <cellStyle name="Normal 2 2 2 4 3 5 2 2 2" xfId="24662" xr:uid="{00000000-0005-0000-0000-000058600000}"/>
    <cellStyle name="Normal 2 2 2 4 3 5 2 3" xfId="24663" xr:uid="{00000000-0005-0000-0000-000059600000}"/>
    <cellStyle name="Normal 2 2 2 4 3 5 3" xfId="24664" xr:uid="{00000000-0005-0000-0000-00005A600000}"/>
    <cellStyle name="Normal 2 2 2 4 3 5 3 2" xfId="24665" xr:uid="{00000000-0005-0000-0000-00005B600000}"/>
    <cellStyle name="Normal 2 2 2 4 3 5 3 2 2" xfId="24666" xr:uid="{00000000-0005-0000-0000-00005C600000}"/>
    <cellStyle name="Normal 2 2 2 4 3 5 3 3" xfId="24667" xr:uid="{00000000-0005-0000-0000-00005D600000}"/>
    <cellStyle name="Normal 2 2 2 4 3 5 4" xfId="24668" xr:uid="{00000000-0005-0000-0000-00005E600000}"/>
    <cellStyle name="Normal 2 2 2 4 3 5 4 2" xfId="24669" xr:uid="{00000000-0005-0000-0000-00005F600000}"/>
    <cellStyle name="Normal 2 2 2 4 3 5 5" xfId="24670" xr:uid="{00000000-0005-0000-0000-000060600000}"/>
    <cellStyle name="Normal 2 2 2 4 3 6" xfId="24671" xr:uid="{00000000-0005-0000-0000-000061600000}"/>
    <cellStyle name="Normal 2 2 2 4 3 6 2" xfId="24672" xr:uid="{00000000-0005-0000-0000-000062600000}"/>
    <cellStyle name="Normal 2 2 2 4 3 6 2 2" xfId="24673" xr:uid="{00000000-0005-0000-0000-000063600000}"/>
    <cellStyle name="Normal 2 2 2 4 3 6 2 2 2" xfId="24674" xr:uid="{00000000-0005-0000-0000-000064600000}"/>
    <cellStyle name="Normal 2 2 2 4 3 6 2 3" xfId="24675" xr:uid="{00000000-0005-0000-0000-000065600000}"/>
    <cellStyle name="Normal 2 2 2 4 3 6 3" xfId="24676" xr:uid="{00000000-0005-0000-0000-000066600000}"/>
    <cellStyle name="Normal 2 2 2 4 3 6 3 2" xfId="24677" xr:uid="{00000000-0005-0000-0000-000067600000}"/>
    <cellStyle name="Normal 2 2 2 4 3 6 3 2 2" xfId="24678" xr:uid="{00000000-0005-0000-0000-000068600000}"/>
    <cellStyle name="Normal 2 2 2 4 3 6 3 3" xfId="24679" xr:uid="{00000000-0005-0000-0000-000069600000}"/>
    <cellStyle name="Normal 2 2 2 4 3 6 4" xfId="24680" xr:uid="{00000000-0005-0000-0000-00006A600000}"/>
    <cellStyle name="Normal 2 2 2 4 3 6 4 2" xfId="24681" xr:uid="{00000000-0005-0000-0000-00006B600000}"/>
    <cellStyle name="Normal 2 2 2 4 3 6 5" xfId="24682" xr:uid="{00000000-0005-0000-0000-00006C600000}"/>
    <cellStyle name="Normal 2 2 2 4 3 7" xfId="24683" xr:uid="{00000000-0005-0000-0000-00006D600000}"/>
    <cellStyle name="Normal 2 2 2 4 3 7 2" xfId="24684" xr:uid="{00000000-0005-0000-0000-00006E600000}"/>
    <cellStyle name="Normal 2 2 2 4 3 7 2 2" xfId="24685" xr:uid="{00000000-0005-0000-0000-00006F600000}"/>
    <cellStyle name="Normal 2 2 2 4 3 7 3" xfId="24686" xr:uid="{00000000-0005-0000-0000-000070600000}"/>
    <cellStyle name="Normal 2 2 2 4 3 8" xfId="24687" xr:uid="{00000000-0005-0000-0000-000071600000}"/>
    <cellStyle name="Normal 2 2 2 4 3 8 2" xfId="24688" xr:uid="{00000000-0005-0000-0000-000072600000}"/>
    <cellStyle name="Normal 2 2 2 4 3 8 2 2" xfId="24689" xr:uid="{00000000-0005-0000-0000-000073600000}"/>
    <cellStyle name="Normal 2 2 2 4 3 8 3" xfId="24690" xr:uid="{00000000-0005-0000-0000-000074600000}"/>
    <cellStyle name="Normal 2 2 2 4 3 9" xfId="24691" xr:uid="{00000000-0005-0000-0000-000075600000}"/>
    <cellStyle name="Normal 2 2 2 4 3 9 2" xfId="24692" xr:uid="{00000000-0005-0000-0000-000076600000}"/>
    <cellStyle name="Normal 2 2 2 4 4" xfId="24693" xr:uid="{00000000-0005-0000-0000-000077600000}"/>
    <cellStyle name="Normal 2 2 2 4 4 2" xfId="24694" xr:uid="{00000000-0005-0000-0000-000078600000}"/>
    <cellStyle name="Normal 2 2 2 4 4 2 2" xfId="24695" xr:uid="{00000000-0005-0000-0000-000079600000}"/>
    <cellStyle name="Normal 2 2 2 4 4 2 2 2" xfId="24696" xr:uid="{00000000-0005-0000-0000-00007A600000}"/>
    <cellStyle name="Normal 2 2 2 4 4 2 2 2 2" xfId="24697" xr:uid="{00000000-0005-0000-0000-00007B600000}"/>
    <cellStyle name="Normal 2 2 2 4 4 2 2 3" xfId="24698" xr:uid="{00000000-0005-0000-0000-00007C600000}"/>
    <cellStyle name="Normal 2 2 2 4 4 2 3" xfId="24699" xr:uid="{00000000-0005-0000-0000-00007D600000}"/>
    <cellStyle name="Normal 2 2 2 4 4 2 3 2" xfId="24700" xr:uid="{00000000-0005-0000-0000-00007E600000}"/>
    <cellStyle name="Normal 2 2 2 4 4 2 3 2 2" xfId="24701" xr:uid="{00000000-0005-0000-0000-00007F600000}"/>
    <cellStyle name="Normal 2 2 2 4 4 2 3 3" xfId="24702" xr:uid="{00000000-0005-0000-0000-000080600000}"/>
    <cellStyle name="Normal 2 2 2 4 4 2 4" xfId="24703" xr:uid="{00000000-0005-0000-0000-000081600000}"/>
    <cellStyle name="Normal 2 2 2 4 4 2 4 2" xfId="24704" xr:uid="{00000000-0005-0000-0000-000082600000}"/>
    <cellStyle name="Normal 2 2 2 4 4 2 5" xfId="24705" xr:uid="{00000000-0005-0000-0000-000083600000}"/>
    <cellStyle name="Normal 2 2 2 4 4 3" xfId="24706" xr:uid="{00000000-0005-0000-0000-000084600000}"/>
    <cellStyle name="Normal 2 2 2 4 4 3 2" xfId="24707" xr:uid="{00000000-0005-0000-0000-000085600000}"/>
    <cellStyle name="Normal 2 2 2 4 4 3 2 2" xfId="24708" xr:uid="{00000000-0005-0000-0000-000086600000}"/>
    <cellStyle name="Normal 2 2 2 4 4 3 2 2 2" xfId="24709" xr:uid="{00000000-0005-0000-0000-000087600000}"/>
    <cellStyle name="Normal 2 2 2 4 4 3 2 3" xfId="24710" xr:uid="{00000000-0005-0000-0000-000088600000}"/>
    <cellStyle name="Normal 2 2 2 4 4 3 3" xfId="24711" xr:uid="{00000000-0005-0000-0000-000089600000}"/>
    <cellStyle name="Normal 2 2 2 4 4 3 3 2" xfId="24712" xr:uid="{00000000-0005-0000-0000-00008A600000}"/>
    <cellStyle name="Normal 2 2 2 4 4 3 3 2 2" xfId="24713" xr:uid="{00000000-0005-0000-0000-00008B600000}"/>
    <cellStyle name="Normal 2 2 2 4 4 3 3 3" xfId="24714" xr:uid="{00000000-0005-0000-0000-00008C600000}"/>
    <cellStyle name="Normal 2 2 2 4 4 3 4" xfId="24715" xr:uid="{00000000-0005-0000-0000-00008D600000}"/>
    <cellStyle name="Normal 2 2 2 4 4 3 4 2" xfId="24716" xr:uid="{00000000-0005-0000-0000-00008E600000}"/>
    <cellStyle name="Normal 2 2 2 4 4 3 5" xfId="24717" xr:uid="{00000000-0005-0000-0000-00008F600000}"/>
    <cellStyle name="Normal 2 2 2 4 4 4" xfId="24718" xr:uid="{00000000-0005-0000-0000-000090600000}"/>
    <cellStyle name="Normal 2 2 2 4 4 4 2" xfId="24719" xr:uid="{00000000-0005-0000-0000-000091600000}"/>
    <cellStyle name="Normal 2 2 2 4 4 4 2 2" xfId="24720" xr:uid="{00000000-0005-0000-0000-000092600000}"/>
    <cellStyle name="Normal 2 2 2 4 4 4 2 2 2" xfId="24721" xr:uid="{00000000-0005-0000-0000-000093600000}"/>
    <cellStyle name="Normal 2 2 2 4 4 4 2 3" xfId="24722" xr:uid="{00000000-0005-0000-0000-000094600000}"/>
    <cellStyle name="Normal 2 2 2 4 4 4 3" xfId="24723" xr:uid="{00000000-0005-0000-0000-000095600000}"/>
    <cellStyle name="Normal 2 2 2 4 4 4 3 2" xfId="24724" xr:uid="{00000000-0005-0000-0000-000096600000}"/>
    <cellStyle name="Normal 2 2 2 4 4 4 3 2 2" xfId="24725" xr:uid="{00000000-0005-0000-0000-000097600000}"/>
    <cellStyle name="Normal 2 2 2 4 4 4 3 3" xfId="24726" xr:uid="{00000000-0005-0000-0000-000098600000}"/>
    <cellStyle name="Normal 2 2 2 4 4 4 4" xfId="24727" xr:uid="{00000000-0005-0000-0000-000099600000}"/>
    <cellStyle name="Normal 2 2 2 4 4 4 4 2" xfId="24728" xr:uid="{00000000-0005-0000-0000-00009A600000}"/>
    <cellStyle name="Normal 2 2 2 4 4 4 5" xfId="24729" xr:uid="{00000000-0005-0000-0000-00009B600000}"/>
    <cellStyle name="Normal 2 2 2 4 4 5" xfId="24730" xr:uid="{00000000-0005-0000-0000-00009C600000}"/>
    <cellStyle name="Normal 2 2 2 4 4 5 2" xfId="24731" xr:uid="{00000000-0005-0000-0000-00009D600000}"/>
    <cellStyle name="Normal 2 2 2 4 4 5 2 2" xfId="24732" xr:uid="{00000000-0005-0000-0000-00009E600000}"/>
    <cellStyle name="Normal 2 2 2 4 4 5 3" xfId="24733" xr:uid="{00000000-0005-0000-0000-00009F600000}"/>
    <cellStyle name="Normal 2 2 2 4 4 6" xfId="24734" xr:uid="{00000000-0005-0000-0000-0000A0600000}"/>
    <cellStyle name="Normal 2 2 2 4 4 6 2" xfId="24735" xr:uid="{00000000-0005-0000-0000-0000A1600000}"/>
    <cellStyle name="Normal 2 2 2 4 4 6 2 2" xfId="24736" xr:uid="{00000000-0005-0000-0000-0000A2600000}"/>
    <cellStyle name="Normal 2 2 2 4 4 6 3" xfId="24737" xr:uid="{00000000-0005-0000-0000-0000A3600000}"/>
    <cellStyle name="Normal 2 2 2 4 4 7" xfId="24738" xr:uid="{00000000-0005-0000-0000-0000A4600000}"/>
    <cellStyle name="Normal 2 2 2 4 4 7 2" xfId="24739" xr:uid="{00000000-0005-0000-0000-0000A5600000}"/>
    <cellStyle name="Normal 2 2 2 4 4 8" xfId="24740" xr:uid="{00000000-0005-0000-0000-0000A6600000}"/>
    <cellStyle name="Normal 2 2 2 4 5" xfId="24741" xr:uid="{00000000-0005-0000-0000-0000A7600000}"/>
    <cellStyle name="Normal 2 2 2 4 5 2" xfId="24742" xr:uid="{00000000-0005-0000-0000-0000A8600000}"/>
    <cellStyle name="Normal 2 2 2 4 5 2 2" xfId="24743" xr:uid="{00000000-0005-0000-0000-0000A9600000}"/>
    <cellStyle name="Normal 2 2 2 4 5 2 2 2" xfId="24744" xr:uid="{00000000-0005-0000-0000-0000AA600000}"/>
    <cellStyle name="Normal 2 2 2 4 5 2 3" xfId="24745" xr:uid="{00000000-0005-0000-0000-0000AB600000}"/>
    <cellStyle name="Normal 2 2 2 4 5 3" xfId="24746" xr:uid="{00000000-0005-0000-0000-0000AC600000}"/>
    <cellStyle name="Normal 2 2 2 4 5 3 2" xfId="24747" xr:uid="{00000000-0005-0000-0000-0000AD600000}"/>
    <cellStyle name="Normal 2 2 2 4 5 3 2 2" xfId="24748" xr:uid="{00000000-0005-0000-0000-0000AE600000}"/>
    <cellStyle name="Normal 2 2 2 4 5 3 3" xfId="24749" xr:uid="{00000000-0005-0000-0000-0000AF600000}"/>
    <cellStyle name="Normal 2 2 2 4 5 4" xfId="24750" xr:uid="{00000000-0005-0000-0000-0000B0600000}"/>
    <cellStyle name="Normal 2 2 2 4 5 4 2" xfId="24751" xr:uid="{00000000-0005-0000-0000-0000B1600000}"/>
    <cellStyle name="Normal 2 2 2 4 5 5" xfId="24752" xr:uid="{00000000-0005-0000-0000-0000B2600000}"/>
    <cellStyle name="Normal 2 2 2 4 6" xfId="24753" xr:uid="{00000000-0005-0000-0000-0000B3600000}"/>
    <cellStyle name="Normal 2 2 2 4 6 2" xfId="24754" xr:uid="{00000000-0005-0000-0000-0000B4600000}"/>
    <cellStyle name="Normal 2 2 2 4 6 2 2" xfId="24755" xr:uid="{00000000-0005-0000-0000-0000B5600000}"/>
    <cellStyle name="Normal 2 2 2 4 6 2 2 2" xfId="24756" xr:uid="{00000000-0005-0000-0000-0000B6600000}"/>
    <cellStyle name="Normal 2 2 2 4 6 2 3" xfId="24757" xr:uid="{00000000-0005-0000-0000-0000B7600000}"/>
    <cellStyle name="Normal 2 2 2 4 6 3" xfId="24758" xr:uid="{00000000-0005-0000-0000-0000B8600000}"/>
    <cellStyle name="Normal 2 2 2 4 6 3 2" xfId="24759" xr:uid="{00000000-0005-0000-0000-0000B9600000}"/>
    <cellStyle name="Normal 2 2 2 4 6 3 2 2" xfId="24760" xr:uid="{00000000-0005-0000-0000-0000BA600000}"/>
    <cellStyle name="Normal 2 2 2 4 6 3 3" xfId="24761" xr:uid="{00000000-0005-0000-0000-0000BB600000}"/>
    <cellStyle name="Normal 2 2 2 4 6 4" xfId="24762" xr:uid="{00000000-0005-0000-0000-0000BC600000}"/>
    <cellStyle name="Normal 2 2 2 4 6 4 2" xfId="24763" xr:uid="{00000000-0005-0000-0000-0000BD600000}"/>
    <cellStyle name="Normal 2 2 2 4 6 5" xfId="24764" xr:uid="{00000000-0005-0000-0000-0000BE600000}"/>
    <cellStyle name="Normal 2 2 2 4 7" xfId="24765" xr:uid="{00000000-0005-0000-0000-0000BF600000}"/>
    <cellStyle name="Normal 2 2 2 4 7 2" xfId="24766" xr:uid="{00000000-0005-0000-0000-0000C0600000}"/>
    <cellStyle name="Normal 2 2 2 4 7 2 2" xfId="24767" xr:uid="{00000000-0005-0000-0000-0000C1600000}"/>
    <cellStyle name="Normal 2 2 2 4 7 2 2 2" xfId="24768" xr:uid="{00000000-0005-0000-0000-0000C2600000}"/>
    <cellStyle name="Normal 2 2 2 4 7 2 3" xfId="24769" xr:uid="{00000000-0005-0000-0000-0000C3600000}"/>
    <cellStyle name="Normal 2 2 2 4 7 3" xfId="24770" xr:uid="{00000000-0005-0000-0000-0000C4600000}"/>
    <cellStyle name="Normal 2 2 2 4 7 3 2" xfId="24771" xr:uid="{00000000-0005-0000-0000-0000C5600000}"/>
    <cellStyle name="Normal 2 2 2 4 7 3 2 2" xfId="24772" xr:uid="{00000000-0005-0000-0000-0000C6600000}"/>
    <cellStyle name="Normal 2 2 2 4 7 3 3" xfId="24773" xr:uid="{00000000-0005-0000-0000-0000C7600000}"/>
    <cellStyle name="Normal 2 2 2 4 7 4" xfId="24774" xr:uid="{00000000-0005-0000-0000-0000C8600000}"/>
    <cellStyle name="Normal 2 2 2 4 7 4 2" xfId="24775" xr:uid="{00000000-0005-0000-0000-0000C9600000}"/>
    <cellStyle name="Normal 2 2 2 4 7 5" xfId="24776" xr:uid="{00000000-0005-0000-0000-0000CA600000}"/>
    <cellStyle name="Normal 2 2 2 4 8" xfId="24777" xr:uid="{00000000-0005-0000-0000-0000CB600000}"/>
    <cellStyle name="Normal 2 2 2 4 8 2" xfId="24778" xr:uid="{00000000-0005-0000-0000-0000CC600000}"/>
    <cellStyle name="Normal 2 2 2 4 8 2 2" xfId="24779" xr:uid="{00000000-0005-0000-0000-0000CD600000}"/>
    <cellStyle name="Normal 2 2 2 4 8 3" xfId="24780" xr:uid="{00000000-0005-0000-0000-0000CE600000}"/>
    <cellStyle name="Normal 2 2 2 4 9" xfId="24781" xr:uid="{00000000-0005-0000-0000-0000CF600000}"/>
    <cellStyle name="Normal 2 2 2 4 9 2" xfId="24782" xr:uid="{00000000-0005-0000-0000-0000D0600000}"/>
    <cellStyle name="Normal 2 2 2 4 9 2 2" xfId="24783" xr:uid="{00000000-0005-0000-0000-0000D1600000}"/>
    <cellStyle name="Normal 2 2 2 4 9 3" xfId="24784" xr:uid="{00000000-0005-0000-0000-0000D2600000}"/>
    <cellStyle name="Normal 2 2 2 40" xfId="24785" xr:uid="{00000000-0005-0000-0000-0000D3600000}"/>
    <cellStyle name="Normal 2 2 2 41" xfId="24786" xr:uid="{00000000-0005-0000-0000-0000D4600000}"/>
    <cellStyle name="Normal 2 2 2 42" xfId="24787" xr:uid="{00000000-0005-0000-0000-0000D5600000}"/>
    <cellStyle name="Normal 2 2 2 43" xfId="24788" xr:uid="{00000000-0005-0000-0000-0000D6600000}"/>
    <cellStyle name="Normal 2 2 2 44" xfId="24789" xr:uid="{00000000-0005-0000-0000-0000D7600000}"/>
    <cellStyle name="Normal 2 2 2 45" xfId="24790" xr:uid="{00000000-0005-0000-0000-0000D8600000}"/>
    <cellStyle name="Normal 2 2 2 46" xfId="24791" xr:uid="{00000000-0005-0000-0000-0000D9600000}"/>
    <cellStyle name="Normal 2 2 2 47" xfId="24792" xr:uid="{00000000-0005-0000-0000-0000DA600000}"/>
    <cellStyle name="Normal 2 2 2 48" xfId="24793" xr:uid="{00000000-0005-0000-0000-0000DB600000}"/>
    <cellStyle name="Normal 2 2 2 49" xfId="24794" xr:uid="{00000000-0005-0000-0000-0000DC600000}"/>
    <cellStyle name="Normal 2 2 2 5" xfId="24795" xr:uid="{00000000-0005-0000-0000-0000DD600000}"/>
    <cellStyle name="Normal 2 2 2 5 2" xfId="24796" xr:uid="{00000000-0005-0000-0000-0000DE600000}"/>
    <cellStyle name="Normal 2 2 2 5 2 2" xfId="24797" xr:uid="{00000000-0005-0000-0000-0000DF600000}"/>
    <cellStyle name="Normal 2 2 2 5 2 2 2" xfId="24798" xr:uid="{00000000-0005-0000-0000-0000E0600000}"/>
    <cellStyle name="Normal 2 2 2 5 2 2 2 2" xfId="24799" xr:uid="{00000000-0005-0000-0000-0000E1600000}"/>
    <cellStyle name="Normal 2 2 2 5 2 2 2 2 2" xfId="24800" xr:uid="{00000000-0005-0000-0000-0000E2600000}"/>
    <cellStyle name="Normal 2 2 2 5 2 2 2 3" xfId="24801" xr:uid="{00000000-0005-0000-0000-0000E3600000}"/>
    <cellStyle name="Normal 2 2 2 5 2 2 3" xfId="24802" xr:uid="{00000000-0005-0000-0000-0000E4600000}"/>
    <cellStyle name="Normal 2 2 2 5 2 2 3 2" xfId="24803" xr:uid="{00000000-0005-0000-0000-0000E5600000}"/>
    <cellStyle name="Normal 2 2 2 5 2 2 3 2 2" xfId="24804" xr:uid="{00000000-0005-0000-0000-0000E6600000}"/>
    <cellStyle name="Normal 2 2 2 5 2 2 3 3" xfId="24805" xr:uid="{00000000-0005-0000-0000-0000E7600000}"/>
    <cellStyle name="Normal 2 2 2 5 2 2 4" xfId="24806" xr:uid="{00000000-0005-0000-0000-0000E8600000}"/>
    <cellStyle name="Normal 2 2 2 5 2 2 4 2" xfId="24807" xr:uid="{00000000-0005-0000-0000-0000E9600000}"/>
    <cellStyle name="Normal 2 2 2 5 2 2 5" xfId="24808" xr:uid="{00000000-0005-0000-0000-0000EA600000}"/>
    <cellStyle name="Normal 2 2 2 5 2 3" xfId="24809" xr:uid="{00000000-0005-0000-0000-0000EB600000}"/>
    <cellStyle name="Normal 2 2 2 5 2 3 2" xfId="24810" xr:uid="{00000000-0005-0000-0000-0000EC600000}"/>
    <cellStyle name="Normal 2 2 2 5 2 3 2 2" xfId="24811" xr:uid="{00000000-0005-0000-0000-0000ED600000}"/>
    <cellStyle name="Normal 2 2 2 5 2 3 2 2 2" xfId="24812" xr:uid="{00000000-0005-0000-0000-0000EE600000}"/>
    <cellStyle name="Normal 2 2 2 5 2 3 2 3" xfId="24813" xr:uid="{00000000-0005-0000-0000-0000EF600000}"/>
    <cellStyle name="Normal 2 2 2 5 2 3 3" xfId="24814" xr:uid="{00000000-0005-0000-0000-0000F0600000}"/>
    <cellStyle name="Normal 2 2 2 5 2 3 3 2" xfId="24815" xr:uid="{00000000-0005-0000-0000-0000F1600000}"/>
    <cellStyle name="Normal 2 2 2 5 2 3 3 2 2" xfId="24816" xr:uid="{00000000-0005-0000-0000-0000F2600000}"/>
    <cellStyle name="Normal 2 2 2 5 2 3 3 3" xfId="24817" xr:uid="{00000000-0005-0000-0000-0000F3600000}"/>
    <cellStyle name="Normal 2 2 2 5 2 3 4" xfId="24818" xr:uid="{00000000-0005-0000-0000-0000F4600000}"/>
    <cellStyle name="Normal 2 2 2 5 2 3 4 2" xfId="24819" xr:uid="{00000000-0005-0000-0000-0000F5600000}"/>
    <cellStyle name="Normal 2 2 2 5 2 3 5" xfId="24820" xr:uid="{00000000-0005-0000-0000-0000F6600000}"/>
    <cellStyle name="Normal 2 2 2 5 2 4" xfId="24821" xr:uid="{00000000-0005-0000-0000-0000F7600000}"/>
    <cellStyle name="Normal 2 2 2 5 2 4 2" xfId="24822" xr:uid="{00000000-0005-0000-0000-0000F8600000}"/>
    <cellStyle name="Normal 2 2 2 5 2 4 2 2" xfId="24823" xr:uid="{00000000-0005-0000-0000-0000F9600000}"/>
    <cellStyle name="Normal 2 2 2 5 2 4 2 2 2" xfId="24824" xr:uid="{00000000-0005-0000-0000-0000FA600000}"/>
    <cellStyle name="Normal 2 2 2 5 2 4 2 3" xfId="24825" xr:uid="{00000000-0005-0000-0000-0000FB600000}"/>
    <cellStyle name="Normal 2 2 2 5 2 4 3" xfId="24826" xr:uid="{00000000-0005-0000-0000-0000FC600000}"/>
    <cellStyle name="Normal 2 2 2 5 2 4 3 2" xfId="24827" xr:uid="{00000000-0005-0000-0000-0000FD600000}"/>
    <cellStyle name="Normal 2 2 2 5 2 4 3 2 2" xfId="24828" xr:uid="{00000000-0005-0000-0000-0000FE600000}"/>
    <cellStyle name="Normal 2 2 2 5 2 4 3 3" xfId="24829" xr:uid="{00000000-0005-0000-0000-0000FF600000}"/>
    <cellStyle name="Normal 2 2 2 5 2 4 4" xfId="24830" xr:uid="{00000000-0005-0000-0000-000000610000}"/>
    <cellStyle name="Normal 2 2 2 5 2 4 4 2" xfId="24831" xr:uid="{00000000-0005-0000-0000-000001610000}"/>
    <cellStyle name="Normal 2 2 2 5 2 4 5" xfId="24832" xr:uid="{00000000-0005-0000-0000-000002610000}"/>
    <cellStyle name="Normal 2 2 2 5 2 5" xfId="24833" xr:uid="{00000000-0005-0000-0000-000003610000}"/>
    <cellStyle name="Normal 2 2 2 5 2 5 2" xfId="24834" xr:uid="{00000000-0005-0000-0000-000004610000}"/>
    <cellStyle name="Normal 2 2 2 5 2 5 2 2" xfId="24835" xr:uid="{00000000-0005-0000-0000-000005610000}"/>
    <cellStyle name="Normal 2 2 2 5 2 5 3" xfId="24836" xr:uid="{00000000-0005-0000-0000-000006610000}"/>
    <cellStyle name="Normal 2 2 2 5 2 6" xfId="24837" xr:uid="{00000000-0005-0000-0000-000007610000}"/>
    <cellStyle name="Normal 2 2 2 5 2 6 2" xfId="24838" xr:uid="{00000000-0005-0000-0000-000008610000}"/>
    <cellStyle name="Normal 2 2 2 5 2 6 2 2" xfId="24839" xr:uid="{00000000-0005-0000-0000-000009610000}"/>
    <cellStyle name="Normal 2 2 2 5 2 6 3" xfId="24840" xr:uid="{00000000-0005-0000-0000-00000A610000}"/>
    <cellStyle name="Normal 2 2 2 5 2 7" xfId="24841" xr:uid="{00000000-0005-0000-0000-00000B610000}"/>
    <cellStyle name="Normal 2 2 2 5 2 7 2" xfId="24842" xr:uid="{00000000-0005-0000-0000-00000C610000}"/>
    <cellStyle name="Normal 2 2 2 5 2 8" xfId="24843" xr:uid="{00000000-0005-0000-0000-00000D610000}"/>
    <cellStyle name="Normal 2 2 2 5 3" xfId="24844" xr:uid="{00000000-0005-0000-0000-00000E610000}"/>
    <cellStyle name="Normal 2 2 2 5 3 2" xfId="24845" xr:uid="{00000000-0005-0000-0000-00000F610000}"/>
    <cellStyle name="Normal 2 2 2 5 3 2 2" xfId="24846" xr:uid="{00000000-0005-0000-0000-000010610000}"/>
    <cellStyle name="Normal 2 2 2 5 3 2 2 2" xfId="24847" xr:uid="{00000000-0005-0000-0000-000011610000}"/>
    <cellStyle name="Normal 2 2 2 5 3 2 3" xfId="24848" xr:uid="{00000000-0005-0000-0000-000012610000}"/>
    <cellStyle name="Normal 2 2 2 5 3 3" xfId="24849" xr:uid="{00000000-0005-0000-0000-000013610000}"/>
    <cellStyle name="Normal 2 2 2 5 3 3 2" xfId="24850" xr:uid="{00000000-0005-0000-0000-000014610000}"/>
    <cellStyle name="Normal 2 2 2 5 3 3 2 2" xfId="24851" xr:uid="{00000000-0005-0000-0000-000015610000}"/>
    <cellStyle name="Normal 2 2 2 5 3 3 3" xfId="24852" xr:uid="{00000000-0005-0000-0000-000016610000}"/>
    <cellStyle name="Normal 2 2 2 5 3 4" xfId="24853" xr:uid="{00000000-0005-0000-0000-000017610000}"/>
    <cellStyle name="Normal 2 2 2 5 3 4 2" xfId="24854" xr:uid="{00000000-0005-0000-0000-000018610000}"/>
    <cellStyle name="Normal 2 2 2 5 3 5" xfId="24855" xr:uid="{00000000-0005-0000-0000-000019610000}"/>
    <cellStyle name="Normal 2 2 2 5 4" xfId="24856" xr:uid="{00000000-0005-0000-0000-00001A610000}"/>
    <cellStyle name="Normal 2 2 2 5 4 2" xfId="24857" xr:uid="{00000000-0005-0000-0000-00001B610000}"/>
    <cellStyle name="Normal 2 2 2 5 4 2 2" xfId="24858" xr:uid="{00000000-0005-0000-0000-00001C610000}"/>
    <cellStyle name="Normal 2 2 2 5 4 2 2 2" xfId="24859" xr:uid="{00000000-0005-0000-0000-00001D610000}"/>
    <cellStyle name="Normal 2 2 2 5 4 2 3" xfId="24860" xr:uid="{00000000-0005-0000-0000-00001E610000}"/>
    <cellStyle name="Normal 2 2 2 5 4 3" xfId="24861" xr:uid="{00000000-0005-0000-0000-00001F610000}"/>
    <cellStyle name="Normal 2 2 2 5 4 3 2" xfId="24862" xr:uid="{00000000-0005-0000-0000-000020610000}"/>
    <cellStyle name="Normal 2 2 2 5 4 3 2 2" xfId="24863" xr:uid="{00000000-0005-0000-0000-000021610000}"/>
    <cellStyle name="Normal 2 2 2 5 4 3 3" xfId="24864" xr:uid="{00000000-0005-0000-0000-000022610000}"/>
    <cellStyle name="Normal 2 2 2 5 4 4" xfId="24865" xr:uid="{00000000-0005-0000-0000-000023610000}"/>
    <cellStyle name="Normal 2 2 2 5 4 4 2" xfId="24866" xr:uid="{00000000-0005-0000-0000-000024610000}"/>
    <cellStyle name="Normal 2 2 2 5 4 5" xfId="24867" xr:uid="{00000000-0005-0000-0000-000025610000}"/>
    <cellStyle name="Normal 2 2 2 5 5" xfId="24868" xr:uid="{00000000-0005-0000-0000-000026610000}"/>
    <cellStyle name="Normal 2 2 2 5 5 2" xfId="24869" xr:uid="{00000000-0005-0000-0000-000027610000}"/>
    <cellStyle name="Normal 2 2 2 5 5 2 2" xfId="24870" xr:uid="{00000000-0005-0000-0000-000028610000}"/>
    <cellStyle name="Normal 2 2 2 5 5 2 2 2" xfId="24871" xr:uid="{00000000-0005-0000-0000-000029610000}"/>
    <cellStyle name="Normal 2 2 2 5 5 2 3" xfId="24872" xr:uid="{00000000-0005-0000-0000-00002A610000}"/>
    <cellStyle name="Normal 2 2 2 5 5 3" xfId="24873" xr:uid="{00000000-0005-0000-0000-00002B610000}"/>
    <cellStyle name="Normal 2 2 2 5 5 3 2" xfId="24874" xr:uid="{00000000-0005-0000-0000-00002C610000}"/>
    <cellStyle name="Normal 2 2 2 5 5 3 2 2" xfId="24875" xr:uid="{00000000-0005-0000-0000-00002D610000}"/>
    <cellStyle name="Normal 2 2 2 5 5 3 3" xfId="24876" xr:uid="{00000000-0005-0000-0000-00002E610000}"/>
    <cellStyle name="Normal 2 2 2 5 5 4" xfId="24877" xr:uid="{00000000-0005-0000-0000-00002F610000}"/>
    <cellStyle name="Normal 2 2 2 5 5 4 2" xfId="24878" xr:uid="{00000000-0005-0000-0000-000030610000}"/>
    <cellStyle name="Normal 2 2 2 5 5 5" xfId="24879" xr:uid="{00000000-0005-0000-0000-000031610000}"/>
    <cellStyle name="Normal 2 2 2 5 6" xfId="24880" xr:uid="{00000000-0005-0000-0000-000032610000}"/>
    <cellStyle name="Normal 2 2 2 5 6 2" xfId="24881" xr:uid="{00000000-0005-0000-0000-000033610000}"/>
    <cellStyle name="Normal 2 2 2 5 6 2 2" xfId="24882" xr:uid="{00000000-0005-0000-0000-000034610000}"/>
    <cellStyle name="Normal 2 2 2 5 6 3" xfId="24883" xr:uid="{00000000-0005-0000-0000-000035610000}"/>
    <cellStyle name="Normal 2 2 2 5 7" xfId="24884" xr:uid="{00000000-0005-0000-0000-000036610000}"/>
    <cellStyle name="Normal 2 2 2 5 7 2" xfId="24885" xr:uid="{00000000-0005-0000-0000-000037610000}"/>
    <cellStyle name="Normal 2 2 2 5 7 2 2" xfId="24886" xr:uid="{00000000-0005-0000-0000-000038610000}"/>
    <cellStyle name="Normal 2 2 2 5 7 3" xfId="24887" xr:uid="{00000000-0005-0000-0000-000039610000}"/>
    <cellStyle name="Normal 2 2 2 5 8" xfId="24888" xr:uid="{00000000-0005-0000-0000-00003A610000}"/>
    <cellStyle name="Normal 2 2 2 5 8 2" xfId="24889" xr:uid="{00000000-0005-0000-0000-00003B610000}"/>
    <cellStyle name="Normal 2 2 2 5 9" xfId="24890" xr:uid="{00000000-0005-0000-0000-00003C610000}"/>
    <cellStyle name="Normal 2 2 2 50" xfId="24891" xr:uid="{00000000-0005-0000-0000-00003D610000}"/>
    <cellStyle name="Normal 2 2 2 51" xfId="24892" xr:uid="{00000000-0005-0000-0000-00003E610000}"/>
    <cellStyle name="Normal 2 2 2 52" xfId="24893" xr:uid="{00000000-0005-0000-0000-00003F610000}"/>
    <cellStyle name="Normal 2 2 2 53" xfId="24894" xr:uid="{00000000-0005-0000-0000-000040610000}"/>
    <cellStyle name="Normal 2 2 2 54" xfId="24895" xr:uid="{00000000-0005-0000-0000-000041610000}"/>
    <cellStyle name="Normal 2 2 2 55" xfId="24896" xr:uid="{00000000-0005-0000-0000-000042610000}"/>
    <cellStyle name="Normal 2 2 2 56" xfId="24897" xr:uid="{00000000-0005-0000-0000-000043610000}"/>
    <cellStyle name="Normal 2 2 2 57" xfId="24898" xr:uid="{00000000-0005-0000-0000-000044610000}"/>
    <cellStyle name="Normal 2 2 2 58" xfId="24899" xr:uid="{00000000-0005-0000-0000-000045610000}"/>
    <cellStyle name="Normal 2 2 2 59" xfId="24900" xr:uid="{00000000-0005-0000-0000-000046610000}"/>
    <cellStyle name="Normal 2 2 2 6" xfId="24901" xr:uid="{00000000-0005-0000-0000-000047610000}"/>
    <cellStyle name="Normal 2 2 2 6 2" xfId="24902" xr:uid="{00000000-0005-0000-0000-000048610000}"/>
    <cellStyle name="Normal 2 2 2 6 2 2" xfId="24903" xr:uid="{00000000-0005-0000-0000-000049610000}"/>
    <cellStyle name="Normal 2 2 2 6 2 2 2" xfId="24904" xr:uid="{00000000-0005-0000-0000-00004A610000}"/>
    <cellStyle name="Normal 2 2 2 6 2 2 2 2" xfId="24905" xr:uid="{00000000-0005-0000-0000-00004B610000}"/>
    <cellStyle name="Normal 2 2 2 6 2 2 3" xfId="24906" xr:uid="{00000000-0005-0000-0000-00004C610000}"/>
    <cellStyle name="Normal 2 2 2 6 2 3" xfId="24907" xr:uid="{00000000-0005-0000-0000-00004D610000}"/>
    <cellStyle name="Normal 2 2 2 6 2 3 2" xfId="24908" xr:uid="{00000000-0005-0000-0000-00004E610000}"/>
    <cellStyle name="Normal 2 2 2 6 2 3 2 2" xfId="24909" xr:uid="{00000000-0005-0000-0000-00004F610000}"/>
    <cellStyle name="Normal 2 2 2 6 2 3 3" xfId="24910" xr:uid="{00000000-0005-0000-0000-000050610000}"/>
    <cellStyle name="Normal 2 2 2 6 2 4" xfId="24911" xr:uid="{00000000-0005-0000-0000-000051610000}"/>
    <cellStyle name="Normal 2 2 2 6 2 4 2" xfId="24912" xr:uid="{00000000-0005-0000-0000-000052610000}"/>
    <cellStyle name="Normal 2 2 2 6 2 5" xfId="24913" xr:uid="{00000000-0005-0000-0000-000053610000}"/>
    <cellStyle name="Normal 2 2 2 6 3" xfId="24914" xr:uid="{00000000-0005-0000-0000-000054610000}"/>
    <cellStyle name="Normal 2 2 2 6 3 2" xfId="24915" xr:uid="{00000000-0005-0000-0000-000055610000}"/>
    <cellStyle name="Normal 2 2 2 6 3 2 2" xfId="24916" xr:uid="{00000000-0005-0000-0000-000056610000}"/>
    <cellStyle name="Normal 2 2 2 6 3 2 2 2" xfId="24917" xr:uid="{00000000-0005-0000-0000-000057610000}"/>
    <cellStyle name="Normal 2 2 2 6 3 2 3" xfId="24918" xr:uid="{00000000-0005-0000-0000-000058610000}"/>
    <cellStyle name="Normal 2 2 2 6 3 3" xfId="24919" xr:uid="{00000000-0005-0000-0000-000059610000}"/>
    <cellStyle name="Normal 2 2 2 6 3 3 2" xfId="24920" xr:uid="{00000000-0005-0000-0000-00005A610000}"/>
    <cellStyle name="Normal 2 2 2 6 3 3 2 2" xfId="24921" xr:uid="{00000000-0005-0000-0000-00005B610000}"/>
    <cellStyle name="Normal 2 2 2 6 3 3 3" xfId="24922" xr:uid="{00000000-0005-0000-0000-00005C610000}"/>
    <cellStyle name="Normal 2 2 2 6 3 4" xfId="24923" xr:uid="{00000000-0005-0000-0000-00005D610000}"/>
    <cellStyle name="Normal 2 2 2 6 3 4 2" xfId="24924" xr:uid="{00000000-0005-0000-0000-00005E610000}"/>
    <cellStyle name="Normal 2 2 2 6 3 5" xfId="24925" xr:uid="{00000000-0005-0000-0000-00005F610000}"/>
    <cellStyle name="Normal 2 2 2 6 4" xfId="24926" xr:uid="{00000000-0005-0000-0000-000060610000}"/>
    <cellStyle name="Normal 2 2 2 6 4 2" xfId="24927" xr:uid="{00000000-0005-0000-0000-000061610000}"/>
    <cellStyle name="Normal 2 2 2 6 4 2 2" xfId="24928" xr:uid="{00000000-0005-0000-0000-000062610000}"/>
    <cellStyle name="Normal 2 2 2 6 4 2 2 2" xfId="24929" xr:uid="{00000000-0005-0000-0000-000063610000}"/>
    <cellStyle name="Normal 2 2 2 6 4 2 3" xfId="24930" xr:uid="{00000000-0005-0000-0000-000064610000}"/>
    <cellStyle name="Normal 2 2 2 6 4 3" xfId="24931" xr:uid="{00000000-0005-0000-0000-000065610000}"/>
    <cellStyle name="Normal 2 2 2 6 4 3 2" xfId="24932" xr:uid="{00000000-0005-0000-0000-000066610000}"/>
    <cellStyle name="Normal 2 2 2 6 4 3 2 2" xfId="24933" xr:uid="{00000000-0005-0000-0000-000067610000}"/>
    <cellStyle name="Normal 2 2 2 6 4 3 3" xfId="24934" xr:uid="{00000000-0005-0000-0000-000068610000}"/>
    <cellStyle name="Normal 2 2 2 6 4 4" xfId="24935" xr:uid="{00000000-0005-0000-0000-000069610000}"/>
    <cellStyle name="Normal 2 2 2 6 4 4 2" xfId="24936" xr:uid="{00000000-0005-0000-0000-00006A610000}"/>
    <cellStyle name="Normal 2 2 2 6 4 5" xfId="24937" xr:uid="{00000000-0005-0000-0000-00006B610000}"/>
    <cellStyle name="Normal 2 2 2 6 5" xfId="24938" xr:uid="{00000000-0005-0000-0000-00006C610000}"/>
    <cellStyle name="Normal 2 2 2 6 5 2" xfId="24939" xr:uid="{00000000-0005-0000-0000-00006D610000}"/>
    <cellStyle name="Normal 2 2 2 6 5 2 2" xfId="24940" xr:uid="{00000000-0005-0000-0000-00006E610000}"/>
    <cellStyle name="Normal 2 2 2 6 5 3" xfId="24941" xr:uid="{00000000-0005-0000-0000-00006F610000}"/>
    <cellStyle name="Normal 2 2 2 6 6" xfId="24942" xr:uid="{00000000-0005-0000-0000-000070610000}"/>
    <cellStyle name="Normal 2 2 2 6 6 2" xfId="24943" xr:uid="{00000000-0005-0000-0000-000071610000}"/>
    <cellStyle name="Normal 2 2 2 6 6 2 2" xfId="24944" xr:uid="{00000000-0005-0000-0000-000072610000}"/>
    <cellStyle name="Normal 2 2 2 6 6 3" xfId="24945" xr:uid="{00000000-0005-0000-0000-000073610000}"/>
    <cellStyle name="Normal 2 2 2 6 7" xfId="24946" xr:uid="{00000000-0005-0000-0000-000074610000}"/>
    <cellStyle name="Normal 2 2 2 6 7 2" xfId="24947" xr:uid="{00000000-0005-0000-0000-000075610000}"/>
    <cellStyle name="Normal 2 2 2 6 8" xfId="24948" xr:uid="{00000000-0005-0000-0000-000076610000}"/>
    <cellStyle name="Normal 2 2 2 6_Specific Changes NWAU15" xfId="24949" xr:uid="{00000000-0005-0000-0000-000077610000}"/>
    <cellStyle name="Normal 2 2 2 60" xfId="24950" xr:uid="{00000000-0005-0000-0000-000078610000}"/>
    <cellStyle name="Normal 2 2 2 61" xfId="24951" xr:uid="{00000000-0005-0000-0000-000079610000}"/>
    <cellStyle name="Normal 2 2 2 62" xfId="24952" xr:uid="{00000000-0005-0000-0000-00007A610000}"/>
    <cellStyle name="Normal 2 2 2 63" xfId="24953" xr:uid="{00000000-0005-0000-0000-00007B610000}"/>
    <cellStyle name="Normal 2 2 2 64" xfId="24954" xr:uid="{00000000-0005-0000-0000-00007C610000}"/>
    <cellStyle name="Normal 2 2 2 65" xfId="24955" xr:uid="{00000000-0005-0000-0000-00007D610000}"/>
    <cellStyle name="Normal 2 2 2 66" xfId="24956" xr:uid="{00000000-0005-0000-0000-00007E610000}"/>
    <cellStyle name="Normal 2 2 2 7" xfId="24957" xr:uid="{00000000-0005-0000-0000-00007F610000}"/>
    <cellStyle name="Normal 2 2 2 7 2" xfId="24958" xr:uid="{00000000-0005-0000-0000-000080610000}"/>
    <cellStyle name="Normal 2 2 2 7 2 2" xfId="24959" xr:uid="{00000000-0005-0000-0000-000081610000}"/>
    <cellStyle name="Normal 2 2 2 7 2 2 2" xfId="24960" xr:uid="{00000000-0005-0000-0000-000082610000}"/>
    <cellStyle name="Normal 2 2 2 7 2 3" xfId="24961" xr:uid="{00000000-0005-0000-0000-000083610000}"/>
    <cellStyle name="Normal 2 2 2 7 3" xfId="24962" xr:uid="{00000000-0005-0000-0000-000084610000}"/>
    <cellStyle name="Normal 2 2 2 7 3 2" xfId="24963" xr:uid="{00000000-0005-0000-0000-000085610000}"/>
    <cellStyle name="Normal 2 2 2 7 3 2 2" xfId="24964" xr:uid="{00000000-0005-0000-0000-000086610000}"/>
    <cellStyle name="Normal 2 2 2 7 3 3" xfId="24965" xr:uid="{00000000-0005-0000-0000-000087610000}"/>
    <cellStyle name="Normal 2 2 2 7 4" xfId="24966" xr:uid="{00000000-0005-0000-0000-000088610000}"/>
    <cellStyle name="Normal 2 2 2 7 4 2" xfId="24967" xr:uid="{00000000-0005-0000-0000-000089610000}"/>
    <cellStyle name="Normal 2 2 2 7 5" xfId="24968" xr:uid="{00000000-0005-0000-0000-00008A610000}"/>
    <cellStyle name="Normal 2 2 2 8" xfId="24969" xr:uid="{00000000-0005-0000-0000-00008B610000}"/>
    <cellStyle name="Normal 2 2 2 8 2" xfId="24970" xr:uid="{00000000-0005-0000-0000-00008C610000}"/>
    <cellStyle name="Normal 2 2 2 8 2 2" xfId="24971" xr:uid="{00000000-0005-0000-0000-00008D610000}"/>
    <cellStyle name="Normal 2 2 2 8 2 2 2" xfId="24972" xr:uid="{00000000-0005-0000-0000-00008E610000}"/>
    <cellStyle name="Normal 2 2 2 8 2 3" xfId="24973" xr:uid="{00000000-0005-0000-0000-00008F610000}"/>
    <cellStyle name="Normal 2 2 2 8 3" xfId="24974" xr:uid="{00000000-0005-0000-0000-000090610000}"/>
    <cellStyle name="Normal 2 2 2 8 3 2" xfId="24975" xr:uid="{00000000-0005-0000-0000-000091610000}"/>
    <cellStyle name="Normal 2 2 2 8 3 2 2" xfId="24976" xr:uid="{00000000-0005-0000-0000-000092610000}"/>
    <cellStyle name="Normal 2 2 2 8 3 3" xfId="24977" xr:uid="{00000000-0005-0000-0000-000093610000}"/>
    <cellStyle name="Normal 2 2 2 8 4" xfId="24978" xr:uid="{00000000-0005-0000-0000-000094610000}"/>
    <cellStyle name="Normal 2 2 2 8 4 2" xfId="24979" xr:uid="{00000000-0005-0000-0000-000095610000}"/>
    <cellStyle name="Normal 2 2 2 8 5" xfId="24980" xr:uid="{00000000-0005-0000-0000-000096610000}"/>
    <cellStyle name="Normal 2 2 2 9" xfId="24981" xr:uid="{00000000-0005-0000-0000-000097610000}"/>
    <cellStyle name="Normal 2 2 2 9 2" xfId="24982" xr:uid="{00000000-0005-0000-0000-000098610000}"/>
    <cellStyle name="Normal 2 2 2 9 2 2" xfId="24983" xr:uid="{00000000-0005-0000-0000-000099610000}"/>
    <cellStyle name="Normal 2 2 2 9 2 2 2" xfId="24984" xr:uid="{00000000-0005-0000-0000-00009A610000}"/>
    <cellStyle name="Normal 2 2 2 9 2 3" xfId="24985" xr:uid="{00000000-0005-0000-0000-00009B610000}"/>
    <cellStyle name="Normal 2 2 2 9 3" xfId="24986" xr:uid="{00000000-0005-0000-0000-00009C610000}"/>
    <cellStyle name="Normal 2 2 2 9 3 2" xfId="24987" xr:uid="{00000000-0005-0000-0000-00009D610000}"/>
    <cellStyle name="Normal 2 2 2 9 3 2 2" xfId="24988" xr:uid="{00000000-0005-0000-0000-00009E610000}"/>
    <cellStyle name="Normal 2 2 2 9 3 3" xfId="24989" xr:uid="{00000000-0005-0000-0000-00009F610000}"/>
    <cellStyle name="Normal 2 2 2 9 4" xfId="24990" xr:uid="{00000000-0005-0000-0000-0000A0610000}"/>
    <cellStyle name="Normal 2 2 2 9 4 2" xfId="24991" xr:uid="{00000000-0005-0000-0000-0000A1610000}"/>
    <cellStyle name="Normal 2 2 2 9 5" xfId="24992" xr:uid="{00000000-0005-0000-0000-0000A2610000}"/>
    <cellStyle name="Normal 2 2 2_Specific Changes NWAU15" xfId="24993" xr:uid="{00000000-0005-0000-0000-0000A3610000}"/>
    <cellStyle name="Normal 2 2 20" xfId="24994" xr:uid="{00000000-0005-0000-0000-0000A4610000}"/>
    <cellStyle name="Normal 2 2 20 2" xfId="24995" xr:uid="{00000000-0005-0000-0000-0000A5610000}"/>
    <cellStyle name="Normal 2 2 20 3" xfId="24996" xr:uid="{00000000-0005-0000-0000-0000A6610000}"/>
    <cellStyle name="Normal 2 2 20 4" xfId="24997" xr:uid="{00000000-0005-0000-0000-0000A7610000}"/>
    <cellStyle name="Normal 2 2 21" xfId="24998" xr:uid="{00000000-0005-0000-0000-0000A8610000}"/>
    <cellStyle name="Normal 2 2 21 2" xfId="24999" xr:uid="{00000000-0005-0000-0000-0000A9610000}"/>
    <cellStyle name="Normal 2 2 21 3" xfId="25000" xr:uid="{00000000-0005-0000-0000-0000AA610000}"/>
    <cellStyle name="Normal 2 2 21 4" xfId="25001" xr:uid="{00000000-0005-0000-0000-0000AB610000}"/>
    <cellStyle name="Normal 2 2 22" xfId="25002" xr:uid="{00000000-0005-0000-0000-0000AC610000}"/>
    <cellStyle name="Normal 2 2 22 2" xfId="25003" xr:uid="{00000000-0005-0000-0000-0000AD610000}"/>
    <cellStyle name="Normal 2 2 22 3" xfId="25004" xr:uid="{00000000-0005-0000-0000-0000AE610000}"/>
    <cellStyle name="Normal 2 2 22 4" xfId="25005" xr:uid="{00000000-0005-0000-0000-0000AF610000}"/>
    <cellStyle name="Normal 2 2 23" xfId="25006" xr:uid="{00000000-0005-0000-0000-0000B0610000}"/>
    <cellStyle name="Normal 2 2 23 2" xfId="25007" xr:uid="{00000000-0005-0000-0000-0000B1610000}"/>
    <cellStyle name="Normal 2 2 23 3" xfId="25008" xr:uid="{00000000-0005-0000-0000-0000B2610000}"/>
    <cellStyle name="Normal 2 2 23 4" xfId="25009" xr:uid="{00000000-0005-0000-0000-0000B3610000}"/>
    <cellStyle name="Normal 2 2 24" xfId="25010" xr:uid="{00000000-0005-0000-0000-0000B4610000}"/>
    <cellStyle name="Normal 2 2 24 2" xfId="25011" xr:uid="{00000000-0005-0000-0000-0000B5610000}"/>
    <cellStyle name="Normal 2 2 24 3" xfId="25012" xr:uid="{00000000-0005-0000-0000-0000B6610000}"/>
    <cellStyle name="Normal 2 2 24 4" xfId="25013" xr:uid="{00000000-0005-0000-0000-0000B7610000}"/>
    <cellStyle name="Normal 2 2 25" xfId="25014" xr:uid="{00000000-0005-0000-0000-0000B8610000}"/>
    <cellStyle name="Normal 2 2 25 2" xfId="25015" xr:uid="{00000000-0005-0000-0000-0000B9610000}"/>
    <cellStyle name="Normal 2 2 25 3" xfId="25016" xr:uid="{00000000-0005-0000-0000-0000BA610000}"/>
    <cellStyle name="Normal 2 2 25 4" xfId="25017" xr:uid="{00000000-0005-0000-0000-0000BB610000}"/>
    <cellStyle name="Normal 2 2 26" xfId="25018" xr:uid="{00000000-0005-0000-0000-0000BC610000}"/>
    <cellStyle name="Normal 2 2 26 2" xfId="25019" xr:uid="{00000000-0005-0000-0000-0000BD610000}"/>
    <cellStyle name="Normal 2 2 26 3" xfId="25020" xr:uid="{00000000-0005-0000-0000-0000BE610000}"/>
    <cellStyle name="Normal 2 2 26 4" xfId="25021" xr:uid="{00000000-0005-0000-0000-0000BF610000}"/>
    <cellStyle name="Normal 2 2 27" xfId="25022" xr:uid="{00000000-0005-0000-0000-0000C0610000}"/>
    <cellStyle name="Normal 2 2 27 2" xfId="25023" xr:uid="{00000000-0005-0000-0000-0000C1610000}"/>
    <cellStyle name="Normal 2 2 27 3" xfId="25024" xr:uid="{00000000-0005-0000-0000-0000C2610000}"/>
    <cellStyle name="Normal 2 2 27 4" xfId="25025" xr:uid="{00000000-0005-0000-0000-0000C3610000}"/>
    <cellStyle name="Normal 2 2 28" xfId="25026" xr:uid="{00000000-0005-0000-0000-0000C4610000}"/>
    <cellStyle name="Normal 2 2 28 2" xfId="25027" xr:uid="{00000000-0005-0000-0000-0000C5610000}"/>
    <cellStyle name="Normal 2 2 28 3" xfId="25028" xr:uid="{00000000-0005-0000-0000-0000C6610000}"/>
    <cellStyle name="Normal 2 2 28 4" xfId="25029" xr:uid="{00000000-0005-0000-0000-0000C7610000}"/>
    <cellStyle name="Normal 2 2 29" xfId="25030" xr:uid="{00000000-0005-0000-0000-0000C8610000}"/>
    <cellStyle name="Normal 2 2 29 2" xfId="25031" xr:uid="{00000000-0005-0000-0000-0000C9610000}"/>
    <cellStyle name="Normal 2 2 29 3" xfId="25032" xr:uid="{00000000-0005-0000-0000-0000CA610000}"/>
    <cellStyle name="Normal 2 2 29 4" xfId="25033" xr:uid="{00000000-0005-0000-0000-0000CB610000}"/>
    <cellStyle name="Normal 2 2 3" xfId="25034" xr:uid="{00000000-0005-0000-0000-0000CC610000}"/>
    <cellStyle name="Normal 2 2 3 10" xfId="25035" xr:uid="{00000000-0005-0000-0000-0000CD610000}"/>
    <cellStyle name="Normal 2 2 3 10 2" xfId="25036" xr:uid="{00000000-0005-0000-0000-0000CE610000}"/>
    <cellStyle name="Normal 2 2 3 10 3" xfId="25037" xr:uid="{00000000-0005-0000-0000-0000CF610000}"/>
    <cellStyle name="Normal 2 2 3 10 4" xfId="25038" xr:uid="{00000000-0005-0000-0000-0000D0610000}"/>
    <cellStyle name="Normal 2 2 3 11" xfId="25039" xr:uid="{00000000-0005-0000-0000-0000D1610000}"/>
    <cellStyle name="Normal 2 2 3 11 2" xfId="25040" xr:uid="{00000000-0005-0000-0000-0000D2610000}"/>
    <cellStyle name="Normal 2 2 3 11 3" xfId="25041" xr:uid="{00000000-0005-0000-0000-0000D3610000}"/>
    <cellStyle name="Normal 2 2 3 11 4" xfId="25042" xr:uid="{00000000-0005-0000-0000-0000D4610000}"/>
    <cellStyle name="Normal 2 2 3 12" xfId="25043" xr:uid="{00000000-0005-0000-0000-0000D5610000}"/>
    <cellStyle name="Normal 2 2 3 12 2" xfId="25044" xr:uid="{00000000-0005-0000-0000-0000D6610000}"/>
    <cellStyle name="Normal 2 2 3 12 3" xfId="25045" xr:uid="{00000000-0005-0000-0000-0000D7610000}"/>
    <cellStyle name="Normal 2 2 3 12 4" xfId="25046" xr:uid="{00000000-0005-0000-0000-0000D8610000}"/>
    <cellStyle name="Normal 2 2 3 13" xfId="25047" xr:uid="{00000000-0005-0000-0000-0000D9610000}"/>
    <cellStyle name="Normal 2 2 3 13 2" xfId="25048" xr:uid="{00000000-0005-0000-0000-0000DA610000}"/>
    <cellStyle name="Normal 2 2 3 13 3" xfId="25049" xr:uid="{00000000-0005-0000-0000-0000DB610000}"/>
    <cellStyle name="Normal 2 2 3 13 4" xfId="25050" xr:uid="{00000000-0005-0000-0000-0000DC610000}"/>
    <cellStyle name="Normal 2 2 3 14" xfId="25051" xr:uid="{00000000-0005-0000-0000-0000DD610000}"/>
    <cellStyle name="Normal 2 2 3 14 2" xfId="25052" xr:uid="{00000000-0005-0000-0000-0000DE610000}"/>
    <cellStyle name="Normal 2 2 3 14 3" xfId="25053" xr:uid="{00000000-0005-0000-0000-0000DF610000}"/>
    <cellStyle name="Normal 2 2 3 14 4" xfId="25054" xr:uid="{00000000-0005-0000-0000-0000E0610000}"/>
    <cellStyle name="Normal 2 2 3 15" xfId="25055" xr:uid="{00000000-0005-0000-0000-0000E1610000}"/>
    <cellStyle name="Normal 2 2 3 15 2" xfId="25056" xr:uid="{00000000-0005-0000-0000-0000E2610000}"/>
    <cellStyle name="Normal 2 2 3 15 3" xfId="25057" xr:uid="{00000000-0005-0000-0000-0000E3610000}"/>
    <cellStyle name="Normal 2 2 3 15 4" xfId="25058" xr:uid="{00000000-0005-0000-0000-0000E4610000}"/>
    <cellStyle name="Normal 2 2 3 16" xfId="25059" xr:uid="{00000000-0005-0000-0000-0000E5610000}"/>
    <cellStyle name="Normal 2 2 3 16 2" xfId="25060" xr:uid="{00000000-0005-0000-0000-0000E6610000}"/>
    <cellStyle name="Normal 2 2 3 16 3" xfId="25061" xr:uid="{00000000-0005-0000-0000-0000E7610000}"/>
    <cellStyle name="Normal 2 2 3 16 4" xfId="25062" xr:uid="{00000000-0005-0000-0000-0000E8610000}"/>
    <cellStyle name="Normal 2 2 3 17" xfId="25063" xr:uid="{00000000-0005-0000-0000-0000E9610000}"/>
    <cellStyle name="Normal 2 2 3 17 2" xfId="25064" xr:uid="{00000000-0005-0000-0000-0000EA610000}"/>
    <cellStyle name="Normal 2 2 3 17 3" xfId="25065" xr:uid="{00000000-0005-0000-0000-0000EB610000}"/>
    <cellStyle name="Normal 2 2 3 17 4" xfId="25066" xr:uid="{00000000-0005-0000-0000-0000EC610000}"/>
    <cellStyle name="Normal 2 2 3 18" xfId="25067" xr:uid="{00000000-0005-0000-0000-0000ED610000}"/>
    <cellStyle name="Normal 2 2 3 18 2" xfId="25068" xr:uid="{00000000-0005-0000-0000-0000EE610000}"/>
    <cellStyle name="Normal 2 2 3 18 3" xfId="25069" xr:uid="{00000000-0005-0000-0000-0000EF610000}"/>
    <cellStyle name="Normal 2 2 3 18 4" xfId="25070" xr:uid="{00000000-0005-0000-0000-0000F0610000}"/>
    <cellStyle name="Normal 2 2 3 19" xfId="25071" xr:uid="{00000000-0005-0000-0000-0000F1610000}"/>
    <cellStyle name="Normal 2 2 3 19 2" xfId="25072" xr:uid="{00000000-0005-0000-0000-0000F2610000}"/>
    <cellStyle name="Normal 2 2 3 19 3" xfId="25073" xr:uid="{00000000-0005-0000-0000-0000F3610000}"/>
    <cellStyle name="Normal 2 2 3 19 4" xfId="25074" xr:uid="{00000000-0005-0000-0000-0000F4610000}"/>
    <cellStyle name="Normal 2 2 3 2" xfId="25075" xr:uid="{00000000-0005-0000-0000-0000F5610000}"/>
    <cellStyle name="Normal 2 2 3 2 10" xfId="25076" xr:uid="{00000000-0005-0000-0000-0000F6610000}"/>
    <cellStyle name="Normal 2 2 3 2 10 2" xfId="25077" xr:uid="{00000000-0005-0000-0000-0000F7610000}"/>
    <cellStyle name="Normal 2 2 3 2 10 3" xfId="25078" xr:uid="{00000000-0005-0000-0000-0000F8610000}"/>
    <cellStyle name="Normal 2 2 3 2 10 4" xfId="25079" xr:uid="{00000000-0005-0000-0000-0000F9610000}"/>
    <cellStyle name="Normal 2 2 3 2 11" xfId="25080" xr:uid="{00000000-0005-0000-0000-0000FA610000}"/>
    <cellStyle name="Normal 2 2 3 2 11 2" xfId="25081" xr:uid="{00000000-0005-0000-0000-0000FB610000}"/>
    <cellStyle name="Normal 2 2 3 2 11 3" xfId="25082" xr:uid="{00000000-0005-0000-0000-0000FC610000}"/>
    <cellStyle name="Normal 2 2 3 2 11 4" xfId="25083" xr:uid="{00000000-0005-0000-0000-0000FD610000}"/>
    <cellStyle name="Normal 2 2 3 2 12" xfId="25084" xr:uid="{00000000-0005-0000-0000-0000FE610000}"/>
    <cellStyle name="Normal 2 2 3 2 12 2" xfId="25085" xr:uid="{00000000-0005-0000-0000-0000FF610000}"/>
    <cellStyle name="Normal 2 2 3 2 12 3" xfId="25086" xr:uid="{00000000-0005-0000-0000-000000620000}"/>
    <cellStyle name="Normal 2 2 3 2 12 4" xfId="25087" xr:uid="{00000000-0005-0000-0000-000001620000}"/>
    <cellStyle name="Normal 2 2 3 2 13" xfId="25088" xr:uid="{00000000-0005-0000-0000-000002620000}"/>
    <cellStyle name="Normal 2 2 3 2 13 2" xfId="25089" xr:uid="{00000000-0005-0000-0000-000003620000}"/>
    <cellStyle name="Normal 2 2 3 2 13 3" xfId="25090" xr:uid="{00000000-0005-0000-0000-000004620000}"/>
    <cellStyle name="Normal 2 2 3 2 13 4" xfId="25091" xr:uid="{00000000-0005-0000-0000-000005620000}"/>
    <cellStyle name="Normal 2 2 3 2 14" xfId="25092" xr:uid="{00000000-0005-0000-0000-000006620000}"/>
    <cellStyle name="Normal 2 2 3 2 14 2" xfId="25093" xr:uid="{00000000-0005-0000-0000-000007620000}"/>
    <cellStyle name="Normal 2 2 3 2 14 3" xfId="25094" xr:uid="{00000000-0005-0000-0000-000008620000}"/>
    <cellStyle name="Normal 2 2 3 2 14 4" xfId="25095" xr:uid="{00000000-0005-0000-0000-000009620000}"/>
    <cellStyle name="Normal 2 2 3 2 15" xfId="25096" xr:uid="{00000000-0005-0000-0000-00000A620000}"/>
    <cellStyle name="Normal 2 2 3 2 15 2" xfId="25097" xr:uid="{00000000-0005-0000-0000-00000B620000}"/>
    <cellStyle name="Normal 2 2 3 2 15 3" xfId="25098" xr:uid="{00000000-0005-0000-0000-00000C620000}"/>
    <cellStyle name="Normal 2 2 3 2 15 4" xfId="25099" xr:uid="{00000000-0005-0000-0000-00000D620000}"/>
    <cellStyle name="Normal 2 2 3 2 16" xfId="25100" xr:uid="{00000000-0005-0000-0000-00000E620000}"/>
    <cellStyle name="Normal 2 2 3 2 16 2" xfId="25101" xr:uid="{00000000-0005-0000-0000-00000F620000}"/>
    <cellStyle name="Normal 2 2 3 2 16 3" xfId="25102" xr:uid="{00000000-0005-0000-0000-000010620000}"/>
    <cellStyle name="Normal 2 2 3 2 16 4" xfId="25103" xr:uid="{00000000-0005-0000-0000-000011620000}"/>
    <cellStyle name="Normal 2 2 3 2 17" xfId="25104" xr:uid="{00000000-0005-0000-0000-000012620000}"/>
    <cellStyle name="Normal 2 2 3 2 17 2" xfId="25105" xr:uid="{00000000-0005-0000-0000-000013620000}"/>
    <cellStyle name="Normal 2 2 3 2 17 3" xfId="25106" xr:uid="{00000000-0005-0000-0000-000014620000}"/>
    <cellStyle name="Normal 2 2 3 2 17 4" xfId="25107" xr:uid="{00000000-0005-0000-0000-000015620000}"/>
    <cellStyle name="Normal 2 2 3 2 18" xfId="25108" xr:uid="{00000000-0005-0000-0000-000016620000}"/>
    <cellStyle name="Normal 2 2 3 2 18 2" xfId="25109" xr:uid="{00000000-0005-0000-0000-000017620000}"/>
    <cellStyle name="Normal 2 2 3 2 18 3" xfId="25110" xr:uid="{00000000-0005-0000-0000-000018620000}"/>
    <cellStyle name="Normal 2 2 3 2 18 4" xfId="25111" xr:uid="{00000000-0005-0000-0000-000019620000}"/>
    <cellStyle name="Normal 2 2 3 2 19" xfId="25112" xr:uid="{00000000-0005-0000-0000-00001A620000}"/>
    <cellStyle name="Normal 2 2 3 2 19 2" xfId="25113" xr:uid="{00000000-0005-0000-0000-00001B620000}"/>
    <cellStyle name="Normal 2 2 3 2 19 3" xfId="25114" xr:uid="{00000000-0005-0000-0000-00001C620000}"/>
    <cellStyle name="Normal 2 2 3 2 19 4" xfId="25115" xr:uid="{00000000-0005-0000-0000-00001D620000}"/>
    <cellStyle name="Normal 2 2 3 2 2" xfId="25116" xr:uid="{00000000-0005-0000-0000-00001E620000}"/>
    <cellStyle name="Normal 2 2 3 2 2 10" xfId="25117" xr:uid="{00000000-0005-0000-0000-00001F620000}"/>
    <cellStyle name="Normal 2 2 3 2 2 10 2" xfId="25118" xr:uid="{00000000-0005-0000-0000-000020620000}"/>
    <cellStyle name="Normal 2 2 3 2 2 10 3" xfId="25119" xr:uid="{00000000-0005-0000-0000-000021620000}"/>
    <cellStyle name="Normal 2 2 3 2 2 10 4" xfId="25120" xr:uid="{00000000-0005-0000-0000-000022620000}"/>
    <cellStyle name="Normal 2 2 3 2 2 11" xfId="25121" xr:uid="{00000000-0005-0000-0000-000023620000}"/>
    <cellStyle name="Normal 2 2 3 2 2 11 2" xfId="25122" xr:uid="{00000000-0005-0000-0000-000024620000}"/>
    <cellStyle name="Normal 2 2 3 2 2 11 3" xfId="25123" xr:uid="{00000000-0005-0000-0000-000025620000}"/>
    <cellStyle name="Normal 2 2 3 2 2 11 4" xfId="25124" xr:uid="{00000000-0005-0000-0000-000026620000}"/>
    <cellStyle name="Normal 2 2 3 2 2 12" xfId="25125" xr:uid="{00000000-0005-0000-0000-000027620000}"/>
    <cellStyle name="Normal 2 2 3 2 2 12 2" xfId="25126" xr:uid="{00000000-0005-0000-0000-000028620000}"/>
    <cellStyle name="Normal 2 2 3 2 2 12 3" xfId="25127" xr:uid="{00000000-0005-0000-0000-000029620000}"/>
    <cellStyle name="Normal 2 2 3 2 2 12 4" xfId="25128" xr:uid="{00000000-0005-0000-0000-00002A620000}"/>
    <cellStyle name="Normal 2 2 3 2 2 13" xfId="25129" xr:uid="{00000000-0005-0000-0000-00002B620000}"/>
    <cellStyle name="Normal 2 2 3 2 2 13 2" xfId="25130" xr:uid="{00000000-0005-0000-0000-00002C620000}"/>
    <cellStyle name="Normal 2 2 3 2 2 13 3" xfId="25131" xr:uid="{00000000-0005-0000-0000-00002D620000}"/>
    <cellStyle name="Normal 2 2 3 2 2 13 4" xfId="25132" xr:uid="{00000000-0005-0000-0000-00002E620000}"/>
    <cellStyle name="Normal 2 2 3 2 2 14" xfId="25133" xr:uid="{00000000-0005-0000-0000-00002F620000}"/>
    <cellStyle name="Normal 2 2 3 2 2 14 2" xfId="25134" xr:uid="{00000000-0005-0000-0000-000030620000}"/>
    <cellStyle name="Normal 2 2 3 2 2 14 3" xfId="25135" xr:uid="{00000000-0005-0000-0000-000031620000}"/>
    <cellStyle name="Normal 2 2 3 2 2 14 4" xfId="25136" xr:uid="{00000000-0005-0000-0000-000032620000}"/>
    <cellStyle name="Normal 2 2 3 2 2 15" xfId="25137" xr:uid="{00000000-0005-0000-0000-000033620000}"/>
    <cellStyle name="Normal 2 2 3 2 2 15 2" xfId="25138" xr:uid="{00000000-0005-0000-0000-000034620000}"/>
    <cellStyle name="Normal 2 2 3 2 2 15 3" xfId="25139" xr:uid="{00000000-0005-0000-0000-000035620000}"/>
    <cellStyle name="Normal 2 2 3 2 2 15 4" xfId="25140" xr:uid="{00000000-0005-0000-0000-000036620000}"/>
    <cellStyle name="Normal 2 2 3 2 2 16" xfId="25141" xr:uid="{00000000-0005-0000-0000-000037620000}"/>
    <cellStyle name="Normal 2 2 3 2 2 16 2" xfId="25142" xr:uid="{00000000-0005-0000-0000-000038620000}"/>
    <cellStyle name="Normal 2 2 3 2 2 16 3" xfId="25143" xr:uid="{00000000-0005-0000-0000-000039620000}"/>
    <cellStyle name="Normal 2 2 3 2 2 16 4" xfId="25144" xr:uid="{00000000-0005-0000-0000-00003A620000}"/>
    <cellStyle name="Normal 2 2 3 2 2 17" xfId="25145" xr:uid="{00000000-0005-0000-0000-00003B620000}"/>
    <cellStyle name="Normal 2 2 3 2 2 17 2" xfId="25146" xr:uid="{00000000-0005-0000-0000-00003C620000}"/>
    <cellStyle name="Normal 2 2 3 2 2 17 3" xfId="25147" xr:uid="{00000000-0005-0000-0000-00003D620000}"/>
    <cellStyle name="Normal 2 2 3 2 2 17 4" xfId="25148" xr:uid="{00000000-0005-0000-0000-00003E620000}"/>
    <cellStyle name="Normal 2 2 3 2 2 18" xfId="25149" xr:uid="{00000000-0005-0000-0000-00003F620000}"/>
    <cellStyle name="Normal 2 2 3 2 2 18 2" xfId="25150" xr:uid="{00000000-0005-0000-0000-000040620000}"/>
    <cellStyle name="Normal 2 2 3 2 2 18 3" xfId="25151" xr:uid="{00000000-0005-0000-0000-000041620000}"/>
    <cellStyle name="Normal 2 2 3 2 2 18 4" xfId="25152" xr:uid="{00000000-0005-0000-0000-000042620000}"/>
    <cellStyle name="Normal 2 2 3 2 2 19" xfId="25153" xr:uid="{00000000-0005-0000-0000-000043620000}"/>
    <cellStyle name="Normal 2 2 3 2 2 19 2" xfId="25154" xr:uid="{00000000-0005-0000-0000-000044620000}"/>
    <cellStyle name="Normal 2 2 3 2 2 19 3" xfId="25155" xr:uid="{00000000-0005-0000-0000-000045620000}"/>
    <cellStyle name="Normal 2 2 3 2 2 19 4" xfId="25156" xr:uid="{00000000-0005-0000-0000-000046620000}"/>
    <cellStyle name="Normal 2 2 3 2 2 2" xfId="25157" xr:uid="{00000000-0005-0000-0000-000047620000}"/>
    <cellStyle name="Normal 2 2 3 2 2 2 2" xfId="25158" xr:uid="{00000000-0005-0000-0000-000048620000}"/>
    <cellStyle name="Normal 2 2 3 2 2 2 3" xfId="25159" xr:uid="{00000000-0005-0000-0000-000049620000}"/>
    <cellStyle name="Normal 2 2 3 2 2 2 4" xfId="25160" xr:uid="{00000000-0005-0000-0000-00004A620000}"/>
    <cellStyle name="Normal 2 2 3 2 2 20" xfId="25161" xr:uid="{00000000-0005-0000-0000-00004B620000}"/>
    <cellStyle name="Normal 2 2 3 2 2 20 2" xfId="25162" xr:uid="{00000000-0005-0000-0000-00004C620000}"/>
    <cellStyle name="Normal 2 2 3 2 2 20 3" xfId="25163" xr:uid="{00000000-0005-0000-0000-00004D620000}"/>
    <cellStyle name="Normal 2 2 3 2 2 20 4" xfId="25164" xr:uid="{00000000-0005-0000-0000-00004E620000}"/>
    <cellStyle name="Normal 2 2 3 2 2 21" xfId="25165" xr:uid="{00000000-0005-0000-0000-00004F620000}"/>
    <cellStyle name="Normal 2 2 3 2 2 21 2" xfId="25166" xr:uid="{00000000-0005-0000-0000-000050620000}"/>
    <cellStyle name="Normal 2 2 3 2 2 21 3" xfId="25167" xr:uid="{00000000-0005-0000-0000-000051620000}"/>
    <cellStyle name="Normal 2 2 3 2 2 21 4" xfId="25168" xr:uid="{00000000-0005-0000-0000-000052620000}"/>
    <cellStyle name="Normal 2 2 3 2 2 22" xfId="25169" xr:uid="{00000000-0005-0000-0000-000053620000}"/>
    <cellStyle name="Normal 2 2 3 2 2 22 2" xfId="25170" xr:uid="{00000000-0005-0000-0000-000054620000}"/>
    <cellStyle name="Normal 2 2 3 2 2 22 3" xfId="25171" xr:uid="{00000000-0005-0000-0000-000055620000}"/>
    <cellStyle name="Normal 2 2 3 2 2 22 4" xfId="25172" xr:uid="{00000000-0005-0000-0000-000056620000}"/>
    <cellStyle name="Normal 2 2 3 2 2 23" xfId="25173" xr:uid="{00000000-0005-0000-0000-000057620000}"/>
    <cellStyle name="Normal 2 2 3 2 2 23 2" xfId="25174" xr:uid="{00000000-0005-0000-0000-000058620000}"/>
    <cellStyle name="Normal 2 2 3 2 2 23 3" xfId="25175" xr:uid="{00000000-0005-0000-0000-000059620000}"/>
    <cellStyle name="Normal 2 2 3 2 2 23 4" xfId="25176" xr:uid="{00000000-0005-0000-0000-00005A620000}"/>
    <cellStyle name="Normal 2 2 3 2 2 24" xfId="25177" xr:uid="{00000000-0005-0000-0000-00005B620000}"/>
    <cellStyle name="Normal 2 2 3 2 2 24 2" xfId="25178" xr:uid="{00000000-0005-0000-0000-00005C620000}"/>
    <cellStyle name="Normal 2 2 3 2 2 24 3" xfId="25179" xr:uid="{00000000-0005-0000-0000-00005D620000}"/>
    <cellStyle name="Normal 2 2 3 2 2 24 4" xfId="25180" xr:uid="{00000000-0005-0000-0000-00005E620000}"/>
    <cellStyle name="Normal 2 2 3 2 2 25" xfId="25181" xr:uid="{00000000-0005-0000-0000-00005F620000}"/>
    <cellStyle name="Normal 2 2 3 2 2 25 2" xfId="25182" xr:uid="{00000000-0005-0000-0000-000060620000}"/>
    <cellStyle name="Normal 2 2 3 2 2 25 3" xfId="25183" xr:uid="{00000000-0005-0000-0000-000061620000}"/>
    <cellStyle name="Normal 2 2 3 2 2 25 4" xfId="25184" xr:uid="{00000000-0005-0000-0000-000062620000}"/>
    <cellStyle name="Normal 2 2 3 2 2 26" xfId="25185" xr:uid="{00000000-0005-0000-0000-000063620000}"/>
    <cellStyle name="Normal 2 2 3 2 2 26 2" xfId="25186" xr:uid="{00000000-0005-0000-0000-000064620000}"/>
    <cellStyle name="Normal 2 2 3 2 2 26 3" xfId="25187" xr:uid="{00000000-0005-0000-0000-000065620000}"/>
    <cellStyle name="Normal 2 2 3 2 2 26 4" xfId="25188" xr:uid="{00000000-0005-0000-0000-000066620000}"/>
    <cellStyle name="Normal 2 2 3 2 2 27" xfId="25189" xr:uid="{00000000-0005-0000-0000-000067620000}"/>
    <cellStyle name="Normal 2 2 3 2 2 27 2" xfId="25190" xr:uid="{00000000-0005-0000-0000-000068620000}"/>
    <cellStyle name="Normal 2 2 3 2 2 27 3" xfId="25191" xr:uid="{00000000-0005-0000-0000-000069620000}"/>
    <cellStyle name="Normal 2 2 3 2 2 27 4" xfId="25192" xr:uid="{00000000-0005-0000-0000-00006A620000}"/>
    <cellStyle name="Normal 2 2 3 2 2 28" xfId="25193" xr:uid="{00000000-0005-0000-0000-00006B620000}"/>
    <cellStyle name="Normal 2 2 3 2 2 28 2" xfId="25194" xr:uid="{00000000-0005-0000-0000-00006C620000}"/>
    <cellStyle name="Normal 2 2 3 2 2 28 3" xfId="25195" xr:uid="{00000000-0005-0000-0000-00006D620000}"/>
    <cellStyle name="Normal 2 2 3 2 2 28 4" xfId="25196" xr:uid="{00000000-0005-0000-0000-00006E620000}"/>
    <cellStyle name="Normal 2 2 3 2 2 29" xfId="25197" xr:uid="{00000000-0005-0000-0000-00006F620000}"/>
    <cellStyle name="Normal 2 2 3 2 2 29 2" xfId="25198" xr:uid="{00000000-0005-0000-0000-000070620000}"/>
    <cellStyle name="Normal 2 2 3 2 2 29 3" xfId="25199" xr:uid="{00000000-0005-0000-0000-000071620000}"/>
    <cellStyle name="Normal 2 2 3 2 2 29 4" xfId="25200" xr:uid="{00000000-0005-0000-0000-000072620000}"/>
    <cellStyle name="Normal 2 2 3 2 2 3" xfId="25201" xr:uid="{00000000-0005-0000-0000-000073620000}"/>
    <cellStyle name="Normal 2 2 3 2 2 3 2" xfId="25202" xr:uid="{00000000-0005-0000-0000-000074620000}"/>
    <cellStyle name="Normal 2 2 3 2 2 3 3" xfId="25203" xr:uid="{00000000-0005-0000-0000-000075620000}"/>
    <cellStyle name="Normal 2 2 3 2 2 3 4" xfId="25204" xr:uid="{00000000-0005-0000-0000-000076620000}"/>
    <cellStyle name="Normal 2 2 3 2 2 30" xfId="25205" xr:uid="{00000000-0005-0000-0000-000077620000}"/>
    <cellStyle name="Normal 2 2 3 2 2 30 2" xfId="25206" xr:uid="{00000000-0005-0000-0000-000078620000}"/>
    <cellStyle name="Normal 2 2 3 2 2 30 3" xfId="25207" xr:uid="{00000000-0005-0000-0000-000079620000}"/>
    <cellStyle name="Normal 2 2 3 2 2 30 4" xfId="25208" xr:uid="{00000000-0005-0000-0000-00007A620000}"/>
    <cellStyle name="Normal 2 2 3 2 2 31" xfId="25209" xr:uid="{00000000-0005-0000-0000-00007B620000}"/>
    <cellStyle name="Normal 2 2 3 2 2 32" xfId="25210" xr:uid="{00000000-0005-0000-0000-00007C620000}"/>
    <cellStyle name="Normal 2 2 3 2 2 33" xfId="25211" xr:uid="{00000000-0005-0000-0000-00007D620000}"/>
    <cellStyle name="Normal 2 2 3 2 2 4" xfId="25212" xr:uid="{00000000-0005-0000-0000-00007E620000}"/>
    <cellStyle name="Normal 2 2 3 2 2 4 2" xfId="25213" xr:uid="{00000000-0005-0000-0000-00007F620000}"/>
    <cellStyle name="Normal 2 2 3 2 2 4 3" xfId="25214" xr:uid="{00000000-0005-0000-0000-000080620000}"/>
    <cellStyle name="Normal 2 2 3 2 2 4 4" xfId="25215" xr:uid="{00000000-0005-0000-0000-000081620000}"/>
    <cellStyle name="Normal 2 2 3 2 2 5" xfId="25216" xr:uid="{00000000-0005-0000-0000-000082620000}"/>
    <cellStyle name="Normal 2 2 3 2 2 5 2" xfId="25217" xr:uid="{00000000-0005-0000-0000-000083620000}"/>
    <cellStyle name="Normal 2 2 3 2 2 5 3" xfId="25218" xr:uid="{00000000-0005-0000-0000-000084620000}"/>
    <cellStyle name="Normal 2 2 3 2 2 5 4" xfId="25219" xr:uid="{00000000-0005-0000-0000-000085620000}"/>
    <cellStyle name="Normal 2 2 3 2 2 6" xfId="25220" xr:uid="{00000000-0005-0000-0000-000086620000}"/>
    <cellStyle name="Normal 2 2 3 2 2 6 2" xfId="25221" xr:uid="{00000000-0005-0000-0000-000087620000}"/>
    <cellStyle name="Normal 2 2 3 2 2 6 3" xfId="25222" xr:uid="{00000000-0005-0000-0000-000088620000}"/>
    <cellStyle name="Normal 2 2 3 2 2 6 4" xfId="25223" xr:uid="{00000000-0005-0000-0000-000089620000}"/>
    <cellStyle name="Normal 2 2 3 2 2 7" xfId="25224" xr:uid="{00000000-0005-0000-0000-00008A620000}"/>
    <cellStyle name="Normal 2 2 3 2 2 7 2" xfId="25225" xr:uid="{00000000-0005-0000-0000-00008B620000}"/>
    <cellStyle name="Normal 2 2 3 2 2 7 3" xfId="25226" xr:uid="{00000000-0005-0000-0000-00008C620000}"/>
    <cellStyle name="Normal 2 2 3 2 2 7 4" xfId="25227" xr:uid="{00000000-0005-0000-0000-00008D620000}"/>
    <cellStyle name="Normal 2 2 3 2 2 8" xfId="25228" xr:uid="{00000000-0005-0000-0000-00008E620000}"/>
    <cellStyle name="Normal 2 2 3 2 2 8 2" xfId="25229" xr:uid="{00000000-0005-0000-0000-00008F620000}"/>
    <cellStyle name="Normal 2 2 3 2 2 8 3" xfId="25230" xr:uid="{00000000-0005-0000-0000-000090620000}"/>
    <cellStyle name="Normal 2 2 3 2 2 8 4" xfId="25231" xr:uid="{00000000-0005-0000-0000-000091620000}"/>
    <cellStyle name="Normal 2 2 3 2 2 9" xfId="25232" xr:uid="{00000000-0005-0000-0000-000092620000}"/>
    <cellStyle name="Normal 2 2 3 2 2 9 2" xfId="25233" xr:uid="{00000000-0005-0000-0000-000093620000}"/>
    <cellStyle name="Normal 2 2 3 2 2 9 3" xfId="25234" xr:uid="{00000000-0005-0000-0000-000094620000}"/>
    <cellStyle name="Normal 2 2 3 2 2 9 4" xfId="25235" xr:uid="{00000000-0005-0000-0000-000095620000}"/>
    <cellStyle name="Normal 2 2 3 2 2_Specific Changes NWAU15" xfId="25236" xr:uid="{00000000-0005-0000-0000-000096620000}"/>
    <cellStyle name="Normal 2 2 3 2 20" xfId="25237" xr:uid="{00000000-0005-0000-0000-000097620000}"/>
    <cellStyle name="Normal 2 2 3 2 20 2" xfId="25238" xr:uid="{00000000-0005-0000-0000-000098620000}"/>
    <cellStyle name="Normal 2 2 3 2 20 3" xfId="25239" xr:uid="{00000000-0005-0000-0000-000099620000}"/>
    <cellStyle name="Normal 2 2 3 2 20 4" xfId="25240" xr:uid="{00000000-0005-0000-0000-00009A620000}"/>
    <cellStyle name="Normal 2 2 3 2 21" xfId="25241" xr:uid="{00000000-0005-0000-0000-00009B620000}"/>
    <cellStyle name="Normal 2 2 3 2 21 2" xfId="25242" xr:uid="{00000000-0005-0000-0000-00009C620000}"/>
    <cellStyle name="Normal 2 2 3 2 21 3" xfId="25243" xr:uid="{00000000-0005-0000-0000-00009D620000}"/>
    <cellStyle name="Normal 2 2 3 2 21 4" xfId="25244" xr:uid="{00000000-0005-0000-0000-00009E620000}"/>
    <cellStyle name="Normal 2 2 3 2 22" xfId="25245" xr:uid="{00000000-0005-0000-0000-00009F620000}"/>
    <cellStyle name="Normal 2 2 3 2 22 2" xfId="25246" xr:uid="{00000000-0005-0000-0000-0000A0620000}"/>
    <cellStyle name="Normal 2 2 3 2 22 3" xfId="25247" xr:uid="{00000000-0005-0000-0000-0000A1620000}"/>
    <cellStyle name="Normal 2 2 3 2 22 4" xfId="25248" xr:uid="{00000000-0005-0000-0000-0000A2620000}"/>
    <cellStyle name="Normal 2 2 3 2 23" xfId="25249" xr:uid="{00000000-0005-0000-0000-0000A3620000}"/>
    <cellStyle name="Normal 2 2 3 2 23 2" xfId="25250" xr:uid="{00000000-0005-0000-0000-0000A4620000}"/>
    <cellStyle name="Normal 2 2 3 2 23 3" xfId="25251" xr:uid="{00000000-0005-0000-0000-0000A5620000}"/>
    <cellStyle name="Normal 2 2 3 2 23 4" xfId="25252" xr:uid="{00000000-0005-0000-0000-0000A6620000}"/>
    <cellStyle name="Normal 2 2 3 2 24" xfId="25253" xr:uid="{00000000-0005-0000-0000-0000A7620000}"/>
    <cellStyle name="Normal 2 2 3 2 24 2" xfId="25254" xr:uid="{00000000-0005-0000-0000-0000A8620000}"/>
    <cellStyle name="Normal 2 2 3 2 24 3" xfId="25255" xr:uid="{00000000-0005-0000-0000-0000A9620000}"/>
    <cellStyle name="Normal 2 2 3 2 24 4" xfId="25256" xr:uid="{00000000-0005-0000-0000-0000AA620000}"/>
    <cellStyle name="Normal 2 2 3 2 25" xfId="25257" xr:uid="{00000000-0005-0000-0000-0000AB620000}"/>
    <cellStyle name="Normal 2 2 3 2 25 2" xfId="25258" xr:uid="{00000000-0005-0000-0000-0000AC620000}"/>
    <cellStyle name="Normal 2 2 3 2 25 3" xfId="25259" xr:uid="{00000000-0005-0000-0000-0000AD620000}"/>
    <cellStyle name="Normal 2 2 3 2 25 4" xfId="25260" xr:uid="{00000000-0005-0000-0000-0000AE620000}"/>
    <cellStyle name="Normal 2 2 3 2 26" xfId="25261" xr:uid="{00000000-0005-0000-0000-0000AF620000}"/>
    <cellStyle name="Normal 2 2 3 2 26 2" xfId="25262" xr:uid="{00000000-0005-0000-0000-0000B0620000}"/>
    <cellStyle name="Normal 2 2 3 2 26 3" xfId="25263" xr:uid="{00000000-0005-0000-0000-0000B1620000}"/>
    <cellStyle name="Normal 2 2 3 2 26 4" xfId="25264" xr:uid="{00000000-0005-0000-0000-0000B2620000}"/>
    <cellStyle name="Normal 2 2 3 2 27" xfId="25265" xr:uid="{00000000-0005-0000-0000-0000B3620000}"/>
    <cellStyle name="Normal 2 2 3 2 27 2" xfId="25266" xr:uid="{00000000-0005-0000-0000-0000B4620000}"/>
    <cellStyle name="Normal 2 2 3 2 27 3" xfId="25267" xr:uid="{00000000-0005-0000-0000-0000B5620000}"/>
    <cellStyle name="Normal 2 2 3 2 27 4" xfId="25268" xr:uid="{00000000-0005-0000-0000-0000B6620000}"/>
    <cellStyle name="Normal 2 2 3 2 28" xfId="25269" xr:uid="{00000000-0005-0000-0000-0000B7620000}"/>
    <cellStyle name="Normal 2 2 3 2 28 2" xfId="25270" xr:uid="{00000000-0005-0000-0000-0000B8620000}"/>
    <cellStyle name="Normal 2 2 3 2 28 3" xfId="25271" xr:uid="{00000000-0005-0000-0000-0000B9620000}"/>
    <cellStyle name="Normal 2 2 3 2 28 4" xfId="25272" xr:uid="{00000000-0005-0000-0000-0000BA620000}"/>
    <cellStyle name="Normal 2 2 3 2 29" xfId="25273" xr:uid="{00000000-0005-0000-0000-0000BB620000}"/>
    <cellStyle name="Normal 2 2 3 2 3" xfId="25274" xr:uid="{00000000-0005-0000-0000-0000BC620000}"/>
    <cellStyle name="Normal 2 2 3 2 3 2" xfId="25275" xr:uid="{00000000-0005-0000-0000-0000BD620000}"/>
    <cellStyle name="Normal 2 2 3 2 3 3" xfId="25276" xr:uid="{00000000-0005-0000-0000-0000BE620000}"/>
    <cellStyle name="Normal 2 2 3 2 3 4" xfId="25277" xr:uid="{00000000-0005-0000-0000-0000BF620000}"/>
    <cellStyle name="Normal 2 2 3 2 30" xfId="25278" xr:uid="{00000000-0005-0000-0000-0000C0620000}"/>
    <cellStyle name="Normal 2 2 3 2 31" xfId="25279" xr:uid="{00000000-0005-0000-0000-0000C1620000}"/>
    <cellStyle name="Normal 2 2 3 2 32" xfId="25280" xr:uid="{00000000-0005-0000-0000-0000C2620000}"/>
    <cellStyle name="Normal 2 2 3 2 33" xfId="25281" xr:uid="{00000000-0005-0000-0000-0000C3620000}"/>
    <cellStyle name="Normal 2 2 3 2 34" xfId="25282" xr:uid="{00000000-0005-0000-0000-0000C4620000}"/>
    <cellStyle name="Normal 2 2 3 2 35" xfId="25283" xr:uid="{00000000-0005-0000-0000-0000C5620000}"/>
    <cellStyle name="Normal 2 2 3 2 36" xfId="25284" xr:uid="{00000000-0005-0000-0000-0000C6620000}"/>
    <cellStyle name="Normal 2 2 3 2 37" xfId="25285" xr:uid="{00000000-0005-0000-0000-0000C7620000}"/>
    <cellStyle name="Normal 2 2 3 2 38" xfId="25286" xr:uid="{00000000-0005-0000-0000-0000C8620000}"/>
    <cellStyle name="Normal 2 2 3 2 39" xfId="25287" xr:uid="{00000000-0005-0000-0000-0000C9620000}"/>
    <cellStyle name="Normal 2 2 3 2 4" xfId="25288" xr:uid="{00000000-0005-0000-0000-0000CA620000}"/>
    <cellStyle name="Normal 2 2 3 2 4 2" xfId="25289" xr:uid="{00000000-0005-0000-0000-0000CB620000}"/>
    <cellStyle name="Normal 2 2 3 2 4 3" xfId="25290" xr:uid="{00000000-0005-0000-0000-0000CC620000}"/>
    <cellStyle name="Normal 2 2 3 2 4 4" xfId="25291" xr:uid="{00000000-0005-0000-0000-0000CD620000}"/>
    <cellStyle name="Normal 2 2 3 2 40" xfId="25292" xr:uid="{00000000-0005-0000-0000-0000CE620000}"/>
    <cellStyle name="Normal 2 2 3 2 41" xfId="25293" xr:uid="{00000000-0005-0000-0000-0000CF620000}"/>
    <cellStyle name="Normal 2 2 3 2 42" xfId="25294" xr:uid="{00000000-0005-0000-0000-0000D0620000}"/>
    <cellStyle name="Normal 2 2 3 2 43" xfId="25295" xr:uid="{00000000-0005-0000-0000-0000D1620000}"/>
    <cellStyle name="Normal 2 2 3 2 44" xfId="25296" xr:uid="{00000000-0005-0000-0000-0000D2620000}"/>
    <cellStyle name="Normal 2 2 3 2 45" xfId="25297" xr:uid="{00000000-0005-0000-0000-0000D3620000}"/>
    <cellStyle name="Normal 2 2 3 2 46" xfId="25298" xr:uid="{00000000-0005-0000-0000-0000D4620000}"/>
    <cellStyle name="Normal 2 2 3 2 47" xfId="25299" xr:uid="{00000000-0005-0000-0000-0000D5620000}"/>
    <cellStyle name="Normal 2 2 3 2 48" xfId="25300" xr:uid="{00000000-0005-0000-0000-0000D6620000}"/>
    <cellStyle name="Normal 2 2 3 2 49" xfId="25301" xr:uid="{00000000-0005-0000-0000-0000D7620000}"/>
    <cellStyle name="Normal 2 2 3 2 5" xfId="25302" xr:uid="{00000000-0005-0000-0000-0000D8620000}"/>
    <cellStyle name="Normal 2 2 3 2 5 2" xfId="25303" xr:uid="{00000000-0005-0000-0000-0000D9620000}"/>
    <cellStyle name="Normal 2 2 3 2 5 3" xfId="25304" xr:uid="{00000000-0005-0000-0000-0000DA620000}"/>
    <cellStyle name="Normal 2 2 3 2 5 4" xfId="25305" xr:uid="{00000000-0005-0000-0000-0000DB620000}"/>
    <cellStyle name="Normal 2 2 3 2 50" xfId="25306" xr:uid="{00000000-0005-0000-0000-0000DC620000}"/>
    <cellStyle name="Normal 2 2 3 2 51" xfId="25307" xr:uid="{00000000-0005-0000-0000-0000DD620000}"/>
    <cellStyle name="Normal 2 2 3 2 52" xfId="25308" xr:uid="{00000000-0005-0000-0000-0000DE620000}"/>
    <cellStyle name="Normal 2 2 3 2 53" xfId="25309" xr:uid="{00000000-0005-0000-0000-0000DF620000}"/>
    <cellStyle name="Normal 2 2 3 2 54" xfId="25310" xr:uid="{00000000-0005-0000-0000-0000E0620000}"/>
    <cellStyle name="Normal 2 2 3 2 55" xfId="25311" xr:uid="{00000000-0005-0000-0000-0000E1620000}"/>
    <cellStyle name="Normal 2 2 3 2 56" xfId="25312" xr:uid="{00000000-0005-0000-0000-0000E2620000}"/>
    <cellStyle name="Normal 2 2 3 2 57" xfId="25313" xr:uid="{00000000-0005-0000-0000-0000E3620000}"/>
    <cellStyle name="Normal 2 2 3 2 58" xfId="25314" xr:uid="{00000000-0005-0000-0000-0000E4620000}"/>
    <cellStyle name="Normal 2 2 3 2 59" xfId="25315" xr:uid="{00000000-0005-0000-0000-0000E5620000}"/>
    <cellStyle name="Normal 2 2 3 2 6" xfId="25316" xr:uid="{00000000-0005-0000-0000-0000E6620000}"/>
    <cellStyle name="Normal 2 2 3 2 6 2" xfId="25317" xr:uid="{00000000-0005-0000-0000-0000E7620000}"/>
    <cellStyle name="Normal 2 2 3 2 6 3" xfId="25318" xr:uid="{00000000-0005-0000-0000-0000E8620000}"/>
    <cellStyle name="Normal 2 2 3 2 6 4" xfId="25319" xr:uid="{00000000-0005-0000-0000-0000E9620000}"/>
    <cellStyle name="Normal 2 2 3 2 7" xfId="25320" xr:uid="{00000000-0005-0000-0000-0000EA620000}"/>
    <cellStyle name="Normal 2 2 3 2 7 2" xfId="25321" xr:uid="{00000000-0005-0000-0000-0000EB620000}"/>
    <cellStyle name="Normal 2 2 3 2 7 3" xfId="25322" xr:uid="{00000000-0005-0000-0000-0000EC620000}"/>
    <cellStyle name="Normal 2 2 3 2 7 4" xfId="25323" xr:uid="{00000000-0005-0000-0000-0000ED620000}"/>
    <cellStyle name="Normal 2 2 3 2 8" xfId="25324" xr:uid="{00000000-0005-0000-0000-0000EE620000}"/>
    <cellStyle name="Normal 2 2 3 2 8 2" xfId="25325" xr:uid="{00000000-0005-0000-0000-0000EF620000}"/>
    <cellStyle name="Normal 2 2 3 2 8 3" xfId="25326" xr:uid="{00000000-0005-0000-0000-0000F0620000}"/>
    <cellStyle name="Normal 2 2 3 2 8 4" xfId="25327" xr:uid="{00000000-0005-0000-0000-0000F1620000}"/>
    <cellStyle name="Normal 2 2 3 2 9" xfId="25328" xr:uid="{00000000-0005-0000-0000-0000F2620000}"/>
    <cellStyle name="Normal 2 2 3 2 9 2" xfId="25329" xr:uid="{00000000-0005-0000-0000-0000F3620000}"/>
    <cellStyle name="Normal 2 2 3 2 9 3" xfId="25330" xr:uid="{00000000-0005-0000-0000-0000F4620000}"/>
    <cellStyle name="Normal 2 2 3 2 9 4" xfId="25331" xr:uid="{00000000-0005-0000-0000-0000F5620000}"/>
    <cellStyle name="Normal 2 2 3 20" xfId="25332" xr:uid="{00000000-0005-0000-0000-0000F6620000}"/>
    <cellStyle name="Normal 2 2 3 20 2" xfId="25333" xr:uid="{00000000-0005-0000-0000-0000F7620000}"/>
    <cellStyle name="Normal 2 2 3 20 3" xfId="25334" xr:uid="{00000000-0005-0000-0000-0000F8620000}"/>
    <cellStyle name="Normal 2 2 3 20 4" xfId="25335" xr:uid="{00000000-0005-0000-0000-0000F9620000}"/>
    <cellStyle name="Normal 2 2 3 21" xfId="25336" xr:uid="{00000000-0005-0000-0000-0000FA620000}"/>
    <cellStyle name="Normal 2 2 3 21 2" xfId="25337" xr:uid="{00000000-0005-0000-0000-0000FB620000}"/>
    <cellStyle name="Normal 2 2 3 21 3" xfId="25338" xr:uid="{00000000-0005-0000-0000-0000FC620000}"/>
    <cellStyle name="Normal 2 2 3 21 4" xfId="25339" xr:uid="{00000000-0005-0000-0000-0000FD620000}"/>
    <cellStyle name="Normal 2 2 3 22" xfId="25340" xr:uid="{00000000-0005-0000-0000-0000FE620000}"/>
    <cellStyle name="Normal 2 2 3 22 2" xfId="25341" xr:uid="{00000000-0005-0000-0000-0000FF620000}"/>
    <cellStyle name="Normal 2 2 3 22 3" xfId="25342" xr:uid="{00000000-0005-0000-0000-000000630000}"/>
    <cellStyle name="Normal 2 2 3 22 4" xfId="25343" xr:uid="{00000000-0005-0000-0000-000001630000}"/>
    <cellStyle name="Normal 2 2 3 23" xfId="25344" xr:uid="{00000000-0005-0000-0000-000002630000}"/>
    <cellStyle name="Normal 2 2 3 23 2" xfId="25345" xr:uid="{00000000-0005-0000-0000-000003630000}"/>
    <cellStyle name="Normal 2 2 3 23 3" xfId="25346" xr:uid="{00000000-0005-0000-0000-000004630000}"/>
    <cellStyle name="Normal 2 2 3 23 4" xfId="25347" xr:uid="{00000000-0005-0000-0000-000005630000}"/>
    <cellStyle name="Normal 2 2 3 24" xfId="25348" xr:uid="{00000000-0005-0000-0000-000006630000}"/>
    <cellStyle name="Normal 2 2 3 24 2" xfId="25349" xr:uid="{00000000-0005-0000-0000-000007630000}"/>
    <cellStyle name="Normal 2 2 3 24 3" xfId="25350" xr:uid="{00000000-0005-0000-0000-000008630000}"/>
    <cellStyle name="Normal 2 2 3 24 4" xfId="25351" xr:uid="{00000000-0005-0000-0000-000009630000}"/>
    <cellStyle name="Normal 2 2 3 25" xfId="25352" xr:uid="{00000000-0005-0000-0000-00000A630000}"/>
    <cellStyle name="Normal 2 2 3 25 2" xfId="25353" xr:uid="{00000000-0005-0000-0000-00000B630000}"/>
    <cellStyle name="Normal 2 2 3 25 3" xfId="25354" xr:uid="{00000000-0005-0000-0000-00000C630000}"/>
    <cellStyle name="Normal 2 2 3 25 4" xfId="25355" xr:uid="{00000000-0005-0000-0000-00000D630000}"/>
    <cellStyle name="Normal 2 2 3 26" xfId="25356" xr:uid="{00000000-0005-0000-0000-00000E630000}"/>
    <cellStyle name="Normal 2 2 3 26 2" xfId="25357" xr:uid="{00000000-0005-0000-0000-00000F630000}"/>
    <cellStyle name="Normal 2 2 3 26 3" xfId="25358" xr:uid="{00000000-0005-0000-0000-000010630000}"/>
    <cellStyle name="Normal 2 2 3 26 4" xfId="25359" xr:uid="{00000000-0005-0000-0000-000011630000}"/>
    <cellStyle name="Normal 2 2 3 27" xfId="25360" xr:uid="{00000000-0005-0000-0000-000012630000}"/>
    <cellStyle name="Normal 2 2 3 27 2" xfId="25361" xr:uid="{00000000-0005-0000-0000-000013630000}"/>
    <cellStyle name="Normal 2 2 3 27 3" xfId="25362" xr:uid="{00000000-0005-0000-0000-000014630000}"/>
    <cellStyle name="Normal 2 2 3 27 4" xfId="25363" xr:uid="{00000000-0005-0000-0000-000015630000}"/>
    <cellStyle name="Normal 2 2 3 28" xfId="25364" xr:uid="{00000000-0005-0000-0000-000016630000}"/>
    <cellStyle name="Normal 2 2 3 28 2" xfId="25365" xr:uid="{00000000-0005-0000-0000-000017630000}"/>
    <cellStyle name="Normal 2 2 3 28 3" xfId="25366" xr:uid="{00000000-0005-0000-0000-000018630000}"/>
    <cellStyle name="Normal 2 2 3 28 4" xfId="25367" xr:uid="{00000000-0005-0000-0000-000019630000}"/>
    <cellStyle name="Normal 2 2 3 29" xfId="25368" xr:uid="{00000000-0005-0000-0000-00001A630000}"/>
    <cellStyle name="Normal 2 2 3 3" xfId="25369" xr:uid="{00000000-0005-0000-0000-00001B630000}"/>
    <cellStyle name="Normal 2 2 3 3 2" xfId="25370" xr:uid="{00000000-0005-0000-0000-00001C630000}"/>
    <cellStyle name="Normal 2 2 3 3 2 2" xfId="25371" xr:uid="{00000000-0005-0000-0000-00001D630000}"/>
    <cellStyle name="Normal 2 2 3 3 3" xfId="25372" xr:uid="{00000000-0005-0000-0000-00001E630000}"/>
    <cellStyle name="Normal 2 2 3 3 4" xfId="25373" xr:uid="{00000000-0005-0000-0000-00001F630000}"/>
    <cellStyle name="Normal 2 2 3 30" xfId="25374" xr:uid="{00000000-0005-0000-0000-000020630000}"/>
    <cellStyle name="Normal 2 2 3 31" xfId="25375" xr:uid="{00000000-0005-0000-0000-000021630000}"/>
    <cellStyle name="Normal 2 2 3 32" xfId="25376" xr:uid="{00000000-0005-0000-0000-000022630000}"/>
    <cellStyle name="Normal 2 2 3 33" xfId="25377" xr:uid="{00000000-0005-0000-0000-000023630000}"/>
    <cellStyle name="Normal 2 2 3 34" xfId="25378" xr:uid="{00000000-0005-0000-0000-000024630000}"/>
    <cellStyle name="Normal 2 2 3 35" xfId="25379" xr:uid="{00000000-0005-0000-0000-000025630000}"/>
    <cellStyle name="Normal 2 2 3 36" xfId="25380" xr:uid="{00000000-0005-0000-0000-000026630000}"/>
    <cellStyle name="Normal 2 2 3 37" xfId="25381" xr:uid="{00000000-0005-0000-0000-000027630000}"/>
    <cellStyle name="Normal 2 2 3 38" xfId="25382" xr:uid="{00000000-0005-0000-0000-000028630000}"/>
    <cellStyle name="Normal 2 2 3 39" xfId="25383" xr:uid="{00000000-0005-0000-0000-000029630000}"/>
    <cellStyle name="Normal 2 2 3 4" xfId="25384" xr:uid="{00000000-0005-0000-0000-00002A630000}"/>
    <cellStyle name="Normal 2 2 3 4 2" xfId="25385" xr:uid="{00000000-0005-0000-0000-00002B630000}"/>
    <cellStyle name="Normal 2 2 3 4 3" xfId="25386" xr:uid="{00000000-0005-0000-0000-00002C630000}"/>
    <cellStyle name="Normal 2 2 3 4 4" xfId="25387" xr:uid="{00000000-0005-0000-0000-00002D630000}"/>
    <cellStyle name="Normal 2 2 3 40" xfId="25388" xr:uid="{00000000-0005-0000-0000-00002E630000}"/>
    <cellStyle name="Normal 2 2 3 41" xfId="25389" xr:uid="{00000000-0005-0000-0000-00002F630000}"/>
    <cellStyle name="Normal 2 2 3 42" xfId="25390" xr:uid="{00000000-0005-0000-0000-000030630000}"/>
    <cellStyle name="Normal 2 2 3 43" xfId="25391" xr:uid="{00000000-0005-0000-0000-000031630000}"/>
    <cellStyle name="Normal 2 2 3 44" xfId="25392" xr:uid="{00000000-0005-0000-0000-000032630000}"/>
    <cellStyle name="Normal 2 2 3 45" xfId="25393" xr:uid="{00000000-0005-0000-0000-000033630000}"/>
    <cellStyle name="Normal 2 2 3 46" xfId="25394" xr:uid="{00000000-0005-0000-0000-000034630000}"/>
    <cellStyle name="Normal 2 2 3 47" xfId="25395" xr:uid="{00000000-0005-0000-0000-000035630000}"/>
    <cellStyle name="Normal 2 2 3 48" xfId="25396" xr:uid="{00000000-0005-0000-0000-000036630000}"/>
    <cellStyle name="Normal 2 2 3 49" xfId="25397" xr:uid="{00000000-0005-0000-0000-000037630000}"/>
    <cellStyle name="Normal 2 2 3 5" xfId="25398" xr:uid="{00000000-0005-0000-0000-000038630000}"/>
    <cellStyle name="Normal 2 2 3 5 2" xfId="25399" xr:uid="{00000000-0005-0000-0000-000039630000}"/>
    <cellStyle name="Normal 2 2 3 5 3" xfId="25400" xr:uid="{00000000-0005-0000-0000-00003A630000}"/>
    <cellStyle name="Normal 2 2 3 5 4" xfId="25401" xr:uid="{00000000-0005-0000-0000-00003B630000}"/>
    <cellStyle name="Normal 2 2 3 50" xfId="25402" xr:uid="{00000000-0005-0000-0000-00003C630000}"/>
    <cellStyle name="Normal 2 2 3 51" xfId="25403" xr:uid="{00000000-0005-0000-0000-00003D630000}"/>
    <cellStyle name="Normal 2 2 3 52" xfId="25404" xr:uid="{00000000-0005-0000-0000-00003E630000}"/>
    <cellStyle name="Normal 2 2 3 53" xfId="25405" xr:uid="{00000000-0005-0000-0000-00003F630000}"/>
    <cellStyle name="Normal 2 2 3 54" xfId="25406" xr:uid="{00000000-0005-0000-0000-000040630000}"/>
    <cellStyle name="Normal 2 2 3 55" xfId="25407" xr:uid="{00000000-0005-0000-0000-000041630000}"/>
    <cellStyle name="Normal 2 2 3 56" xfId="25408" xr:uid="{00000000-0005-0000-0000-000042630000}"/>
    <cellStyle name="Normal 2 2 3 57" xfId="25409" xr:uid="{00000000-0005-0000-0000-000043630000}"/>
    <cellStyle name="Normal 2 2 3 58" xfId="25410" xr:uid="{00000000-0005-0000-0000-000044630000}"/>
    <cellStyle name="Normal 2 2 3 59" xfId="25411" xr:uid="{00000000-0005-0000-0000-000045630000}"/>
    <cellStyle name="Normal 2 2 3 6" xfId="25412" xr:uid="{00000000-0005-0000-0000-000046630000}"/>
    <cellStyle name="Normal 2 2 3 6 2" xfId="25413" xr:uid="{00000000-0005-0000-0000-000047630000}"/>
    <cellStyle name="Normal 2 2 3 6 3" xfId="25414" xr:uid="{00000000-0005-0000-0000-000048630000}"/>
    <cellStyle name="Normal 2 2 3 6 4" xfId="25415" xr:uid="{00000000-0005-0000-0000-000049630000}"/>
    <cellStyle name="Normal 2 2 3 7" xfId="25416" xr:uid="{00000000-0005-0000-0000-00004A630000}"/>
    <cellStyle name="Normal 2 2 3 7 2" xfId="25417" xr:uid="{00000000-0005-0000-0000-00004B630000}"/>
    <cellStyle name="Normal 2 2 3 7 3" xfId="25418" xr:uid="{00000000-0005-0000-0000-00004C630000}"/>
    <cellStyle name="Normal 2 2 3 7 4" xfId="25419" xr:uid="{00000000-0005-0000-0000-00004D630000}"/>
    <cellStyle name="Normal 2 2 3 8" xfId="25420" xr:uid="{00000000-0005-0000-0000-00004E630000}"/>
    <cellStyle name="Normal 2 2 3 8 2" xfId="25421" xr:uid="{00000000-0005-0000-0000-00004F630000}"/>
    <cellStyle name="Normal 2 2 3 8 3" xfId="25422" xr:uid="{00000000-0005-0000-0000-000050630000}"/>
    <cellStyle name="Normal 2 2 3 8 4" xfId="25423" xr:uid="{00000000-0005-0000-0000-000051630000}"/>
    <cellStyle name="Normal 2 2 3 9" xfId="25424" xr:uid="{00000000-0005-0000-0000-000052630000}"/>
    <cellStyle name="Normal 2 2 3 9 2" xfId="25425" xr:uid="{00000000-0005-0000-0000-000053630000}"/>
    <cellStyle name="Normal 2 2 3 9 3" xfId="25426" xr:uid="{00000000-0005-0000-0000-000054630000}"/>
    <cellStyle name="Normal 2 2 3 9 4" xfId="25427" xr:uid="{00000000-0005-0000-0000-000055630000}"/>
    <cellStyle name="Normal 2 2 30" xfId="25428" xr:uid="{00000000-0005-0000-0000-000056630000}"/>
    <cellStyle name="Normal 2 2 30 2" xfId="25429" xr:uid="{00000000-0005-0000-0000-000057630000}"/>
    <cellStyle name="Normal 2 2 30 3" xfId="25430" xr:uid="{00000000-0005-0000-0000-000058630000}"/>
    <cellStyle name="Normal 2 2 30 4" xfId="25431" xr:uid="{00000000-0005-0000-0000-000059630000}"/>
    <cellStyle name="Normal 2 2 31" xfId="25432" xr:uid="{00000000-0005-0000-0000-00005A630000}"/>
    <cellStyle name="Normal 2 2 31 2" xfId="25433" xr:uid="{00000000-0005-0000-0000-00005B630000}"/>
    <cellStyle name="Normal 2 2 31 3" xfId="25434" xr:uid="{00000000-0005-0000-0000-00005C630000}"/>
    <cellStyle name="Normal 2 2 31 4" xfId="25435" xr:uid="{00000000-0005-0000-0000-00005D630000}"/>
    <cellStyle name="Normal 2 2 32" xfId="25436" xr:uid="{00000000-0005-0000-0000-00005E630000}"/>
    <cellStyle name="Normal 2 2 32 2" xfId="25437" xr:uid="{00000000-0005-0000-0000-00005F630000}"/>
    <cellStyle name="Normal 2 2 32 3" xfId="25438" xr:uid="{00000000-0005-0000-0000-000060630000}"/>
    <cellStyle name="Normal 2 2 32 4" xfId="25439" xr:uid="{00000000-0005-0000-0000-000061630000}"/>
    <cellStyle name="Normal 2 2 33" xfId="25440" xr:uid="{00000000-0005-0000-0000-000062630000}"/>
    <cellStyle name="Normal 2 2 33 2" xfId="25441" xr:uid="{00000000-0005-0000-0000-000063630000}"/>
    <cellStyle name="Normal 2 2 33 3" xfId="25442" xr:uid="{00000000-0005-0000-0000-000064630000}"/>
    <cellStyle name="Normal 2 2 33 4" xfId="25443" xr:uid="{00000000-0005-0000-0000-000065630000}"/>
    <cellStyle name="Normal 2 2 34" xfId="25444" xr:uid="{00000000-0005-0000-0000-000066630000}"/>
    <cellStyle name="Normal 2 2 34 2" xfId="25445" xr:uid="{00000000-0005-0000-0000-000067630000}"/>
    <cellStyle name="Normal 2 2 34 3" xfId="25446" xr:uid="{00000000-0005-0000-0000-000068630000}"/>
    <cellStyle name="Normal 2 2 34 4" xfId="25447" xr:uid="{00000000-0005-0000-0000-000069630000}"/>
    <cellStyle name="Normal 2 2 35" xfId="25448" xr:uid="{00000000-0005-0000-0000-00006A630000}"/>
    <cellStyle name="Normal 2 2 35 2" xfId="25449" xr:uid="{00000000-0005-0000-0000-00006B630000}"/>
    <cellStyle name="Normal 2 2 35 3" xfId="25450" xr:uid="{00000000-0005-0000-0000-00006C630000}"/>
    <cellStyle name="Normal 2 2 35 4" xfId="25451" xr:uid="{00000000-0005-0000-0000-00006D630000}"/>
    <cellStyle name="Normal 2 2 36" xfId="25452" xr:uid="{00000000-0005-0000-0000-00006E630000}"/>
    <cellStyle name="Normal 2 2 36 2" xfId="25453" xr:uid="{00000000-0005-0000-0000-00006F630000}"/>
    <cellStyle name="Normal 2 2 36 3" xfId="25454" xr:uid="{00000000-0005-0000-0000-000070630000}"/>
    <cellStyle name="Normal 2 2 36 4" xfId="25455" xr:uid="{00000000-0005-0000-0000-000071630000}"/>
    <cellStyle name="Normal 2 2 37" xfId="25456" xr:uid="{00000000-0005-0000-0000-000072630000}"/>
    <cellStyle name="Normal 2 2 37 2" xfId="25457" xr:uid="{00000000-0005-0000-0000-000073630000}"/>
    <cellStyle name="Normal 2 2 37 3" xfId="25458" xr:uid="{00000000-0005-0000-0000-000074630000}"/>
    <cellStyle name="Normal 2 2 37 4" xfId="25459" xr:uid="{00000000-0005-0000-0000-000075630000}"/>
    <cellStyle name="Normal 2 2 38" xfId="25460" xr:uid="{00000000-0005-0000-0000-000076630000}"/>
    <cellStyle name="Normal 2 2 38 2" xfId="25461" xr:uid="{00000000-0005-0000-0000-000077630000}"/>
    <cellStyle name="Normal 2 2 38 3" xfId="25462" xr:uid="{00000000-0005-0000-0000-000078630000}"/>
    <cellStyle name="Normal 2 2 38 4" xfId="25463" xr:uid="{00000000-0005-0000-0000-000079630000}"/>
    <cellStyle name="Normal 2 2 39" xfId="25464" xr:uid="{00000000-0005-0000-0000-00007A630000}"/>
    <cellStyle name="Normal 2 2 4" xfId="25465" xr:uid="{00000000-0005-0000-0000-00007B630000}"/>
    <cellStyle name="Normal 2 2 4 10" xfId="25466" xr:uid="{00000000-0005-0000-0000-00007C630000}"/>
    <cellStyle name="Normal 2 2 4 10 2" xfId="25467" xr:uid="{00000000-0005-0000-0000-00007D630000}"/>
    <cellStyle name="Normal 2 2 4 10 3" xfId="25468" xr:uid="{00000000-0005-0000-0000-00007E630000}"/>
    <cellStyle name="Normal 2 2 4 10 4" xfId="25469" xr:uid="{00000000-0005-0000-0000-00007F630000}"/>
    <cellStyle name="Normal 2 2 4 11" xfId="25470" xr:uid="{00000000-0005-0000-0000-000080630000}"/>
    <cellStyle name="Normal 2 2 4 11 2" xfId="25471" xr:uid="{00000000-0005-0000-0000-000081630000}"/>
    <cellStyle name="Normal 2 2 4 11 3" xfId="25472" xr:uid="{00000000-0005-0000-0000-000082630000}"/>
    <cellStyle name="Normal 2 2 4 11 4" xfId="25473" xr:uid="{00000000-0005-0000-0000-000083630000}"/>
    <cellStyle name="Normal 2 2 4 12" xfId="25474" xr:uid="{00000000-0005-0000-0000-000084630000}"/>
    <cellStyle name="Normal 2 2 4 12 2" xfId="25475" xr:uid="{00000000-0005-0000-0000-000085630000}"/>
    <cellStyle name="Normal 2 2 4 12 3" xfId="25476" xr:uid="{00000000-0005-0000-0000-000086630000}"/>
    <cellStyle name="Normal 2 2 4 12 4" xfId="25477" xr:uid="{00000000-0005-0000-0000-000087630000}"/>
    <cellStyle name="Normal 2 2 4 13" xfId="25478" xr:uid="{00000000-0005-0000-0000-000088630000}"/>
    <cellStyle name="Normal 2 2 4 13 2" xfId="25479" xr:uid="{00000000-0005-0000-0000-000089630000}"/>
    <cellStyle name="Normal 2 2 4 13 3" xfId="25480" xr:uid="{00000000-0005-0000-0000-00008A630000}"/>
    <cellStyle name="Normal 2 2 4 13 4" xfId="25481" xr:uid="{00000000-0005-0000-0000-00008B630000}"/>
    <cellStyle name="Normal 2 2 4 14" xfId="25482" xr:uid="{00000000-0005-0000-0000-00008C630000}"/>
    <cellStyle name="Normal 2 2 4 14 2" xfId="25483" xr:uid="{00000000-0005-0000-0000-00008D630000}"/>
    <cellStyle name="Normal 2 2 4 14 3" xfId="25484" xr:uid="{00000000-0005-0000-0000-00008E630000}"/>
    <cellStyle name="Normal 2 2 4 14 4" xfId="25485" xr:uid="{00000000-0005-0000-0000-00008F630000}"/>
    <cellStyle name="Normal 2 2 4 15" xfId="25486" xr:uid="{00000000-0005-0000-0000-000090630000}"/>
    <cellStyle name="Normal 2 2 4 15 2" xfId="25487" xr:uid="{00000000-0005-0000-0000-000091630000}"/>
    <cellStyle name="Normal 2 2 4 15 3" xfId="25488" xr:uid="{00000000-0005-0000-0000-000092630000}"/>
    <cellStyle name="Normal 2 2 4 15 4" xfId="25489" xr:uid="{00000000-0005-0000-0000-000093630000}"/>
    <cellStyle name="Normal 2 2 4 16" xfId="25490" xr:uid="{00000000-0005-0000-0000-000094630000}"/>
    <cellStyle name="Normal 2 2 4 16 2" xfId="25491" xr:uid="{00000000-0005-0000-0000-000095630000}"/>
    <cellStyle name="Normal 2 2 4 16 3" xfId="25492" xr:uid="{00000000-0005-0000-0000-000096630000}"/>
    <cellStyle name="Normal 2 2 4 16 4" xfId="25493" xr:uid="{00000000-0005-0000-0000-000097630000}"/>
    <cellStyle name="Normal 2 2 4 17" xfId="25494" xr:uid="{00000000-0005-0000-0000-000098630000}"/>
    <cellStyle name="Normal 2 2 4 17 2" xfId="25495" xr:uid="{00000000-0005-0000-0000-000099630000}"/>
    <cellStyle name="Normal 2 2 4 17 3" xfId="25496" xr:uid="{00000000-0005-0000-0000-00009A630000}"/>
    <cellStyle name="Normal 2 2 4 17 4" xfId="25497" xr:uid="{00000000-0005-0000-0000-00009B630000}"/>
    <cellStyle name="Normal 2 2 4 18" xfId="25498" xr:uid="{00000000-0005-0000-0000-00009C630000}"/>
    <cellStyle name="Normal 2 2 4 18 2" xfId="25499" xr:uid="{00000000-0005-0000-0000-00009D630000}"/>
    <cellStyle name="Normal 2 2 4 18 3" xfId="25500" xr:uid="{00000000-0005-0000-0000-00009E630000}"/>
    <cellStyle name="Normal 2 2 4 18 4" xfId="25501" xr:uid="{00000000-0005-0000-0000-00009F630000}"/>
    <cellStyle name="Normal 2 2 4 19" xfId="25502" xr:uid="{00000000-0005-0000-0000-0000A0630000}"/>
    <cellStyle name="Normal 2 2 4 19 2" xfId="25503" xr:uid="{00000000-0005-0000-0000-0000A1630000}"/>
    <cellStyle name="Normal 2 2 4 19 3" xfId="25504" xr:uid="{00000000-0005-0000-0000-0000A2630000}"/>
    <cellStyle name="Normal 2 2 4 19 4" xfId="25505" xr:uid="{00000000-0005-0000-0000-0000A3630000}"/>
    <cellStyle name="Normal 2 2 4 2" xfId="25506" xr:uid="{00000000-0005-0000-0000-0000A4630000}"/>
    <cellStyle name="Normal 2 2 4 2 2" xfId="25507" xr:uid="{00000000-0005-0000-0000-0000A5630000}"/>
    <cellStyle name="Normal 2 2 4 2 2 2" xfId="25508" xr:uid="{00000000-0005-0000-0000-0000A6630000}"/>
    <cellStyle name="Normal 2 2 4 2 3" xfId="25509" xr:uid="{00000000-0005-0000-0000-0000A7630000}"/>
    <cellStyle name="Normal 2 2 4 2 4" xfId="25510" xr:uid="{00000000-0005-0000-0000-0000A8630000}"/>
    <cellStyle name="Normal 2 2 4 20" xfId="25511" xr:uid="{00000000-0005-0000-0000-0000A9630000}"/>
    <cellStyle name="Normal 2 2 4 20 2" xfId="25512" xr:uid="{00000000-0005-0000-0000-0000AA630000}"/>
    <cellStyle name="Normal 2 2 4 20 3" xfId="25513" xr:uid="{00000000-0005-0000-0000-0000AB630000}"/>
    <cellStyle name="Normal 2 2 4 20 4" xfId="25514" xr:uid="{00000000-0005-0000-0000-0000AC630000}"/>
    <cellStyle name="Normal 2 2 4 21" xfId="25515" xr:uid="{00000000-0005-0000-0000-0000AD630000}"/>
    <cellStyle name="Normal 2 2 4 21 2" xfId="25516" xr:uid="{00000000-0005-0000-0000-0000AE630000}"/>
    <cellStyle name="Normal 2 2 4 21 3" xfId="25517" xr:uid="{00000000-0005-0000-0000-0000AF630000}"/>
    <cellStyle name="Normal 2 2 4 21 4" xfId="25518" xr:uid="{00000000-0005-0000-0000-0000B0630000}"/>
    <cellStyle name="Normal 2 2 4 22" xfId="25519" xr:uid="{00000000-0005-0000-0000-0000B1630000}"/>
    <cellStyle name="Normal 2 2 4 22 2" xfId="25520" xr:uid="{00000000-0005-0000-0000-0000B2630000}"/>
    <cellStyle name="Normal 2 2 4 22 3" xfId="25521" xr:uid="{00000000-0005-0000-0000-0000B3630000}"/>
    <cellStyle name="Normal 2 2 4 22 4" xfId="25522" xr:uid="{00000000-0005-0000-0000-0000B4630000}"/>
    <cellStyle name="Normal 2 2 4 23" xfId="25523" xr:uid="{00000000-0005-0000-0000-0000B5630000}"/>
    <cellStyle name="Normal 2 2 4 23 2" xfId="25524" xr:uid="{00000000-0005-0000-0000-0000B6630000}"/>
    <cellStyle name="Normal 2 2 4 23 3" xfId="25525" xr:uid="{00000000-0005-0000-0000-0000B7630000}"/>
    <cellStyle name="Normal 2 2 4 23 4" xfId="25526" xr:uid="{00000000-0005-0000-0000-0000B8630000}"/>
    <cellStyle name="Normal 2 2 4 24" xfId="25527" xr:uid="{00000000-0005-0000-0000-0000B9630000}"/>
    <cellStyle name="Normal 2 2 4 24 2" xfId="25528" xr:uid="{00000000-0005-0000-0000-0000BA630000}"/>
    <cellStyle name="Normal 2 2 4 24 3" xfId="25529" xr:uid="{00000000-0005-0000-0000-0000BB630000}"/>
    <cellStyle name="Normal 2 2 4 24 4" xfId="25530" xr:uid="{00000000-0005-0000-0000-0000BC630000}"/>
    <cellStyle name="Normal 2 2 4 25" xfId="25531" xr:uid="{00000000-0005-0000-0000-0000BD630000}"/>
    <cellStyle name="Normal 2 2 4 25 2" xfId="25532" xr:uid="{00000000-0005-0000-0000-0000BE630000}"/>
    <cellStyle name="Normal 2 2 4 25 3" xfId="25533" xr:uid="{00000000-0005-0000-0000-0000BF630000}"/>
    <cellStyle name="Normal 2 2 4 25 4" xfId="25534" xr:uid="{00000000-0005-0000-0000-0000C0630000}"/>
    <cellStyle name="Normal 2 2 4 26" xfId="25535" xr:uid="{00000000-0005-0000-0000-0000C1630000}"/>
    <cellStyle name="Normal 2 2 4 26 2" xfId="25536" xr:uid="{00000000-0005-0000-0000-0000C2630000}"/>
    <cellStyle name="Normal 2 2 4 26 3" xfId="25537" xr:uid="{00000000-0005-0000-0000-0000C3630000}"/>
    <cellStyle name="Normal 2 2 4 26 4" xfId="25538" xr:uid="{00000000-0005-0000-0000-0000C4630000}"/>
    <cellStyle name="Normal 2 2 4 27" xfId="25539" xr:uid="{00000000-0005-0000-0000-0000C5630000}"/>
    <cellStyle name="Normal 2 2 4 27 2" xfId="25540" xr:uid="{00000000-0005-0000-0000-0000C6630000}"/>
    <cellStyle name="Normal 2 2 4 27 3" xfId="25541" xr:uid="{00000000-0005-0000-0000-0000C7630000}"/>
    <cellStyle name="Normal 2 2 4 27 4" xfId="25542" xr:uid="{00000000-0005-0000-0000-0000C8630000}"/>
    <cellStyle name="Normal 2 2 4 28" xfId="25543" xr:uid="{00000000-0005-0000-0000-0000C9630000}"/>
    <cellStyle name="Normal 2 2 4 28 2" xfId="25544" xr:uid="{00000000-0005-0000-0000-0000CA630000}"/>
    <cellStyle name="Normal 2 2 4 28 3" xfId="25545" xr:uid="{00000000-0005-0000-0000-0000CB630000}"/>
    <cellStyle name="Normal 2 2 4 28 4" xfId="25546" xr:uid="{00000000-0005-0000-0000-0000CC630000}"/>
    <cellStyle name="Normal 2 2 4 29" xfId="25547" xr:uid="{00000000-0005-0000-0000-0000CD630000}"/>
    <cellStyle name="Normal 2 2 4 29 2" xfId="25548" xr:uid="{00000000-0005-0000-0000-0000CE630000}"/>
    <cellStyle name="Normal 2 2 4 29 3" xfId="25549" xr:uid="{00000000-0005-0000-0000-0000CF630000}"/>
    <cellStyle name="Normal 2 2 4 29 4" xfId="25550" xr:uid="{00000000-0005-0000-0000-0000D0630000}"/>
    <cellStyle name="Normal 2 2 4 3" xfId="25551" xr:uid="{00000000-0005-0000-0000-0000D1630000}"/>
    <cellStyle name="Normal 2 2 4 3 2" xfId="25552" xr:uid="{00000000-0005-0000-0000-0000D2630000}"/>
    <cellStyle name="Normal 2 2 4 3 2 2" xfId="25553" xr:uid="{00000000-0005-0000-0000-0000D3630000}"/>
    <cellStyle name="Normal 2 2 4 3 3" xfId="25554" xr:uid="{00000000-0005-0000-0000-0000D4630000}"/>
    <cellStyle name="Normal 2 2 4 3 4" xfId="25555" xr:uid="{00000000-0005-0000-0000-0000D5630000}"/>
    <cellStyle name="Normal 2 2 4 30" xfId="25556" xr:uid="{00000000-0005-0000-0000-0000D6630000}"/>
    <cellStyle name="Normal 2 2 4 30 2" xfId="25557" xr:uid="{00000000-0005-0000-0000-0000D7630000}"/>
    <cellStyle name="Normal 2 2 4 30 3" xfId="25558" xr:uid="{00000000-0005-0000-0000-0000D8630000}"/>
    <cellStyle name="Normal 2 2 4 30 4" xfId="25559" xr:uid="{00000000-0005-0000-0000-0000D9630000}"/>
    <cellStyle name="Normal 2 2 4 31" xfId="25560" xr:uid="{00000000-0005-0000-0000-0000DA630000}"/>
    <cellStyle name="Normal 2 2 4 32" xfId="25561" xr:uid="{00000000-0005-0000-0000-0000DB630000}"/>
    <cellStyle name="Normal 2 2 4 33" xfId="25562" xr:uid="{00000000-0005-0000-0000-0000DC630000}"/>
    <cellStyle name="Normal 2 2 4 34" xfId="25563" xr:uid="{00000000-0005-0000-0000-0000DD630000}"/>
    <cellStyle name="Normal 2 2 4 4" xfId="25564" xr:uid="{00000000-0005-0000-0000-0000DE630000}"/>
    <cellStyle name="Normal 2 2 4 4 2" xfId="25565" xr:uid="{00000000-0005-0000-0000-0000DF630000}"/>
    <cellStyle name="Normal 2 2 4 4 3" xfId="25566" xr:uid="{00000000-0005-0000-0000-0000E0630000}"/>
    <cellStyle name="Normal 2 2 4 4 4" xfId="25567" xr:uid="{00000000-0005-0000-0000-0000E1630000}"/>
    <cellStyle name="Normal 2 2 4 5" xfId="25568" xr:uid="{00000000-0005-0000-0000-0000E2630000}"/>
    <cellStyle name="Normal 2 2 4 5 2" xfId="25569" xr:uid="{00000000-0005-0000-0000-0000E3630000}"/>
    <cellStyle name="Normal 2 2 4 5 3" xfId="25570" xr:uid="{00000000-0005-0000-0000-0000E4630000}"/>
    <cellStyle name="Normal 2 2 4 5 4" xfId="25571" xr:uid="{00000000-0005-0000-0000-0000E5630000}"/>
    <cellStyle name="Normal 2 2 4 6" xfId="25572" xr:uid="{00000000-0005-0000-0000-0000E6630000}"/>
    <cellStyle name="Normal 2 2 4 6 2" xfId="25573" xr:uid="{00000000-0005-0000-0000-0000E7630000}"/>
    <cellStyle name="Normal 2 2 4 6 3" xfId="25574" xr:uid="{00000000-0005-0000-0000-0000E8630000}"/>
    <cellStyle name="Normal 2 2 4 6 4" xfId="25575" xr:uid="{00000000-0005-0000-0000-0000E9630000}"/>
    <cellStyle name="Normal 2 2 4 7" xfId="25576" xr:uid="{00000000-0005-0000-0000-0000EA630000}"/>
    <cellStyle name="Normal 2 2 4 7 2" xfId="25577" xr:uid="{00000000-0005-0000-0000-0000EB630000}"/>
    <cellStyle name="Normal 2 2 4 7 3" xfId="25578" xr:uid="{00000000-0005-0000-0000-0000EC630000}"/>
    <cellStyle name="Normal 2 2 4 7 4" xfId="25579" xr:uid="{00000000-0005-0000-0000-0000ED630000}"/>
    <cellStyle name="Normal 2 2 4 8" xfId="25580" xr:uid="{00000000-0005-0000-0000-0000EE630000}"/>
    <cellStyle name="Normal 2 2 4 8 2" xfId="25581" xr:uid="{00000000-0005-0000-0000-0000EF630000}"/>
    <cellStyle name="Normal 2 2 4 8 3" xfId="25582" xr:uid="{00000000-0005-0000-0000-0000F0630000}"/>
    <cellStyle name="Normal 2 2 4 8 4" xfId="25583" xr:uid="{00000000-0005-0000-0000-0000F1630000}"/>
    <cellStyle name="Normal 2 2 4 9" xfId="25584" xr:uid="{00000000-0005-0000-0000-0000F2630000}"/>
    <cellStyle name="Normal 2 2 4 9 2" xfId="25585" xr:uid="{00000000-0005-0000-0000-0000F3630000}"/>
    <cellStyle name="Normal 2 2 4 9 3" xfId="25586" xr:uid="{00000000-0005-0000-0000-0000F4630000}"/>
    <cellStyle name="Normal 2 2 4 9 4" xfId="25587" xr:uid="{00000000-0005-0000-0000-0000F5630000}"/>
    <cellStyle name="Normal 2 2 40" xfId="25588" xr:uid="{00000000-0005-0000-0000-0000F6630000}"/>
    <cellStyle name="Normal 2 2 5" xfId="25589" xr:uid="{00000000-0005-0000-0000-0000F7630000}"/>
    <cellStyle name="Normal 2 2 5 2" xfId="25590" xr:uid="{00000000-0005-0000-0000-0000F8630000}"/>
    <cellStyle name="Normal 2 2 5 3" xfId="25591" xr:uid="{00000000-0005-0000-0000-0000F9630000}"/>
    <cellStyle name="Normal 2 2 5 4" xfId="25592" xr:uid="{00000000-0005-0000-0000-0000FA630000}"/>
    <cellStyle name="Normal 2 2 6" xfId="25593" xr:uid="{00000000-0005-0000-0000-0000FB630000}"/>
    <cellStyle name="Normal 2 2 6 2" xfId="25594" xr:uid="{00000000-0005-0000-0000-0000FC630000}"/>
    <cellStyle name="Normal 2 2 6 3" xfId="25595" xr:uid="{00000000-0005-0000-0000-0000FD630000}"/>
    <cellStyle name="Normal 2 2 6 4" xfId="25596" xr:uid="{00000000-0005-0000-0000-0000FE630000}"/>
    <cellStyle name="Normal 2 2 7" xfId="25597" xr:uid="{00000000-0005-0000-0000-0000FF630000}"/>
    <cellStyle name="Normal 2 2 7 2" xfId="25598" xr:uid="{00000000-0005-0000-0000-000000640000}"/>
    <cellStyle name="Normal 2 2 7 3" xfId="25599" xr:uid="{00000000-0005-0000-0000-000001640000}"/>
    <cellStyle name="Normal 2 2 7 4" xfId="25600" xr:uid="{00000000-0005-0000-0000-000002640000}"/>
    <cellStyle name="Normal 2 2 8" xfId="25601" xr:uid="{00000000-0005-0000-0000-000003640000}"/>
    <cellStyle name="Normal 2 2 8 2" xfId="25602" xr:uid="{00000000-0005-0000-0000-000004640000}"/>
    <cellStyle name="Normal 2 2 8 3" xfId="25603" xr:uid="{00000000-0005-0000-0000-000005640000}"/>
    <cellStyle name="Normal 2 2 8 4" xfId="25604" xr:uid="{00000000-0005-0000-0000-000006640000}"/>
    <cellStyle name="Normal 2 2 9" xfId="25605" xr:uid="{00000000-0005-0000-0000-000007640000}"/>
    <cellStyle name="Normal 2 2 9 2" xfId="25606" xr:uid="{00000000-0005-0000-0000-000008640000}"/>
    <cellStyle name="Normal 2 2 9 3" xfId="25607" xr:uid="{00000000-0005-0000-0000-000009640000}"/>
    <cellStyle name="Normal 2 2 9 4" xfId="25608" xr:uid="{00000000-0005-0000-0000-00000A640000}"/>
    <cellStyle name="Normal 2 20" xfId="25609" xr:uid="{00000000-0005-0000-0000-00000B640000}"/>
    <cellStyle name="Normal 2 20 2" xfId="25610" xr:uid="{00000000-0005-0000-0000-00000C640000}"/>
    <cellStyle name="Normal 2 20 2 2" xfId="25611" xr:uid="{00000000-0005-0000-0000-00000D640000}"/>
    <cellStyle name="Normal 2 20 2 3" xfId="25612" xr:uid="{00000000-0005-0000-0000-00000E640000}"/>
    <cellStyle name="Normal 2 20 2 4" xfId="25613" xr:uid="{00000000-0005-0000-0000-00000F640000}"/>
    <cellStyle name="Normal 2 20 3" xfId="25614" xr:uid="{00000000-0005-0000-0000-000010640000}"/>
    <cellStyle name="Normal 2 20 3 2" xfId="25615" xr:uid="{00000000-0005-0000-0000-000011640000}"/>
    <cellStyle name="Normal 2 20 3 3" xfId="25616" xr:uid="{00000000-0005-0000-0000-000012640000}"/>
    <cellStyle name="Normal 2 20 3 4" xfId="25617" xr:uid="{00000000-0005-0000-0000-000013640000}"/>
    <cellStyle name="Normal 2 20 4" xfId="25618" xr:uid="{00000000-0005-0000-0000-000014640000}"/>
    <cellStyle name="Normal 2 20 5" xfId="25619" xr:uid="{00000000-0005-0000-0000-000015640000}"/>
    <cellStyle name="Normal 2 20 6" xfId="25620" xr:uid="{00000000-0005-0000-0000-000016640000}"/>
    <cellStyle name="Normal 2 21" xfId="25621" xr:uid="{00000000-0005-0000-0000-000017640000}"/>
    <cellStyle name="Normal 2 21 2" xfId="25622" xr:uid="{00000000-0005-0000-0000-000018640000}"/>
    <cellStyle name="Normal 2 21 2 2" xfId="25623" xr:uid="{00000000-0005-0000-0000-000019640000}"/>
    <cellStyle name="Normal 2 21 2 3" xfId="25624" xr:uid="{00000000-0005-0000-0000-00001A640000}"/>
    <cellStyle name="Normal 2 21 2 4" xfId="25625" xr:uid="{00000000-0005-0000-0000-00001B640000}"/>
    <cellStyle name="Normal 2 21 3" xfId="25626" xr:uid="{00000000-0005-0000-0000-00001C640000}"/>
    <cellStyle name="Normal 2 21 3 2" xfId="25627" xr:uid="{00000000-0005-0000-0000-00001D640000}"/>
    <cellStyle name="Normal 2 21 3 3" xfId="25628" xr:uid="{00000000-0005-0000-0000-00001E640000}"/>
    <cellStyle name="Normal 2 21 3 4" xfId="25629" xr:uid="{00000000-0005-0000-0000-00001F640000}"/>
    <cellStyle name="Normal 2 21 4" xfId="25630" xr:uid="{00000000-0005-0000-0000-000020640000}"/>
    <cellStyle name="Normal 2 21 5" xfId="25631" xr:uid="{00000000-0005-0000-0000-000021640000}"/>
    <cellStyle name="Normal 2 21 6" xfId="25632" xr:uid="{00000000-0005-0000-0000-000022640000}"/>
    <cellStyle name="Normal 2 22" xfId="25633" xr:uid="{00000000-0005-0000-0000-000023640000}"/>
    <cellStyle name="Normal 2 22 2" xfId="25634" xr:uid="{00000000-0005-0000-0000-000024640000}"/>
    <cellStyle name="Normal 2 22 2 2" xfId="25635" xr:uid="{00000000-0005-0000-0000-000025640000}"/>
    <cellStyle name="Normal 2 22 2 3" xfId="25636" xr:uid="{00000000-0005-0000-0000-000026640000}"/>
    <cellStyle name="Normal 2 22 2 4" xfId="25637" xr:uid="{00000000-0005-0000-0000-000027640000}"/>
    <cellStyle name="Normal 2 22 3" xfId="25638" xr:uid="{00000000-0005-0000-0000-000028640000}"/>
    <cellStyle name="Normal 2 22 3 2" xfId="25639" xr:uid="{00000000-0005-0000-0000-000029640000}"/>
    <cellStyle name="Normal 2 22 3 3" xfId="25640" xr:uid="{00000000-0005-0000-0000-00002A640000}"/>
    <cellStyle name="Normal 2 22 3 4" xfId="25641" xr:uid="{00000000-0005-0000-0000-00002B640000}"/>
    <cellStyle name="Normal 2 22 4" xfId="25642" xr:uid="{00000000-0005-0000-0000-00002C640000}"/>
    <cellStyle name="Normal 2 22 5" xfId="25643" xr:uid="{00000000-0005-0000-0000-00002D640000}"/>
    <cellStyle name="Normal 2 22 6" xfId="25644" xr:uid="{00000000-0005-0000-0000-00002E640000}"/>
    <cellStyle name="Normal 2 23" xfId="25645" xr:uid="{00000000-0005-0000-0000-00002F640000}"/>
    <cellStyle name="Normal 2 23 2" xfId="25646" xr:uid="{00000000-0005-0000-0000-000030640000}"/>
    <cellStyle name="Normal 2 23 2 2" xfId="25647" xr:uid="{00000000-0005-0000-0000-000031640000}"/>
    <cellStyle name="Normal 2 23 2 2 2" xfId="25648" xr:uid="{00000000-0005-0000-0000-000032640000}"/>
    <cellStyle name="Normal 2 23 2 2 3" xfId="25649" xr:uid="{00000000-0005-0000-0000-000033640000}"/>
    <cellStyle name="Normal 2 23 2 3" xfId="25650" xr:uid="{00000000-0005-0000-0000-000034640000}"/>
    <cellStyle name="Normal 2 23 2 4" xfId="25651" xr:uid="{00000000-0005-0000-0000-000035640000}"/>
    <cellStyle name="Normal 2 23 3" xfId="25652" xr:uid="{00000000-0005-0000-0000-000036640000}"/>
    <cellStyle name="Normal 2 23 3 2" xfId="25653" xr:uid="{00000000-0005-0000-0000-000037640000}"/>
    <cellStyle name="Normal 2 23 3 3" xfId="25654" xr:uid="{00000000-0005-0000-0000-000038640000}"/>
    <cellStyle name="Normal 2 23 3 4" xfId="25655" xr:uid="{00000000-0005-0000-0000-000039640000}"/>
    <cellStyle name="Normal 2 23 4" xfId="25656" xr:uid="{00000000-0005-0000-0000-00003A640000}"/>
    <cellStyle name="Normal 2 23 5" xfId="25657" xr:uid="{00000000-0005-0000-0000-00003B640000}"/>
    <cellStyle name="Normal 2 23 6" xfId="25658" xr:uid="{00000000-0005-0000-0000-00003C640000}"/>
    <cellStyle name="Normal 2 24" xfId="25659" xr:uid="{00000000-0005-0000-0000-00003D640000}"/>
    <cellStyle name="Normal 2 24 2" xfId="25660" xr:uid="{00000000-0005-0000-0000-00003E640000}"/>
    <cellStyle name="Normal 2 24 2 2" xfId="25661" xr:uid="{00000000-0005-0000-0000-00003F640000}"/>
    <cellStyle name="Normal 2 24 2 3" xfId="25662" xr:uid="{00000000-0005-0000-0000-000040640000}"/>
    <cellStyle name="Normal 2 24 2 4" xfId="25663" xr:uid="{00000000-0005-0000-0000-000041640000}"/>
    <cellStyle name="Normal 2 24 3" xfId="25664" xr:uid="{00000000-0005-0000-0000-000042640000}"/>
    <cellStyle name="Normal 2 24 3 2" xfId="25665" xr:uid="{00000000-0005-0000-0000-000043640000}"/>
    <cellStyle name="Normal 2 24 3 3" xfId="25666" xr:uid="{00000000-0005-0000-0000-000044640000}"/>
    <cellStyle name="Normal 2 24 3 4" xfId="25667" xr:uid="{00000000-0005-0000-0000-000045640000}"/>
    <cellStyle name="Normal 2 24 4" xfId="25668" xr:uid="{00000000-0005-0000-0000-000046640000}"/>
    <cellStyle name="Normal 2 24 5" xfId="25669" xr:uid="{00000000-0005-0000-0000-000047640000}"/>
    <cellStyle name="Normal 2 24 6" xfId="25670" xr:uid="{00000000-0005-0000-0000-000048640000}"/>
    <cellStyle name="Normal 2 25" xfId="25671" xr:uid="{00000000-0005-0000-0000-000049640000}"/>
    <cellStyle name="Normal 2 25 2" xfId="25672" xr:uid="{00000000-0005-0000-0000-00004A640000}"/>
    <cellStyle name="Normal 2 25 2 2" xfId="25673" xr:uid="{00000000-0005-0000-0000-00004B640000}"/>
    <cellStyle name="Normal 2 25 2 3" xfId="25674" xr:uid="{00000000-0005-0000-0000-00004C640000}"/>
    <cellStyle name="Normal 2 25 2 4" xfId="25675" xr:uid="{00000000-0005-0000-0000-00004D640000}"/>
    <cellStyle name="Normal 2 25 3" xfId="25676" xr:uid="{00000000-0005-0000-0000-00004E640000}"/>
    <cellStyle name="Normal 2 25 3 2" xfId="25677" xr:uid="{00000000-0005-0000-0000-00004F640000}"/>
    <cellStyle name="Normal 2 25 3 3" xfId="25678" xr:uid="{00000000-0005-0000-0000-000050640000}"/>
    <cellStyle name="Normal 2 25 3 4" xfId="25679" xr:uid="{00000000-0005-0000-0000-000051640000}"/>
    <cellStyle name="Normal 2 25 4" xfId="25680" xr:uid="{00000000-0005-0000-0000-000052640000}"/>
    <cellStyle name="Normal 2 25 5" xfId="25681" xr:uid="{00000000-0005-0000-0000-000053640000}"/>
    <cellStyle name="Normal 2 25 6" xfId="25682" xr:uid="{00000000-0005-0000-0000-000054640000}"/>
    <cellStyle name="Normal 2 26" xfId="25683" xr:uid="{00000000-0005-0000-0000-000055640000}"/>
    <cellStyle name="Normal 2 26 2" xfId="25684" xr:uid="{00000000-0005-0000-0000-000056640000}"/>
    <cellStyle name="Normal 2 26 3" xfId="25685" xr:uid="{00000000-0005-0000-0000-000057640000}"/>
    <cellStyle name="Normal 2 26 4" xfId="25686" xr:uid="{00000000-0005-0000-0000-000058640000}"/>
    <cellStyle name="Normal 2 27" xfId="25687" xr:uid="{00000000-0005-0000-0000-000059640000}"/>
    <cellStyle name="Normal 2 27 2" xfId="25688" xr:uid="{00000000-0005-0000-0000-00005A640000}"/>
    <cellStyle name="Normal 2 27 3" xfId="25689" xr:uid="{00000000-0005-0000-0000-00005B640000}"/>
    <cellStyle name="Normal 2 27 4" xfId="25690" xr:uid="{00000000-0005-0000-0000-00005C640000}"/>
    <cellStyle name="Normal 2 28" xfId="25691" xr:uid="{00000000-0005-0000-0000-00005D640000}"/>
    <cellStyle name="Normal 2 28 2" xfId="25692" xr:uid="{00000000-0005-0000-0000-00005E640000}"/>
    <cellStyle name="Normal 2 28 3" xfId="25693" xr:uid="{00000000-0005-0000-0000-00005F640000}"/>
    <cellStyle name="Normal 2 28 4" xfId="25694" xr:uid="{00000000-0005-0000-0000-000060640000}"/>
    <cellStyle name="Normal 2 29" xfId="25695" xr:uid="{00000000-0005-0000-0000-000061640000}"/>
    <cellStyle name="Normal 2 29 2" xfId="25696" xr:uid="{00000000-0005-0000-0000-000062640000}"/>
    <cellStyle name="Normal 2 29 3" xfId="25697" xr:uid="{00000000-0005-0000-0000-000063640000}"/>
    <cellStyle name="Normal 2 29 4" xfId="25698" xr:uid="{00000000-0005-0000-0000-000064640000}"/>
    <cellStyle name="Normal 2 3" xfId="25699" xr:uid="{00000000-0005-0000-0000-000065640000}"/>
    <cellStyle name="Normal 2 3 10" xfId="25700" xr:uid="{00000000-0005-0000-0000-000066640000}"/>
    <cellStyle name="Normal 2 3 10 2" xfId="25701" xr:uid="{00000000-0005-0000-0000-000067640000}"/>
    <cellStyle name="Normal 2 3 10 3" xfId="25702" xr:uid="{00000000-0005-0000-0000-000068640000}"/>
    <cellStyle name="Normal 2 3 10 4" xfId="25703" xr:uid="{00000000-0005-0000-0000-000069640000}"/>
    <cellStyle name="Normal 2 3 11" xfId="25704" xr:uid="{00000000-0005-0000-0000-00006A640000}"/>
    <cellStyle name="Normal 2 3 11 2" xfId="25705" xr:uid="{00000000-0005-0000-0000-00006B640000}"/>
    <cellStyle name="Normal 2 3 11 3" xfId="25706" xr:uid="{00000000-0005-0000-0000-00006C640000}"/>
    <cellStyle name="Normal 2 3 11 4" xfId="25707" xr:uid="{00000000-0005-0000-0000-00006D640000}"/>
    <cellStyle name="Normal 2 3 12" xfId="25708" xr:uid="{00000000-0005-0000-0000-00006E640000}"/>
    <cellStyle name="Normal 2 3 12 2" xfId="25709" xr:uid="{00000000-0005-0000-0000-00006F640000}"/>
    <cellStyle name="Normal 2 3 12 3" xfId="25710" xr:uid="{00000000-0005-0000-0000-000070640000}"/>
    <cellStyle name="Normal 2 3 12 4" xfId="25711" xr:uid="{00000000-0005-0000-0000-000071640000}"/>
    <cellStyle name="Normal 2 3 13" xfId="25712" xr:uid="{00000000-0005-0000-0000-000072640000}"/>
    <cellStyle name="Normal 2 3 13 2" xfId="25713" xr:uid="{00000000-0005-0000-0000-000073640000}"/>
    <cellStyle name="Normal 2 3 13 3" xfId="25714" xr:uid="{00000000-0005-0000-0000-000074640000}"/>
    <cellStyle name="Normal 2 3 13 4" xfId="25715" xr:uid="{00000000-0005-0000-0000-000075640000}"/>
    <cellStyle name="Normal 2 3 14" xfId="25716" xr:uid="{00000000-0005-0000-0000-000076640000}"/>
    <cellStyle name="Normal 2 3 14 2" xfId="25717" xr:uid="{00000000-0005-0000-0000-000077640000}"/>
    <cellStyle name="Normal 2 3 14 3" xfId="25718" xr:uid="{00000000-0005-0000-0000-000078640000}"/>
    <cellStyle name="Normal 2 3 14 4" xfId="25719" xr:uid="{00000000-0005-0000-0000-000079640000}"/>
    <cellStyle name="Normal 2 3 15" xfId="25720" xr:uid="{00000000-0005-0000-0000-00007A640000}"/>
    <cellStyle name="Normal 2 3 15 2" xfId="25721" xr:uid="{00000000-0005-0000-0000-00007B640000}"/>
    <cellStyle name="Normal 2 3 15 3" xfId="25722" xr:uid="{00000000-0005-0000-0000-00007C640000}"/>
    <cellStyle name="Normal 2 3 15 4" xfId="25723" xr:uid="{00000000-0005-0000-0000-00007D640000}"/>
    <cellStyle name="Normal 2 3 16" xfId="25724" xr:uid="{00000000-0005-0000-0000-00007E640000}"/>
    <cellStyle name="Normal 2 3 16 2" xfId="25725" xr:uid="{00000000-0005-0000-0000-00007F640000}"/>
    <cellStyle name="Normal 2 3 16 3" xfId="25726" xr:uid="{00000000-0005-0000-0000-000080640000}"/>
    <cellStyle name="Normal 2 3 16 4" xfId="25727" xr:uid="{00000000-0005-0000-0000-000081640000}"/>
    <cellStyle name="Normal 2 3 17" xfId="25728" xr:uid="{00000000-0005-0000-0000-000082640000}"/>
    <cellStyle name="Normal 2 3 17 2" xfId="25729" xr:uid="{00000000-0005-0000-0000-000083640000}"/>
    <cellStyle name="Normal 2 3 17 3" xfId="25730" xr:uid="{00000000-0005-0000-0000-000084640000}"/>
    <cellStyle name="Normal 2 3 17 4" xfId="25731" xr:uid="{00000000-0005-0000-0000-000085640000}"/>
    <cellStyle name="Normal 2 3 18" xfId="25732" xr:uid="{00000000-0005-0000-0000-000086640000}"/>
    <cellStyle name="Normal 2 3 18 2" xfId="25733" xr:uid="{00000000-0005-0000-0000-000087640000}"/>
    <cellStyle name="Normal 2 3 18 3" xfId="25734" xr:uid="{00000000-0005-0000-0000-000088640000}"/>
    <cellStyle name="Normal 2 3 18 4" xfId="25735" xr:uid="{00000000-0005-0000-0000-000089640000}"/>
    <cellStyle name="Normal 2 3 19" xfId="25736" xr:uid="{00000000-0005-0000-0000-00008A640000}"/>
    <cellStyle name="Normal 2 3 19 2" xfId="25737" xr:uid="{00000000-0005-0000-0000-00008B640000}"/>
    <cellStyle name="Normal 2 3 19 3" xfId="25738" xr:uid="{00000000-0005-0000-0000-00008C640000}"/>
    <cellStyle name="Normal 2 3 19 4" xfId="25739" xr:uid="{00000000-0005-0000-0000-00008D640000}"/>
    <cellStyle name="Normal 2 3 2" xfId="25740" xr:uid="{00000000-0005-0000-0000-00008E640000}"/>
    <cellStyle name="Normal 2 3 2 10" xfId="25741" xr:uid="{00000000-0005-0000-0000-00008F640000}"/>
    <cellStyle name="Normal 2 3 2 10 2" xfId="25742" xr:uid="{00000000-0005-0000-0000-000090640000}"/>
    <cellStyle name="Normal 2 3 2 10 3" xfId="25743" xr:uid="{00000000-0005-0000-0000-000091640000}"/>
    <cellStyle name="Normal 2 3 2 10 4" xfId="25744" xr:uid="{00000000-0005-0000-0000-000092640000}"/>
    <cellStyle name="Normal 2 3 2 11" xfId="25745" xr:uid="{00000000-0005-0000-0000-000093640000}"/>
    <cellStyle name="Normal 2 3 2 11 2" xfId="25746" xr:uid="{00000000-0005-0000-0000-000094640000}"/>
    <cellStyle name="Normal 2 3 2 11 3" xfId="25747" xr:uid="{00000000-0005-0000-0000-000095640000}"/>
    <cellStyle name="Normal 2 3 2 11 4" xfId="25748" xr:uid="{00000000-0005-0000-0000-000096640000}"/>
    <cellStyle name="Normal 2 3 2 12" xfId="25749" xr:uid="{00000000-0005-0000-0000-000097640000}"/>
    <cellStyle name="Normal 2 3 2 12 2" xfId="25750" xr:uid="{00000000-0005-0000-0000-000098640000}"/>
    <cellStyle name="Normal 2 3 2 12 3" xfId="25751" xr:uid="{00000000-0005-0000-0000-000099640000}"/>
    <cellStyle name="Normal 2 3 2 12 4" xfId="25752" xr:uid="{00000000-0005-0000-0000-00009A640000}"/>
    <cellStyle name="Normal 2 3 2 13" xfId="25753" xr:uid="{00000000-0005-0000-0000-00009B640000}"/>
    <cellStyle name="Normal 2 3 2 13 2" xfId="25754" xr:uid="{00000000-0005-0000-0000-00009C640000}"/>
    <cellStyle name="Normal 2 3 2 13 3" xfId="25755" xr:uid="{00000000-0005-0000-0000-00009D640000}"/>
    <cellStyle name="Normal 2 3 2 13 4" xfId="25756" xr:uid="{00000000-0005-0000-0000-00009E640000}"/>
    <cellStyle name="Normal 2 3 2 14" xfId="25757" xr:uid="{00000000-0005-0000-0000-00009F640000}"/>
    <cellStyle name="Normal 2 3 2 14 2" xfId="25758" xr:uid="{00000000-0005-0000-0000-0000A0640000}"/>
    <cellStyle name="Normal 2 3 2 14 3" xfId="25759" xr:uid="{00000000-0005-0000-0000-0000A1640000}"/>
    <cellStyle name="Normal 2 3 2 14 4" xfId="25760" xr:uid="{00000000-0005-0000-0000-0000A2640000}"/>
    <cellStyle name="Normal 2 3 2 15" xfId="25761" xr:uid="{00000000-0005-0000-0000-0000A3640000}"/>
    <cellStyle name="Normal 2 3 2 15 2" xfId="25762" xr:uid="{00000000-0005-0000-0000-0000A4640000}"/>
    <cellStyle name="Normal 2 3 2 15 3" xfId="25763" xr:uid="{00000000-0005-0000-0000-0000A5640000}"/>
    <cellStyle name="Normal 2 3 2 15 4" xfId="25764" xr:uid="{00000000-0005-0000-0000-0000A6640000}"/>
    <cellStyle name="Normal 2 3 2 16" xfId="25765" xr:uid="{00000000-0005-0000-0000-0000A7640000}"/>
    <cellStyle name="Normal 2 3 2 16 2" xfId="25766" xr:uid="{00000000-0005-0000-0000-0000A8640000}"/>
    <cellStyle name="Normal 2 3 2 16 3" xfId="25767" xr:uid="{00000000-0005-0000-0000-0000A9640000}"/>
    <cellStyle name="Normal 2 3 2 16 4" xfId="25768" xr:uid="{00000000-0005-0000-0000-0000AA640000}"/>
    <cellStyle name="Normal 2 3 2 17" xfId="25769" xr:uid="{00000000-0005-0000-0000-0000AB640000}"/>
    <cellStyle name="Normal 2 3 2 17 2" xfId="25770" xr:uid="{00000000-0005-0000-0000-0000AC640000}"/>
    <cellStyle name="Normal 2 3 2 17 3" xfId="25771" xr:uid="{00000000-0005-0000-0000-0000AD640000}"/>
    <cellStyle name="Normal 2 3 2 17 4" xfId="25772" xr:uid="{00000000-0005-0000-0000-0000AE640000}"/>
    <cellStyle name="Normal 2 3 2 18" xfId="25773" xr:uid="{00000000-0005-0000-0000-0000AF640000}"/>
    <cellStyle name="Normal 2 3 2 18 2" xfId="25774" xr:uid="{00000000-0005-0000-0000-0000B0640000}"/>
    <cellStyle name="Normal 2 3 2 18 3" xfId="25775" xr:uid="{00000000-0005-0000-0000-0000B1640000}"/>
    <cellStyle name="Normal 2 3 2 18 4" xfId="25776" xr:uid="{00000000-0005-0000-0000-0000B2640000}"/>
    <cellStyle name="Normal 2 3 2 19" xfId="25777" xr:uid="{00000000-0005-0000-0000-0000B3640000}"/>
    <cellStyle name="Normal 2 3 2 19 2" xfId="25778" xr:uid="{00000000-0005-0000-0000-0000B4640000}"/>
    <cellStyle name="Normal 2 3 2 19 3" xfId="25779" xr:uid="{00000000-0005-0000-0000-0000B5640000}"/>
    <cellStyle name="Normal 2 3 2 19 4" xfId="25780" xr:uid="{00000000-0005-0000-0000-0000B6640000}"/>
    <cellStyle name="Normal 2 3 2 2" xfId="25781" xr:uid="{00000000-0005-0000-0000-0000B7640000}"/>
    <cellStyle name="Normal 2 3 2 2 2" xfId="25782" xr:uid="{00000000-0005-0000-0000-0000B8640000}"/>
    <cellStyle name="Normal 2 3 2 2 2 2" xfId="25783" xr:uid="{00000000-0005-0000-0000-0000B9640000}"/>
    <cellStyle name="Normal 2 3 2 2 2 2 2" xfId="25784" xr:uid="{00000000-0005-0000-0000-0000BA640000}"/>
    <cellStyle name="Normal 2 3 2 2 2 2 2 2" xfId="25785" xr:uid="{00000000-0005-0000-0000-0000BB640000}"/>
    <cellStyle name="Normal 2 3 2 2 2 2 3" xfId="25786" xr:uid="{00000000-0005-0000-0000-0000BC640000}"/>
    <cellStyle name="Normal 2 3 2 2 2 3" xfId="25787" xr:uid="{00000000-0005-0000-0000-0000BD640000}"/>
    <cellStyle name="Normal 2 3 2 2 2 3 2" xfId="25788" xr:uid="{00000000-0005-0000-0000-0000BE640000}"/>
    <cellStyle name="Normal 2 3 2 2 2 3 2 2" xfId="25789" xr:uid="{00000000-0005-0000-0000-0000BF640000}"/>
    <cellStyle name="Normal 2 3 2 2 2 3 3" xfId="25790" xr:uid="{00000000-0005-0000-0000-0000C0640000}"/>
    <cellStyle name="Normal 2 3 2 2 2 4" xfId="25791" xr:uid="{00000000-0005-0000-0000-0000C1640000}"/>
    <cellStyle name="Normal 2 3 2 2 2 4 2" xfId="25792" xr:uid="{00000000-0005-0000-0000-0000C2640000}"/>
    <cellStyle name="Normal 2 3 2 2 2 5" xfId="25793" xr:uid="{00000000-0005-0000-0000-0000C3640000}"/>
    <cellStyle name="Normal 2 3 2 2 3" xfId="25794" xr:uid="{00000000-0005-0000-0000-0000C4640000}"/>
    <cellStyle name="Normal 2 3 2 2 3 2" xfId="25795" xr:uid="{00000000-0005-0000-0000-0000C5640000}"/>
    <cellStyle name="Normal 2 3 2 2 3 2 2" xfId="25796" xr:uid="{00000000-0005-0000-0000-0000C6640000}"/>
    <cellStyle name="Normal 2 3 2 2 3 2 2 2" xfId="25797" xr:uid="{00000000-0005-0000-0000-0000C7640000}"/>
    <cellStyle name="Normal 2 3 2 2 3 2 3" xfId="25798" xr:uid="{00000000-0005-0000-0000-0000C8640000}"/>
    <cellStyle name="Normal 2 3 2 2 3 3" xfId="25799" xr:uid="{00000000-0005-0000-0000-0000C9640000}"/>
    <cellStyle name="Normal 2 3 2 2 3 3 2" xfId="25800" xr:uid="{00000000-0005-0000-0000-0000CA640000}"/>
    <cellStyle name="Normal 2 3 2 2 3 3 2 2" xfId="25801" xr:uid="{00000000-0005-0000-0000-0000CB640000}"/>
    <cellStyle name="Normal 2 3 2 2 3 3 3" xfId="25802" xr:uid="{00000000-0005-0000-0000-0000CC640000}"/>
    <cellStyle name="Normal 2 3 2 2 3 4" xfId="25803" xr:uid="{00000000-0005-0000-0000-0000CD640000}"/>
    <cellStyle name="Normal 2 3 2 2 3 4 2" xfId="25804" xr:uid="{00000000-0005-0000-0000-0000CE640000}"/>
    <cellStyle name="Normal 2 3 2 2 3 5" xfId="25805" xr:uid="{00000000-0005-0000-0000-0000CF640000}"/>
    <cellStyle name="Normal 2 3 2 2 4" xfId="25806" xr:uid="{00000000-0005-0000-0000-0000D0640000}"/>
    <cellStyle name="Normal 2 3 2 2 4 2" xfId="25807" xr:uid="{00000000-0005-0000-0000-0000D1640000}"/>
    <cellStyle name="Normal 2 3 2 2 4 2 2" xfId="25808" xr:uid="{00000000-0005-0000-0000-0000D2640000}"/>
    <cellStyle name="Normal 2 3 2 2 4 2 2 2" xfId="25809" xr:uid="{00000000-0005-0000-0000-0000D3640000}"/>
    <cellStyle name="Normal 2 3 2 2 4 2 3" xfId="25810" xr:uid="{00000000-0005-0000-0000-0000D4640000}"/>
    <cellStyle name="Normal 2 3 2 2 4 3" xfId="25811" xr:uid="{00000000-0005-0000-0000-0000D5640000}"/>
    <cellStyle name="Normal 2 3 2 2 4 3 2" xfId="25812" xr:uid="{00000000-0005-0000-0000-0000D6640000}"/>
    <cellStyle name="Normal 2 3 2 2 4 3 2 2" xfId="25813" xr:uid="{00000000-0005-0000-0000-0000D7640000}"/>
    <cellStyle name="Normal 2 3 2 2 4 3 3" xfId="25814" xr:uid="{00000000-0005-0000-0000-0000D8640000}"/>
    <cellStyle name="Normal 2 3 2 2 4 4" xfId="25815" xr:uid="{00000000-0005-0000-0000-0000D9640000}"/>
    <cellStyle name="Normal 2 3 2 2 4 4 2" xfId="25816" xr:uid="{00000000-0005-0000-0000-0000DA640000}"/>
    <cellStyle name="Normal 2 3 2 2 4 5" xfId="25817" xr:uid="{00000000-0005-0000-0000-0000DB640000}"/>
    <cellStyle name="Normal 2 3 2 2 5" xfId="25818" xr:uid="{00000000-0005-0000-0000-0000DC640000}"/>
    <cellStyle name="Normal 2 3 2 2 5 2" xfId="25819" xr:uid="{00000000-0005-0000-0000-0000DD640000}"/>
    <cellStyle name="Normal 2 3 2 2 5 2 2" xfId="25820" xr:uid="{00000000-0005-0000-0000-0000DE640000}"/>
    <cellStyle name="Normal 2 3 2 2 5 3" xfId="25821" xr:uid="{00000000-0005-0000-0000-0000DF640000}"/>
    <cellStyle name="Normal 2 3 2 2 6" xfId="25822" xr:uid="{00000000-0005-0000-0000-0000E0640000}"/>
    <cellStyle name="Normal 2 3 2 2 6 2" xfId="25823" xr:uid="{00000000-0005-0000-0000-0000E1640000}"/>
    <cellStyle name="Normal 2 3 2 2 6 2 2" xfId="25824" xr:uid="{00000000-0005-0000-0000-0000E2640000}"/>
    <cellStyle name="Normal 2 3 2 2 6 3" xfId="25825" xr:uid="{00000000-0005-0000-0000-0000E3640000}"/>
    <cellStyle name="Normal 2 3 2 2 7" xfId="25826" xr:uid="{00000000-0005-0000-0000-0000E4640000}"/>
    <cellStyle name="Normal 2 3 2 2 7 2" xfId="25827" xr:uid="{00000000-0005-0000-0000-0000E5640000}"/>
    <cellStyle name="Normal 2 3 2 2 8" xfId="25828" xr:uid="{00000000-0005-0000-0000-0000E6640000}"/>
    <cellStyle name="Normal 2 3 2 20" xfId="25829" xr:uid="{00000000-0005-0000-0000-0000E7640000}"/>
    <cellStyle name="Normal 2 3 2 20 2" xfId="25830" xr:uid="{00000000-0005-0000-0000-0000E8640000}"/>
    <cellStyle name="Normal 2 3 2 20 3" xfId="25831" xr:uid="{00000000-0005-0000-0000-0000E9640000}"/>
    <cellStyle name="Normal 2 3 2 20 4" xfId="25832" xr:uid="{00000000-0005-0000-0000-0000EA640000}"/>
    <cellStyle name="Normal 2 3 2 21" xfId="25833" xr:uid="{00000000-0005-0000-0000-0000EB640000}"/>
    <cellStyle name="Normal 2 3 2 21 2" xfId="25834" xr:uid="{00000000-0005-0000-0000-0000EC640000}"/>
    <cellStyle name="Normal 2 3 2 21 3" xfId="25835" xr:uid="{00000000-0005-0000-0000-0000ED640000}"/>
    <cellStyle name="Normal 2 3 2 21 4" xfId="25836" xr:uid="{00000000-0005-0000-0000-0000EE640000}"/>
    <cellStyle name="Normal 2 3 2 22" xfId="25837" xr:uid="{00000000-0005-0000-0000-0000EF640000}"/>
    <cellStyle name="Normal 2 3 2 22 2" xfId="25838" xr:uid="{00000000-0005-0000-0000-0000F0640000}"/>
    <cellStyle name="Normal 2 3 2 22 3" xfId="25839" xr:uid="{00000000-0005-0000-0000-0000F1640000}"/>
    <cellStyle name="Normal 2 3 2 22 4" xfId="25840" xr:uid="{00000000-0005-0000-0000-0000F2640000}"/>
    <cellStyle name="Normal 2 3 2 23" xfId="25841" xr:uid="{00000000-0005-0000-0000-0000F3640000}"/>
    <cellStyle name="Normal 2 3 2 23 2" xfId="25842" xr:uid="{00000000-0005-0000-0000-0000F4640000}"/>
    <cellStyle name="Normal 2 3 2 23 3" xfId="25843" xr:uid="{00000000-0005-0000-0000-0000F5640000}"/>
    <cellStyle name="Normal 2 3 2 23 4" xfId="25844" xr:uid="{00000000-0005-0000-0000-0000F6640000}"/>
    <cellStyle name="Normal 2 3 2 24" xfId="25845" xr:uid="{00000000-0005-0000-0000-0000F7640000}"/>
    <cellStyle name="Normal 2 3 2 24 2" xfId="25846" xr:uid="{00000000-0005-0000-0000-0000F8640000}"/>
    <cellStyle name="Normal 2 3 2 24 3" xfId="25847" xr:uid="{00000000-0005-0000-0000-0000F9640000}"/>
    <cellStyle name="Normal 2 3 2 24 4" xfId="25848" xr:uid="{00000000-0005-0000-0000-0000FA640000}"/>
    <cellStyle name="Normal 2 3 2 25" xfId="25849" xr:uid="{00000000-0005-0000-0000-0000FB640000}"/>
    <cellStyle name="Normal 2 3 2 25 2" xfId="25850" xr:uid="{00000000-0005-0000-0000-0000FC640000}"/>
    <cellStyle name="Normal 2 3 2 25 3" xfId="25851" xr:uid="{00000000-0005-0000-0000-0000FD640000}"/>
    <cellStyle name="Normal 2 3 2 25 4" xfId="25852" xr:uid="{00000000-0005-0000-0000-0000FE640000}"/>
    <cellStyle name="Normal 2 3 2 26" xfId="25853" xr:uid="{00000000-0005-0000-0000-0000FF640000}"/>
    <cellStyle name="Normal 2 3 2 26 2" xfId="25854" xr:uid="{00000000-0005-0000-0000-000000650000}"/>
    <cellStyle name="Normal 2 3 2 26 3" xfId="25855" xr:uid="{00000000-0005-0000-0000-000001650000}"/>
    <cellStyle name="Normal 2 3 2 26 4" xfId="25856" xr:uid="{00000000-0005-0000-0000-000002650000}"/>
    <cellStyle name="Normal 2 3 2 27" xfId="25857" xr:uid="{00000000-0005-0000-0000-000003650000}"/>
    <cellStyle name="Normal 2 3 2 27 2" xfId="25858" xr:uid="{00000000-0005-0000-0000-000004650000}"/>
    <cellStyle name="Normal 2 3 2 27 3" xfId="25859" xr:uid="{00000000-0005-0000-0000-000005650000}"/>
    <cellStyle name="Normal 2 3 2 27 4" xfId="25860" xr:uid="{00000000-0005-0000-0000-000006650000}"/>
    <cellStyle name="Normal 2 3 2 28" xfId="25861" xr:uid="{00000000-0005-0000-0000-000007650000}"/>
    <cellStyle name="Normal 2 3 2 28 2" xfId="25862" xr:uid="{00000000-0005-0000-0000-000008650000}"/>
    <cellStyle name="Normal 2 3 2 28 3" xfId="25863" xr:uid="{00000000-0005-0000-0000-000009650000}"/>
    <cellStyle name="Normal 2 3 2 28 4" xfId="25864" xr:uid="{00000000-0005-0000-0000-00000A650000}"/>
    <cellStyle name="Normal 2 3 2 29" xfId="25865" xr:uid="{00000000-0005-0000-0000-00000B650000}"/>
    <cellStyle name="Normal 2 3 2 29 2" xfId="25866" xr:uid="{00000000-0005-0000-0000-00000C650000}"/>
    <cellStyle name="Normal 2 3 2 29 3" xfId="25867" xr:uid="{00000000-0005-0000-0000-00000D650000}"/>
    <cellStyle name="Normal 2 3 2 29 4" xfId="25868" xr:uid="{00000000-0005-0000-0000-00000E650000}"/>
    <cellStyle name="Normal 2 3 2 3" xfId="25869" xr:uid="{00000000-0005-0000-0000-00000F650000}"/>
    <cellStyle name="Normal 2 3 2 3 2" xfId="25870" xr:uid="{00000000-0005-0000-0000-000010650000}"/>
    <cellStyle name="Normal 2 3 2 3 2 2" xfId="25871" xr:uid="{00000000-0005-0000-0000-000011650000}"/>
    <cellStyle name="Normal 2 3 2 3 2 2 2" xfId="25872" xr:uid="{00000000-0005-0000-0000-000012650000}"/>
    <cellStyle name="Normal 2 3 2 3 2 3" xfId="25873" xr:uid="{00000000-0005-0000-0000-000013650000}"/>
    <cellStyle name="Normal 2 3 2 3 3" xfId="25874" xr:uid="{00000000-0005-0000-0000-000014650000}"/>
    <cellStyle name="Normal 2 3 2 3 3 2" xfId="25875" xr:uid="{00000000-0005-0000-0000-000015650000}"/>
    <cellStyle name="Normal 2 3 2 3 3 2 2" xfId="25876" xr:uid="{00000000-0005-0000-0000-000016650000}"/>
    <cellStyle name="Normal 2 3 2 3 3 3" xfId="25877" xr:uid="{00000000-0005-0000-0000-000017650000}"/>
    <cellStyle name="Normal 2 3 2 3 4" xfId="25878" xr:uid="{00000000-0005-0000-0000-000018650000}"/>
    <cellStyle name="Normal 2 3 2 3 4 2" xfId="25879" xr:uid="{00000000-0005-0000-0000-000019650000}"/>
    <cellStyle name="Normal 2 3 2 3 5" xfId="25880" xr:uid="{00000000-0005-0000-0000-00001A650000}"/>
    <cellStyle name="Normal 2 3 2 30" xfId="25881" xr:uid="{00000000-0005-0000-0000-00001B650000}"/>
    <cellStyle name="Normal 2 3 2 30 2" xfId="25882" xr:uid="{00000000-0005-0000-0000-00001C650000}"/>
    <cellStyle name="Normal 2 3 2 30 3" xfId="25883" xr:uid="{00000000-0005-0000-0000-00001D650000}"/>
    <cellStyle name="Normal 2 3 2 30 4" xfId="25884" xr:uid="{00000000-0005-0000-0000-00001E650000}"/>
    <cellStyle name="Normal 2 3 2 31" xfId="25885" xr:uid="{00000000-0005-0000-0000-00001F650000}"/>
    <cellStyle name="Normal 2 3 2 32" xfId="25886" xr:uid="{00000000-0005-0000-0000-000020650000}"/>
    <cellStyle name="Normal 2 3 2 33" xfId="25887" xr:uid="{00000000-0005-0000-0000-000021650000}"/>
    <cellStyle name="Normal 2 3 2 34" xfId="25888" xr:uid="{00000000-0005-0000-0000-000022650000}"/>
    <cellStyle name="Normal 2 3 2 4" xfId="25889" xr:uid="{00000000-0005-0000-0000-000023650000}"/>
    <cellStyle name="Normal 2 3 2 4 2" xfId="25890" xr:uid="{00000000-0005-0000-0000-000024650000}"/>
    <cellStyle name="Normal 2 3 2 4 2 2" xfId="25891" xr:uid="{00000000-0005-0000-0000-000025650000}"/>
    <cellStyle name="Normal 2 3 2 4 2 2 2" xfId="25892" xr:uid="{00000000-0005-0000-0000-000026650000}"/>
    <cellStyle name="Normal 2 3 2 4 2 3" xfId="25893" xr:uid="{00000000-0005-0000-0000-000027650000}"/>
    <cellStyle name="Normal 2 3 2 4 3" xfId="25894" xr:uid="{00000000-0005-0000-0000-000028650000}"/>
    <cellStyle name="Normal 2 3 2 4 3 2" xfId="25895" xr:uid="{00000000-0005-0000-0000-000029650000}"/>
    <cellStyle name="Normal 2 3 2 4 3 2 2" xfId="25896" xr:uid="{00000000-0005-0000-0000-00002A650000}"/>
    <cellStyle name="Normal 2 3 2 4 3 3" xfId="25897" xr:uid="{00000000-0005-0000-0000-00002B650000}"/>
    <cellStyle name="Normal 2 3 2 4 4" xfId="25898" xr:uid="{00000000-0005-0000-0000-00002C650000}"/>
    <cellStyle name="Normal 2 3 2 4 4 2" xfId="25899" xr:uid="{00000000-0005-0000-0000-00002D650000}"/>
    <cellStyle name="Normal 2 3 2 4 5" xfId="25900" xr:uid="{00000000-0005-0000-0000-00002E650000}"/>
    <cellStyle name="Normal 2 3 2 5" xfId="25901" xr:uid="{00000000-0005-0000-0000-00002F650000}"/>
    <cellStyle name="Normal 2 3 2 5 2" xfId="25902" xr:uid="{00000000-0005-0000-0000-000030650000}"/>
    <cellStyle name="Normal 2 3 2 5 2 2" xfId="25903" xr:uid="{00000000-0005-0000-0000-000031650000}"/>
    <cellStyle name="Normal 2 3 2 5 2 2 2" xfId="25904" xr:uid="{00000000-0005-0000-0000-000032650000}"/>
    <cellStyle name="Normal 2 3 2 5 2 3" xfId="25905" xr:uid="{00000000-0005-0000-0000-000033650000}"/>
    <cellStyle name="Normal 2 3 2 5 3" xfId="25906" xr:uid="{00000000-0005-0000-0000-000034650000}"/>
    <cellStyle name="Normal 2 3 2 5 3 2" xfId="25907" xr:uid="{00000000-0005-0000-0000-000035650000}"/>
    <cellStyle name="Normal 2 3 2 5 3 2 2" xfId="25908" xr:uid="{00000000-0005-0000-0000-000036650000}"/>
    <cellStyle name="Normal 2 3 2 5 3 3" xfId="25909" xr:uid="{00000000-0005-0000-0000-000037650000}"/>
    <cellStyle name="Normal 2 3 2 5 4" xfId="25910" xr:uid="{00000000-0005-0000-0000-000038650000}"/>
    <cellStyle name="Normal 2 3 2 5 4 2" xfId="25911" xr:uid="{00000000-0005-0000-0000-000039650000}"/>
    <cellStyle name="Normal 2 3 2 5 5" xfId="25912" xr:uid="{00000000-0005-0000-0000-00003A650000}"/>
    <cellStyle name="Normal 2 3 2 6" xfId="25913" xr:uid="{00000000-0005-0000-0000-00003B650000}"/>
    <cellStyle name="Normal 2 3 2 6 2" xfId="25914" xr:uid="{00000000-0005-0000-0000-00003C650000}"/>
    <cellStyle name="Normal 2 3 2 6 2 2" xfId="25915" xr:uid="{00000000-0005-0000-0000-00003D650000}"/>
    <cellStyle name="Normal 2 3 2 6 2 2 2" xfId="25916" xr:uid="{00000000-0005-0000-0000-00003E650000}"/>
    <cellStyle name="Normal 2 3 2 6 2 3" xfId="25917" xr:uid="{00000000-0005-0000-0000-00003F650000}"/>
    <cellStyle name="Normal 2 3 2 6 3" xfId="25918" xr:uid="{00000000-0005-0000-0000-000040650000}"/>
    <cellStyle name="Normal 2 3 2 6 3 2" xfId="25919" xr:uid="{00000000-0005-0000-0000-000041650000}"/>
    <cellStyle name="Normal 2 3 2 6 3 2 2" xfId="25920" xr:uid="{00000000-0005-0000-0000-000042650000}"/>
    <cellStyle name="Normal 2 3 2 6 3 3" xfId="25921" xr:uid="{00000000-0005-0000-0000-000043650000}"/>
    <cellStyle name="Normal 2 3 2 6 4" xfId="25922" xr:uid="{00000000-0005-0000-0000-000044650000}"/>
    <cellStyle name="Normal 2 3 2 6 4 2" xfId="25923" xr:uid="{00000000-0005-0000-0000-000045650000}"/>
    <cellStyle name="Normal 2 3 2 6 5" xfId="25924" xr:uid="{00000000-0005-0000-0000-000046650000}"/>
    <cellStyle name="Normal 2 3 2 7" xfId="25925" xr:uid="{00000000-0005-0000-0000-000047650000}"/>
    <cellStyle name="Normal 2 3 2 7 2" xfId="25926" xr:uid="{00000000-0005-0000-0000-000048650000}"/>
    <cellStyle name="Normal 2 3 2 7 2 2" xfId="25927" xr:uid="{00000000-0005-0000-0000-000049650000}"/>
    <cellStyle name="Normal 2 3 2 7 3" xfId="25928" xr:uid="{00000000-0005-0000-0000-00004A650000}"/>
    <cellStyle name="Normal 2 3 2 7 4" xfId="25929" xr:uid="{00000000-0005-0000-0000-00004B650000}"/>
    <cellStyle name="Normal 2 3 2 8" xfId="25930" xr:uid="{00000000-0005-0000-0000-00004C650000}"/>
    <cellStyle name="Normal 2 3 2 8 2" xfId="25931" xr:uid="{00000000-0005-0000-0000-00004D650000}"/>
    <cellStyle name="Normal 2 3 2 8 2 2" xfId="25932" xr:uid="{00000000-0005-0000-0000-00004E650000}"/>
    <cellStyle name="Normal 2 3 2 8 3" xfId="25933" xr:uid="{00000000-0005-0000-0000-00004F650000}"/>
    <cellStyle name="Normal 2 3 2 8 4" xfId="25934" xr:uid="{00000000-0005-0000-0000-000050650000}"/>
    <cellStyle name="Normal 2 3 2 9" xfId="25935" xr:uid="{00000000-0005-0000-0000-000051650000}"/>
    <cellStyle name="Normal 2 3 2 9 2" xfId="25936" xr:uid="{00000000-0005-0000-0000-000052650000}"/>
    <cellStyle name="Normal 2 3 2 9 3" xfId="25937" xr:uid="{00000000-0005-0000-0000-000053650000}"/>
    <cellStyle name="Normal 2 3 2 9 4" xfId="25938" xr:uid="{00000000-0005-0000-0000-000054650000}"/>
    <cellStyle name="Normal 2 3 2_Specific Changes NWAU15" xfId="25939" xr:uid="{00000000-0005-0000-0000-000055650000}"/>
    <cellStyle name="Normal 2 3 20" xfId="25940" xr:uid="{00000000-0005-0000-0000-000056650000}"/>
    <cellStyle name="Normal 2 3 20 2" xfId="25941" xr:uid="{00000000-0005-0000-0000-000057650000}"/>
    <cellStyle name="Normal 2 3 20 3" xfId="25942" xr:uid="{00000000-0005-0000-0000-000058650000}"/>
    <cellStyle name="Normal 2 3 20 4" xfId="25943" xr:uid="{00000000-0005-0000-0000-000059650000}"/>
    <cellStyle name="Normal 2 3 21" xfId="25944" xr:uid="{00000000-0005-0000-0000-00005A650000}"/>
    <cellStyle name="Normal 2 3 21 2" xfId="25945" xr:uid="{00000000-0005-0000-0000-00005B650000}"/>
    <cellStyle name="Normal 2 3 21 3" xfId="25946" xr:uid="{00000000-0005-0000-0000-00005C650000}"/>
    <cellStyle name="Normal 2 3 21 4" xfId="25947" xr:uid="{00000000-0005-0000-0000-00005D650000}"/>
    <cellStyle name="Normal 2 3 22" xfId="25948" xr:uid="{00000000-0005-0000-0000-00005E650000}"/>
    <cellStyle name="Normal 2 3 22 2" xfId="25949" xr:uid="{00000000-0005-0000-0000-00005F650000}"/>
    <cellStyle name="Normal 2 3 22 3" xfId="25950" xr:uid="{00000000-0005-0000-0000-000060650000}"/>
    <cellStyle name="Normal 2 3 22 4" xfId="25951" xr:uid="{00000000-0005-0000-0000-000061650000}"/>
    <cellStyle name="Normal 2 3 23" xfId="25952" xr:uid="{00000000-0005-0000-0000-000062650000}"/>
    <cellStyle name="Normal 2 3 23 2" xfId="25953" xr:uid="{00000000-0005-0000-0000-000063650000}"/>
    <cellStyle name="Normal 2 3 23 3" xfId="25954" xr:uid="{00000000-0005-0000-0000-000064650000}"/>
    <cellStyle name="Normal 2 3 23 4" xfId="25955" xr:uid="{00000000-0005-0000-0000-000065650000}"/>
    <cellStyle name="Normal 2 3 24" xfId="25956" xr:uid="{00000000-0005-0000-0000-000066650000}"/>
    <cellStyle name="Normal 2 3 24 2" xfId="25957" xr:uid="{00000000-0005-0000-0000-000067650000}"/>
    <cellStyle name="Normal 2 3 24 3" xfId="25958" xr:uid="{00000000-0005-0000-0000-000068650000}"/>
    <cellStyle name="Normal 2 3 24 4" xfId="25959" xr:uid="{00000000-0005-0000-0000-000069650000}"/>
    <cellStyle name="Normal 2 3 25" xfId="25960" xr:uid="{00000000-0005-0000-0000-00006A650000}"/>
    <cellStyle name="Normal 2 3 25 2" xfId="25961" xr:uid="{00000000-0005-0000-0000-00006B650000}"/>
    <cellStyle name="Normal 2 3 25 3" xfId="25962" xr:uid="{00000000-0005-0000-0000-00006C650000}"/>
    <cellStyle name="Normal 2 3 25 4" xfId="25963" xr:uid="{00000000-0005-0000-0000-00006D650000}"/>
    <cellStyle name="Normal 2 3 26" xfId="25964" xr:uid="{00000000-0005-0000-0000-00006E650000}"/>
    <cellStyle name="Normal 2 3 26 2" xfId="25965" xr:uid="{00000000-0005-0000-0000-00006F650000}"/>
    <cellStyle name="Normal 2 3 26 3" xfId="25966" xr:uid="{00000000-0005-0000-0000-000070650000}"/>
    <cellStyle name="Normal 2 3 26 4" xfId="25967" xr:uid="{00000000-0005-0000-0000-000071650000}"/>
    <cellStyle name="Normal 2 3 27" xfId="25968" xr:uid="{00000000-0005-0000-0000-000072650000}"/>
    <cellStyle name="Normal 2 3 27 2" xfId="25969" xr:uid="{00000000-0005-0000-0000-000073650000}"/>
    <cellStyle name="Normal 2 3 27 3" xfId="25970" xr:uid="{00000000-0005-0000-0000-000074650000}"/>
    <cellStyle name="Normal 2 3 27 4" xfId="25971" xr:uid="{00000000-0005-0000-0000-000075650000}"/>
    <cellStyle name="Normal 2 3 28" xfId="25972" xr:uid="{00000000-0005-0000-0000-000076650000}"/>
    <cellStyle name="Normal 2 3 28 2" xfId="25973" xr:uid="{00000000-0005-0000-0000-000077650000}"/>
    <cellStyle name="Normal 2 3 28 3" xfId="25974" xr:uid="{00000000-0005-0000-0000-000078650000}"/>
    <cellStyle name="Normal 2 3 28 4" xfId="25975" xr:uid="{00000000-0005-0000-0000-000079650000}"/>
    <cellStyle name="Normal 2 3 29" xfId="25976" xr:uid="{00000000-0005-0000-0000-00007A650000}"/>
    <cellStyle name="Normal 2 3 29 2" xfId="25977" xr:uid="{00000000-0005-0000-0000-00007B650000}"/>
    <cellStyle name="Normal 2 3 29 3" xfId="25978" xr:uid="{00000000-0005-0000-0000-00007C650000}"/>
    <cellStyle name="Normal 2 3 29 4" xfId="25979" xr:uid="{00000000-0005-0000-0000-00007D650000}"/>
    <cellStyle name="Normal 2 3 3" xfId="25980" xr:uid="{00000000-0005-0000-0000-00007E650000}"/>
    <cellStyle name="Normal 2 3 3 2" xfId="25981" xr:uid="{00000000-0005-0000-0000-00007F650000}"/>
    <cellStyle name="Normal 2 3 3 2 2" xfId="25982" xr:uid="{00000000-0005-0000-0000-000080650000}"/>
    <cellStyle name="Normal 2 3 3 2 2 2" xfId="25983" xr:uid="{00000000-0005-0000-0000-000081650000}"/>
    <cellStyle name="Normal 2 3 3 2 2 2 2" xfId="25984" xr:uid="{00000000-0005-0000-0000-000082650000}"/>
    <cellStyle name="Normal 2 3 3 2 2 3" xfId="25985" xr:uid="{00000000-0005-0000-0000-000083650000}"/>
    <cellStyle name="Normal 2 3 3 2 3" xfId="25986" xr:uid="{00000000-0005-0000-0000-000084650000}"/>
    <cellStyle name="Normal 2 3 3 2 3 2" xfId="25987" xr:uid="{00000000-0005-0000-0000-000085650000}"/>
    <cellStyle name="Normal 2 3 3 2 3 2 2" xfId="25988" xr:uid="{00000000-0005-0000-0000-000086650000}"/>
    <cellStyle name="Normal 2 3 3 2 3 3" xfId="25989" xr:uid="{00000000-0005-0000-0000-000087650000}"/>
    <cellStyle name="Normal 2 3 3 2 4" xfId="25990" xr:uid="{00000000-0005-0000-0000-000088650000}"/>
    <cellStyle name="Normal 2 3 3 2 4 2" xfId="25991" xr:uid="{00000000-0005-0000-0000-000089650000}"/>
    <cellStyle name="Normal 2 3 3 2 5" xfId="25992" xr:uid="{00000000-0005-0000-0000-00008A650000}"/>
    <cellStyle name="Normal 2 3 3 3" xfId="25993" xr:uid="{00000000-0005-0000-0000-00008B650000}"/>
    <cellStyle name="Normal 2 3 3 3 2" xfId="25994" xr:uid="{00000000-0005-0000-0000-00008C650000}"/>
    <cellStyle name="Normal 2 3 3 3 2 2" xfId="25995" xr:uid="{00000000-0005-0000-0000-00008D650000}"/>
    <cellStyle name="Normal 2 3 3 3 2 2 2" xfId="25996" xr:uid="{00000000-0005-0000-0000-00008E650000}"/>
    <cellStyle name="Normal 2 3 3 3 2 3" xfId="25997" xr:uid="{00000000-0005-0000-0000-00008F650000}"/>
    <cellStyle name="Normal 2 3 3 3 3" xfId="25998" xr:uid="{00000000-0005-0000-0000-000090650000}"/>
    <cellStyle name="Normal 2 3 3 3 3 2" xfId="25999" xr:uid="{00000000-0005-0000-0000-000091650000}"/>
    <cellStyle name="Normal 2 3 3 3 3 2 2" xfId="26000" xr:uid="{00000000-0005-0000-0000-000092650000}"/>
    <cellStyle name="Normal 2 3 3 3 3 3" xfId="26001" xr:uid="{00000000-0005-0000-0000-000093650000}"/>
    <cellStyle name="Normal 2 3 3 3 4" xfId="26002" xr:uid="{00000000-0005-0000-0000-000094650000}"/>
    <cellStyle name="Normal 2 3 3 3 4 2" xfId="26003" xr:uid="{00000000-0005-0000-0000-000095650000}"/>
    <cellStyle name="Normal 2 3 3 3 5" xfId="26004" xr:uid="{00000000-0005-0000-0000-000096650000}"/>
    <cellStyle name="Normal 2 3 3 4" xfId="26005" xr:uid="{00000000-0005-0000-0000-000097650000}"/>
    <cellStyle name="Normal 2 3 3 4 2" xfId="26006" xr:uid="{00000000-0005-0000-0000-000098650000}"/>
    <cellStyle name="Normal 2 3 3 4 2 2" xfId="26007" xr:uid="{00000000-0005-0000-0000-000099650000}"/>
    <cellStyle name="Normal 2 3 3 4 2 2 2" xfId="26008" xr:uid="{00000000-0005-0000-0000-00009A650000}"/>
    <cellStyle name="Normal 2 3 3 4 2 3" xfId="26009" xr:uid="{00000000-0005-0000-0000-00009B650000}"/>
    <cellStyle name="Normal 2 3 3 4 3" xfId="26010" xr:uid="{00000000-0005-0000-0000-00009C650000}"/>
    <cellStyle name="Normal 2 3 3 4 3 2" xfId="26011" xr:uid="{00000000-0005-0000-0000-00009D650000}"/>
    <cellStyle name="Normal 2 3 3 4 3 2 2" xfId="26012" xr:uid="{00000000-0005-0000-0000-00009E650000}"/>
    <cellStyle name="Normal 2 3 3 4 3 3" xfId="26013" xr:uid="{00000000-0005-0000-0000-00009F650000}"/>
    <cellStyle name="Normal 2 3 3 4 4" xfId="26014" xr:uid="{00000000-0005-0000-0000-0000A0650000}"/>
    <cellStyle name="Normal 2 3 3 4 4 2" xfId="26015" xr:uid="{00000000-0005-0000-0000-0000A1650000}"/>
    <cellStyle name="Normal 2 3 3 4 5" xfId="26016" xr:uid="{00000000-0005-0000-0000-0000A2650000}"/>
    <cellStyle name="Normal 2 3 3 5" xfId="26017" xr:uid="{00000000-0005-0000-0000-0000A3650000}"/>
    <cellStyle name="Normal 2 3 3 5 2" xfId="26018" xr:uid="{00000000-0005-0000-0000-0000A4650000}"/>
    <cellStyle name="Normal 2 3 3 5 2 2" xfId="26019" xr:uid="{00000000-0005-0000-0000-0000A5650000}"/>
    <cellStyle name="Normal 2 3 3 5 2 2 2" xfId="26020" xr:uid="{00000000-0005-0000-0000-0000A6650000}"/>
    <cellStyle name="Normal 2 3 3 5 2 3" xfId="26021" xr:uid="{00000000-0005-0000-0000-0000A7650000}"/>
    <cellStyle name="Normal 2 3 3 5 3" xfId="26022" xr:uid="{00000000-0005-0000-0000-0000A8650000}"/>
    <cellStyle name="Normal 2 3 3 5 3 2" xfId="26023" xr:uid="{00000000-0005-0000-0000-0000A9650000}"/>
    <cellStyle name="Normal 2 3 3 5 3 2 2" xfId="26024" xr:uid="{00000000-0005-0000-0000-0000AA650000}"/>
    <cellStyle name="Normal 2 3 3 5 3 3" xfId="26025" xr:uid="{00000000-0005-0000-0000-0000AB650000}"/>
    <cellStyle name="Normal 2 3 3 5 4" xfId="26026" xr:uid="{00000000-0005-0000-0000-0000AC650000}"/>
    <cellStyle name="Normal 2 3 3 5 4 2" xfId="26027" xr:uid="{00000000-0005-0000-0000-0000AD650000}"/>
    <cellStyle name="Normal 2 3 3 5 5" xfId="26028" xr:uid="{00000000-0005-0000-0000-0000AE650000}"/>
    <cellStyle name="Normal 2 3 3 6" xfId="26029" xr:uid="{00000000-0005-0000-0000-0000AF650000}"/>
    <cellStyle name="Normal 2 3 3 6 2" xfId="26030" xr:uid="{00000000-0005-0000-0000-0000B0650000}"/>
    <cellStyle name="Normal 2 3 3 6 2 2" xfId="26031" xr:uid="{00000000-0005-0000-0000-0000B1650000}"/>
    <cellStyle name="Normal 2 3 3 6 3" xfId="26032" xr:uid="{00000000-0005-0000-0000-0000B2650000}"/>
    <cellStyle name="Normal 2 3 3 7" xfId="26033" xr:uid="{00000000-0005-0000-0000-0000B3650000}"/>
    <cellStyle name="Normal 2 3 3 7 2" xfId="26034" xr:uid="{00000000-0005-0000-0000-0000B4650000}"/>
    <cellStyle name="Normal 2 3 3 7 2 2" xfId="26035" xr:uid="{00000000-0005-0000-0000-0000B5650000}"/>
    <cellStyle name="Normal 2 3 3 7 3" xfId="26036" xr:uid="{00000000-0005-0000-0000-0000B6650000}"/>
    <cellStyle name="Normal 2 3 3 8" xfId="26037" xr:uid="{00000000-0005-0000-0000-0000B7650000}"/>
    <cellStyle name="Normal 2 3 3 8 2" xfId="26038" xr:uid="{00000000-0005-0000-0000-0000B8650000}"/>
    <cellStyle name="Normal 2 3 3 9" xfId="26039" xr:uid="{00000000-0005-0000-0000-0000B9650000}"/>
    <cellStyle name="Normal 2 3 30" xfId="26040" xr:uid="{00000000-0005-0000-0000-0000BA650000}"/>
    <cellStyle name="Normal 2 3 31" xfId="26041" xr:uid="{00000000-0005-0000-0000-0000BB650000}"/>
    <cellStyle name="Normal 2 3 32" xfId="26042" xr:uid="{00000000-0005-0000-0000-0000BC650000}"/>
    <cellStyle name="Normal 2 3 33" xfId="26043" xr:uid="{00000000-0005-0000-0000-0000BD650000}"/>
    <cellStyle name="Normal 2 3 4" xfId="26044" xr:uid="{00000000-0005-0000-0000-0000BE650000}"/>
    <cellStyle name="Normal 2 3 4 2" xfId="26045" xr:uid="{00000000-0005-0000-0000-0000BF650000}"/>
    <cellStyle name="Normal 2 3 4 2 2" xfId="26046" xr:uid="{00000000-0005-0000-0000-0000C0650000}"/>
    <cellStyle name="Normal 2 3 4 2 2 2" xfId="26047" xr:uid="{00000000-0005-0000-0000-0000C1650000}"/>
    <cellStyle name="Normal 2 3 4 2 3" xfId="26048" xr:uid="{00000000-0005-0000-0000-0000C2650000}"/>
    <cellStyle name="Normal 2 3 4 3" xfId="26049" xr:uid="{00000000-0005-0000-0000-0000C3650000}"/>
    <cellStyle name="Normal 2 3 4 3 2" xfId="26050" xr:uid="{00000000-0005-0000-0000-0000C4650000}"/>
    <cellStyle name="Normal 2 3 4 3 2 2" xfId="26051" xr:uid="{00000000-0005-0000-0000-0000C5650000}"/>
    <cellStyle name="Normal 2 3 4 3 3" xfId="26052" xr:uid="{00000000-0005-0000-0000-0000C6650000}"/>
    <cellStyle name="Normal 2 3 4 4" xfId="26053" xr:uid="{00000000-0005-0000-0000-0000C7650000}"/>
    <cellStyle name="Normal 2 3 4 4 2" xfId="26054" xr:uid="{00000000-0005-0000-0000-0000C8650000}"/>
    <cellStyle name="Normal 2 3 4 5" xfId="26055" xr:uid="{00000000-0005-0000-0000-0000C9650000}"/>
    <cellStyle name="Normal 2 3 5" xfId="26056" xr:uid="{00000000-0005-0000-0000-0000CA650000}"/>
    <cellStyle name="Normal 2 3 5 2" xfId="26057" xr:uid="{00000000-0005-0000-0000-0000CB650000}"/>
    <cellStyle name="Normal 2 3 5 2 2" xfId="26058" xr:uid="{00000000-0005-0000-0000-0000CC650000}"/>
    <cellStyle name="Normal 2 3 5 2 2 2" xfId="26059" xr:uid="{00000000-0005-0000-0000-0000CD650000}"/>
    <cellStyle name="Normal 2 3 5 2 3" xfId="26060" xr:uid="{00000000-0005-0000-0000-0000CE650000}"/>
    <cellStyle name="Normal 2 3 5 3" xfId="26061" xr:uid="{00000000-0005-0000-0000-0000CF650000}"/>
    <cellStyle name="Normal 2 3 5 3 2" xfId="26062" xr:uid="{00000000-0005-0000-0000-0000D0650000}"/>
    <cellStyle name="Normal 2 3 5 3 2 2" xfId="26063" xr:uid="{00000000-0005-0000-0000-0000D1650000}"/>
    <cellStyle name="Normal 2 3 5 3 3" xfId="26064" xr:uid="{00000000-0005-0000-0000-0000D2650000}"/>
    <cellStyle name="Normal 2 3 5 4" xfId="26065" xr:uid="{00000000-0005-0000-0000-0000D3650000}"/>
    <cellStyle name="Normal 2 3 5 4 2" xfId="26066" xr:uid="{00000000-0005-0000-0000-0000D4650000}"/>
    <cellStyle name="Normal 2 3 5 5" xfId="26067" xr:uid="{00000000-0005-0000-0000-0000D5650000}"/>
    <cellStyle name="Normal 2 3 6" xfId="26068" xr:uid="{00000000-0005-0000-0000-0000D6650000}"/>
    <cellStyle name="Normal 2 3 6 2" xfId="26069" xr:uid="{00000000-0005-0000-0000-0000D7650000}"/>
    <cellStyle name="Normal 2 3 6 2 2" xfId="26070" xr:uid="{00000000-0005-0000-0000-0000D8650000}"/>
    <cellStyle name="Normal 2 3 6 2 2 2" xfId="26071" xr:uid="{00000000-0005-0000-0000-0000D9650000}"/>
    <cellStyle name="Normal 2 3 6 2 3" xfId="26072" xr:uid="{00000000-0005-0000-0000-0000DA650000}"/>
    <cellStyle name="Normal 2 3 6 3" xfId="26073" xr:uid="{00000000-0005-0000-0000-0000DB650000}"/>
    <cellStyle name="Normal 2 3 6 3 2" xfId="26074" xr:uid="{00000000-0005-0000-0000-0000DC650000}"/>
    <cellStyle name="Normal 2 3 6 3 2 2" xfId="26075" xr:uid="{00000000-0005-0000-0000-0000DD650000}"/>
    <cellStyle name="Normal 2 3 6 3 3" xfId="26076" xr:uid="{00000000-0005-0000-0000-0000DE650000}"/>
    <cellStyle name="Normal 2 3 6 4" xfId="26077" xr:uid="{00000000-0005-0000-0000-0000DF650000}"/>
    <cellStyle name="Normal 2 3 6 4 2" xfId="26078" xr:uid="{00000000-0005-0000-0000-0000E0650000}"/>
    <cellStyle name="Normal 2 3 6 5" xfId="26079" xr:uid="{00000000-0005-0000-0000-0000E1650000}"/>
    <cellStyle name="Normal 2 3 7" xfId="26080" xr:uid="{00000000-0005-0000-0000-0000E2650000}"/>
    <cellStyle name="Normal 2 3 7 2" xfId="26081" xr:uid="{00000000-0005-0000-0000-0000E3650000}"/>
    <cellStyle name="Normal 2 3 7 2 2" xfId="26082" xr:uid="{00000000-0005-0000-0000-0000E4650000}"/>
    <cellStyle name="Normal 2 3 7 2 2 2" xfId="26083" xr:uid="{00000000-0005-0000-0000-0000E5650000}"/>
    <cellStyle name="Normal 2 3 7 2 3" xfId="26084" xr:uid="{00000000-0005-0000-0000-0000E6650000}"/>
    <cellStyle name="Normal 2 3 7 3" xfId="26085" xr:uid="{00000000-0005-0000-0000-0000E7650000}"/>
    <cellStyle name="Normal 2 3 7 3 2" xfId="26086" xr:uid="{00000000-0005-0000-0000-0000E8650000}"/>
    <cellStyle name="Normal 2 3 7 3 2 2" xfId="26087" xr:uid="{00000000-0005-0000-0000-0000E9650000}"/>
    <cellStyle name="Normal 2 3 7 3 3" xfId="26088" xr:uid="{00000000-0005-0000-0000-0000EA650000}"/>
    <cellStyle name="Normal 2 3 7 4" xfId="26089" xr:uid="{00000000-0005-0000-0000-0000EB650000}"/>
    <cellStyle name="Normal 2 3 7 4 2" xfId="26090" xr:uid="{00000000-0005-0000-0000-0000EC650000}"/>
    <cellStyle name="Normal 2 3 7 5" xfId="26091" xr:uid="{00000000-0005-0000-0000-0000ED650000}"/>
    <cellStyle name="Normal 2 3 8" xfId="26092" xr:uid="{00000000-0005-0000-0000-0000EE650000}"/>
    <cellStyle name="Normal 2 3 8 2" xfId="26093" xr:uid="{00000000-0005-0000-0000-0000EF650000}"/>
    <cellStyle name="Normal 2 3 8 2 2" xfId="26094" xr:uid="{00000000-0005-0000-0000-0000F0650000}"/>
    <cellStyle name="Normal 2 3 8 3" xfId="26095" xr:uid="{00000000-0005-0000-0000-0000F1650000}"/>
    <cellStyle name="Normal 2 3 8 4" xfId="26096" xr:uid="{00000000-0005-0000-0000-0000F2650000}"/>
    <cellStyle name="Normal 2 3 9" xfId="26097" xr:uid="{00000000-0005-0000-0000-0000F3650000}"/>
    <cellStyle name="Normal 2 3 9 2" xfId="26098" xr:uid="{00000000-0005-0000-0000-0000F4650000}"/>
    <cellStyle name="Normal 2 3 9 2 2" xfId="26099" xr:uid="{00000000-0005-0000-0000-0000F5650000}"/>
    <cellStyle name="Normal 2 3 9 3" xfId="26100" xr:uid="{00000000-0005-0000-0000-0000F6650000}"/>
    <cellStyle name="Normal 2 3 9 4" xfId="26101" xr:uid="{00000000-0005-0000-0000-0000F7650000}"/>
    <cellStyle name="Normal 2 30" xfId="26102" xr:uid="{00000000-0005-0000-0000-0000F8650000}"/>
    <cellStyle name="Normal 2 30 2" xfId="26103" xr:uid="{00000000-0005-0000-0000-0000F9650000}"/>
    <cellStyle name="Normal 2 30 3" xfId="26104" xr:uid="{00000000-0005-0000-0000-0000FA650000}"/>
    <cellStyle name="Normal 2 30 4" xfId="26105" xr:uid="{00000000-0005-0000-0000-0000FB650000}"/>
    <cellStyle name="Normal 2 31" xfId="26106" xr:uid="{00000000-0005-0000-0000-0000FC650000}"/>
    <cellStyle name="Normal 2 31 2" xfId="26107" xr:uid="{00000000-0005-0000-0000-0000FD650000}"/>
    <cellStyle name="Normal 2 31 3" xfId="26108" xr:uid="{00000000-0005-0000-0000-0000FE650000}"/>
    <cellStyle name="Normal 2 31 4" xfId="26109" xr:uid="{00000000-0005-0000-0000-0000FF650000}"/>
    <cellStyle name="Normal 2 32" xfId="26110" xr:uid="{00000000-0005-0000-0000-000000660000}"/>
    <cellStyle name="Normal 2 32 2" xfId="26111" xr:uid="{00000000-0005-0000-0000-000001660000}"/>
    <cellStyle name="Normal 2 32 3" xfId="26112" xr:uid="{00000000-0005-0000-0000-000002660000}"/>
    <cellStyle name="Normal 2 32 4" xfId="26113" xr:uid="{00000000-0005-0000-0000-000003660000}"/>
    <cellStyle name="Normal 2 33" xfId="26114" xr:uid="{00000000-0005-0000-0000-000004660000}"/>
    <cellStyle name="Normal 2 33 2" xfId="26115" xr:uid="{00000000-0005-0000-0000-000005660000}"/>
    <cellStyle name="Normal 2 33 3" xfId="26116" xr:uid="{00000000-0005-0000-0000-000006660000}"/>
    <cellStyle name="Normal 2 33 4" xfId="26117" xr:uid="{00000000-0005-0000-0000-000007660000}"/>
    <cellStyle name="Normal 2 34" xfId="26118" xr:uid="{00000000-0005-0000-0000-000008660000}"/>
    <cellStyle name="Normal 2 34 2" xfId="26119" xr:uid="{00000000-0005-0000-0000-000009660000}"/>
    <cellStyle name="Normal 2 34 3" xfId="26120" xr:uid="{00000000-0005-0000-0000-00000A660000}"/>
    <cellStyle name="Normal 2 34 4" xfId="26121" xr:uid="{00000000-0005-0000-0000-00000B660000}"/>
    <cellStyle name="Normal 2 35" xfId="26122" xr:uid="{00000000-0005-0000-0000-00000C660000}"/>
    <cellStyle name="Normal 2 35 2" xfId="26123" xr:uid="{00000000-0005-0000-0000-00000D660000}"/>
    <cellStyle name="Normal 2 35 3" xfId="26124" xr:uid="{00000000-0005-0000-0000-00000E660000}"/>
    <cellStyle name="Normal 2 35 4" xfId="26125" xr:uid="{00000000-0005-0000-0000-00000F660000}"/>
    <cellStyle name="Normal 2 36" xfId="26126" xr:uid="{00000000-0005-0000-0000-000010660000}"/>
    <cellStyle name="Normal 2 36 2" xfId="26127" xr:uid="{00000000-0005-0000-0000-000011660000}"/>
    <cellStyle name="Normal 2 36 3" xfId="26128" xr:uid="{00000000-0005-0000-0000-000012660000}"/>
    <cellStyle name="Normal 2 36 4" xfId="26129" xr:uid="{00000000-0005-0000-0000-000013660000}"/>
    <cellStyle name="Normal 2 37" xfId="26130" xr:uid="{00000000-0005-0000-0000-000014660000}"/>
    <cellStyle name="Normal 2 37 2" xfId="26131" xr:uid="{00000000-0005-0000-0000-000015660000}"/>
    <cellStyle name="Normal 2 37 3" xfId="26132" xr:uid="{00000000-0005-0000-0000-000016660000}"/>
    <cellStyle name="Normal 2 37 4" xfId="26133" xr:uid="{00000000-0005-0000-0000-000017660000}"/>
    <cellStyle name="Normal 2 38" xfId="26134" xr:uid="{00000000-0005-0000-0000-000018660000}"/>
    <cellStyle name="Normal 2 38 2" xfId="26135" xr:uid="{00000000-0005-0000-0000-000019660000}"/>
    <cellStyle name="Normal 2 38 3" xfId="26136" xr:uid="{00000000-0005-0000-0000-00001A660000}"/>
    <cellStyle name="Normal 2 38 4" xfId="26137" xr:uid="{00000000-0005-0000-0000-00001B660000}"/>
    <cellStyle name="Normal 2 39" xfId="26138" xr:uid="{00000000-0005-0000-0000-00001C660000}"/>
    <cellStyle name="Normal 2 39 2" xfId="26139" xr:uid="{00000000-0005-0000-0000-00001D660000}"/>
    <cellStyle name="Normal 2 39 3" xfId="26140" xr:uid="{00000000-0005-0000-0000-00001E660000}"/>
    <cellStyle name="Normal 2 39 4" xfId="26141" xr:uid="{00000000-0005-0000-0000-00001F660000}"/>
    <cellStyle name="Normal 2 4" xfId="26142" xr:uid="{00000000-0005-0000-0000-000020660000}"/>
    <cellStyle name="Normal 2 4 10" xfId="26143" xr:uid="{00000000-0005-0000-0000-000021660000}"/>
    <cellStyle name="Normal 2 4 10 2" xfId="26144" xr:uid="{00000000-0005-0000-0000-000022660000}"/>
    <cellStyle name="Normal 2 4 10 3" xfId="26145" xr:uid="{00000000-0005-0000-0000-000023660000}"/>
    <cellStyle name="Normal 2 4 10 4" xfId="26146" xr:uid="{00000000-0005-0000-0000-000024660000}"/>
    <cellStyle name="Normal 2 4 11" xfId="26147" xr:uid="{00000000-0005-0000-0000-000025660000}"/>
    <cellStyle name="Normal 2 4 11 2" xfId="26148" xr:uid="{00000000-0005-0000-0000-000026660000}"/>
    <cellStyle name="Normal 2 4 11 3" xfId="26149" xr:uid="{00000000-0005-0000-0000-000027660000}"/>
    <cellStyle name="Normal 2 4 11 4" xfId="26150" xr:uid="{00000000-0005-0000-0000-000028660000}"/>
    <cellStyle name="Normal 2 4 12" xfId="26151" xr:uid="{00000000-0005-0000-0000-000029660000}"/>
    <cellStyle name="Normal 2 4 12 2" xfId="26152" xr:uid="{00000000-0005-0000-0000-00002A660000}"/>
    <cellStyle name="Normal 2 4 12 3" xfId="26153" xr:uid="{00000000-0005-0000-0000-00002B660000}"/>
    <cellStyle name="Normal 2 4 12 4" xfId="26154" xr:uid="{00000000-0005-0000-0000-00002C660000}"/>
    <cellStyle name="Normal 2 4 13" xfId="26155" xr:uid="{00000000-0005-0000-0000-00002D660000}"/>
    <cellStyle name="Normal 2 4 13 2" xfId="26156" xr:uid="{00000000-0005-0000-0000-00002E660000}"/>
    <cellStyle name="Normal 2 4 13 3" xfId="26157" xr:uid="{00000000-0005-0000-0000-00002F660000}"/>
    <cellStyle name="Normal 2 4 13 4" xfId="26158" xr:uid="{00000000-0005-0000-0000-000030660000}"/>
    <cellStyle name="Normal 2 4 14" xfId="26159" xr:uid="{00000000-0005-0000-0000-000031660000}"/>
    <cellStyle name="Normal 2 4 14 2" xfId="26160" xr:uid="{00000000-0005-0000-0000-000032660000}"/>
    <cellStyle name="Normal 2 4 14 3" xfId="26161" xr:uid="{00000000-0005-0000-0000-000033660000}"/>
    <cellStyle name="Normal 2 4 14 4" xfId="26162" xr:uid="{00000000-0005-0000-0000-000034660000}"/>
    <cellStyle name="Normal 2 4 15" xfId="26163" xr:uid="{00000000-0005-0000-0000-000035660000}"/>
    <cellStyle name="Normal 2 4 15 2" xfId="26164" xr:uid="{00000000-0005-0000-0000-000036660000}"/>
    <cellStyle name="Normal 2 4 15 3" xfId="26165" xr:uid="{00000000-0005-0000-0000-000037660000}"/>
    <cellStyle name="Normal 2 4 15 4" xfId="26166" xr:uid="{00000000-0005-0000-0000-000038660000}"/>
    <cellStyle name="Normal 2 4 16" xfId="26167" xr:uid="{00000000-0005-0000-0000-000039660000}"/>
    <cellStyle name="Normal 2 4 16 2" xfId="26168" xr:uid="{00000000-0005-0000-0000-00003A660000}"/>
    <cellStyle name="Normal 2 4 16 3" xfId="26169" xr:uid="{00000000-0005-0000-0000-00003B660000}"/>
    <cellStyle name="Normal 2 4 16 4" xfId="26170" xr:uid="{00000000-0005-0000-0000-00003C660000}"/>
    <cellStyle name="Normal 2 4 17" xfId="26171" xr:uid="{00000000-0005-0000-0000-00003D660000}"/>
    <cellStyle name="Normal 2 4 17 2" xfId="26172" xr:uid="{00000000-0005-0000-0000-00003E660000}"/>
    <cellStyle name="Normal 2 4 17 3" xfId="26173" xr:uid="{00000000-0005-0000-0000-00003F660000}"/>
    <cellStyle name="Normal 2 4 17 4" xfId="26174" xr:uid="{00000000-0005-0000-0000-000040660000}"/>
    <cellStyle name="Normal 2 4 18" xfId="26175" xr:uid="{00000000-0005-0000-0000-000041660000}"/>
    <cellStyle name="Normal 2 4 18 2" xfId="26176" xr:uid="{00000000-0005-0000-0000-000042660000}"/>
    <cellStyle name="Normal 2 4 18 3" xfId="26177" xr:uid="{00000000-0005-0000-0000-000043660000}"/>
    <cellStyle name="Normal 2 4 18 4" xfId="26178" xr:uid="{00000000-0005-0000-0000-000044660000}"/>
    <cellStyle name="Normal 2 4 19" xfId="26179" xr:uid="{00000000-0005-0000-0000-000045660000}"/>
    <cellStyle name="Normal 2 4 19 2" xfId="26180" xr:uid="{00000000-0005-0000-0000-000046660000}"/>
    <cellStyle name="Normal 2 4 19 3" xfId="26181" xr:uid="{00000000-0005-0000-0000-000047660000}"/>
    <cellStyle name="Normal 2 4 19 4" xfId="26182" xr:uid="{00000000-0005-0000-0000-000048660000}"/>
    <cellStyle name="Normal 2 4 2" xfId="26183" xr:uid="{00000000-0005-0000-0000-000049660000}"/>
    <cellStyle name="Normal 2 4 2 2" xfId="26184" xr:uid="{00000000-0005-0000-0000-00004A660000}"/>
    <cellStyle name="Normal 2 4 2 2 2" xfId="26185" xr:uid="{00000000-0005-0000-0000-00004B660000}"/>
    <cellStyle name="Normal 2 4 2 2 2 2" xfId="26186" xr:uid="{00000000-0005-0000-0000-00004C660000}"/>
    <cellStyle name="Normal 2 4 2 2 3" xfId="26187" xr:uid="{00000000-0005-0000-0000-00004D660000}"/>
    <cellStyle name="Normal 2 4 2 3" xfId="26188" xr:uid="{00000000-0005-0000-0000-00004E660000}"/>
    <cellStyle name="Normal 2 4 2 3 2" xfId="26189" xr:uid="{00000000-0005-0000-0000-00004F660000}"/>
    <cellStyle name="Normal 2 4 2 3 2 2" xfId="26190" xr:uid="{00000000-0005-0000-0000-000050660000}"/>
    <cellStyle name="Normal 2 4 2 3 3" xfId="26191" xr:uid="{00000000-0005-0000-0000-000051660000}"/>
    <cellStyle name="Normal 2 4 2 4" xfId="26192" xr:uid="{00000000-0005-0000-0000-000052660000}"/>
    <cellStyle name="Normal 2 4 2 4 2" xfId="26193" xr:uid="{00000000-0005-0000-0000-000053660000}"/>
    <cellStyle name="Normal 2 4 2 5" xfId="26194" xr:uid="{00000000-0005-0000-0000-000054660000}"/>
    <cellStyle name="Normal 2 4 2 6" xfId="26195" xr:uid="{00000000-0005-0000-0000-000055660000}"/>
    <cellStyle name="Normal 2 4 20" xfId="26196" xr:uid="{00000000-0005-0000-0000-000056660000}"/>
    <cellStyle name="Normal 2 4 20 2" xfId="26197" xr:uid="{00000000-0005-0000-0000-000057660000}"/>
    <cellStyle name="Normal 2 4 20 3" xfId="26198" xr:uid="{00000000-0005-0000-0000-000058660000}"/>
    <cellStyle name="Normal 2 4 20 4" xfId="26199" xr:uid="{00000000-0005-0000-0000-000059660000}"/>
    <cellStyle name="Normal 2 4 21" xfId="26200" xr:uid="{00000000-0005-0000-0000-00005A660000}"/>
    <cellStyle name="Normal 2 4 21 2" xfId="26201" xr:uid="{00000000-0005-0000-0000-00005B660000}"/>
    <cellStyle name="Normal 2 4 21 3" xfId="26202" xr:uid="{00000000-0005-0000-0000-00005C660000}"/>
    <cellStyle name="Normal 2 4 21 4" xfId="26203" xr:uid="{00000000-0005-0000-0000-00005D660000}"/>
    <cellStyle name="Normal 2 4 22" xfId="26204" xr:uid="{00000000-0005-0000-0000-00005E660000}"/>
    <cellStyle name="Normal 2 4 22 2" xfId="26205" xr:uid="{00000000-0005-0000-0000-00005F660000}"/>
    <cellStyle name="Normal 2 4 22 3" xfId="26206" xr:uid="{00000000-0005-0000-0000-000060660000}"/>
    <cellStyle name="Normal 2 4 22 4" xfId="26207" xr:uid="{00000000-0005-0000-0000-000061660000}"/>
    <cellStyle name="Normal 2 4 23" xfId="26208" xr:uid="{00000000-0005-0000-0000-000062660000}"/>
    <cellStyle name="Normal 2 4 23 2" xfId="26209" xr:uid="{00000000-0005-0000-0000-000063660000}"/>
    <cellStyle name="Normal 2 4 23 3" xfId="26210" xr:uid="{00000000-0005-0000-0000-000064660000}"/>
    <cellStyle name="Normal 2 4 23 4" xfId="26211" xr:uid="{00000000-0005-0000-0000-000065660000}"/>
    <cellStyle name="Normal 2 4 24" xfId="26212" xr:uid="{00000000-0005-0000-0000-000066660000}"/>
    <cellStyle name="Normal 2 4 24 2" xfId="26213" xr:uid="{00000000-0005-0000-0000-000067660000}"/>
    <cellStyle name="Normal 2 4 24 3" xfId="26214" xr:uid="{00000000-0005-0000-0000-000068660000}"/>
    <cellStyle name="Normal 2 4 24 4" xfId="26215" xr:uid="{00000000-0005-0000-0000-000069660000}"/>
    <cellStyle name="Normal 2 4 25" xfId="26216" xr:uid="{00000000-0005-0000-0000-00006A660000}"/>
    <cellStyle name="Normal 2 4 25 2" xfId="26217" xr:uid="{00000000-0005-0000-0000-00006B660000}"/>
    <cellStyle name="Normal 2 4 25 3" xfId="26218" xr:uid="{00000000-0005-0000-0000-00006C660000}"/>
    <cellStyle name="Normal 2 4 25 4" xfId="26219" xr:uid="{00000000-0005-0000-0000-00006D660000}"/>
    <cellStyle name="Normal 2 4 26" xfId="26220" xr:uid="{00000000-0005-0000-0000-00006E660000}"/>
    <cellStyle name="Normal 2 4 26 2" xfId="26221" xr:uid="{00000000-0005-0000-0000-00006F660000}"/>
    <cellStyle name="Normal 2 4 26 3" xfId="26222" xr:uid="{00000000-0005-0000-0000-000070660000}"/>
    <cellStyle name="Normal 2 4 26 4" xfId="26223" xr:uid="{00000000-0005-0000-0000-000071660000}"/>
    <cellStyle name="Normal 2 4 27" xfId="26224" xr:uid="{00000000-0005-0000-0000-000072660000}"/>
    <cellStyle name="Normal 2 4 27 2" xfId="26225" xr:uid="{00000000-0005-0000-0000-000073660000}"/>
    <cellStyle name="Normal 2 4 27 3" xfId="26226" xr:uid="{00000000-0005-0000-0000-000074660000}"/>
    <cellStyle name="Normal 2 4 27 4" xfId="26227" xr:uid="{00000000-0005-0000-0000-000075660000}"/>
    <cellStyle name="Normal 2 4 28" xfId="26228" xr:uid="{00000000-0005-0000-0000-000076660000}"/>
    <cellStyle name="Normal 2 4 28 2" xfId="26229" xr:uid="{00000000-0005-0000-0000-000077660000}"/>
    <cellStyle name="Normal 2 4 28 3" xfId="26230" xr:uid="{00000000-0005-0000-0000-000078660000}"/>
    <cellStyle name="Normal 2 4 28 4" xfId="26231" xr:uid="{00000000-0005-0000-0000-000079660000}"/>
    <cellStyle name="Normal 2 4 29" xfId="26232" xr:uid="{00000000-0005-0000-0000-00007A660000}"/>
    <cellStyle name="Normal 2 4 29 2" xfId="26233" xr:uid="{00000000-0005-0000-0000-00007B660000}"/>
    <cellStyle name="Normal 2 4 29 3" xfId="26234" xr:uid="{00000000-0005-0000-0000-00007C660000}"/>
    <cellStyle name="Normal 2 4 29 4" xfId="26235" xr:uid="{00000000-0005-0000-0000-00007D660000}"/>
    <cellStyle name="Normal 2 4 3" xfId="26236" xr:uid="{00000000-0005-0000-0000-00007E660000}"/>
    <cellStyle name="Normal 2 4 3 2" xfId="26237" xr:uid="{00000000-0005-0000-0000-00007F660000}"/>
    <cellStyle name="Normal 2 4 3 3" xfId="26238" xr:uid="{00000000-0005-0000-0000-000080660000}"/>
    <cellStyle name="Normal 2 4 3 4" xfId="26239" xr:uid="{00000000-0005-0000-0000-000081660000}"/>
    <cellStyle name="Normal 2 4 30" xfId="26240" xr:uid="{00000000-0005-0000-0000-000082660000}"/>
    <cellStyle name="Normal 2 4 30 2" xfId="26241" xr:uid="{00000000-0005-0000-0000-000083660000}"/>
    <cellStyle name="Normal 2 4 30 3" xfId="26242" xr:uid="{00000000-0005-0000-0000-000084660000}"/>
    <cellStyle name="Normal 2 4 30 4" xfId="26243" xr:uid="{00000000-0005-0000-0000-000085660000}"/>
    <cellStyle name="Normal 2 4 31" xfId="26244" xr:uid="{00000000-0005-0000-0000-000086660000}"/>
    <cellStyle name="Normal 2 4 32" xfId="26245" xr:uid="{00000000-0005-0000-0000-000087660000}"/>
    <cellStyle name="Normal 2 4 33" xfId="26246" xr:uid="{00000000-0005-0000-0000-000088660000}"/>
    <cellStyle name="Normal 2 4 4" xfId="26247" xr:uid="{00000000-0005-0000-0000-000089660000}"/>
    <cellStyle name="Normal 2 4 4 2" xfId="26248" xr:uid="{00000000-0005-0000-0000-00008A660000}"/>
    <cellStyle name="Normal 2 4 4 3" xfId="26249" xr:uid="{00000000-0005-0000-0000-00008B660000}"/>
    <cellStyle name="Normal 2 4 4 4" xfId="26250" xr:uid="{00000000-0005-0000-0000-00008C660000}"/>
    <cellStyle name="Normal 2 4 5" xfId="26251" xr:uid="{00000000-0005-0000-0000-00008D660000}"/>
    <cellStyle name="Normal 2 4 5 2" xfId="26252" xr:uid="{00000000-0005-0000-0000-00008E660000}"/>
    <cellStyle name="Normal 2 4 5 3" xfId="26253" xr:uid="{00000000-0005-0000-0000-00008F660000}"/>
    <cellStyle name="Normal 2 4 5 4" xfId="26254" xr:uid="{00000000-0005-0000-0000-000090660000}"/>
    <cellStyle name="Normal 2 4 6" xfId="26255" xr:uid="{00000000-0005-0000-0000-000091660000}"/>
    <cellStyle name="Normal 2 4 6 2" xfId="26256" xr:uid="{00000000-0005-0000-0000-000092660000}"/>
    <cellStyle name="Normal 2 4 6 3" xfId="26257" xr:uid="{00000000-0005-0000-0000-000093660000}"/>
    <cellStyle name="Normal 2 4 6 4" xfId="26258" xr:uid="{00000000-0005-0000-0000-000094660000}"/>
    <cellStyle name="Normal 2 4 7" xfId="26259" xr:uid="{00000000-0005-0000-0000-000095660000}"/>
    <cellStyle name="Normal 2 4 7 2" xfId="26260" xr:uid="{00000000-0005-0000-0000-000096660000}"/>
    <cellStyle name="Normal 2 4 7 3" xfId="26261" xr:uid="{00000000-0005-0000-0000-000097660000}"/>
    <cellStyle name="Normal 2 4 7 4" xfId="26262" xr:uid="{00000000-0005-0000-0000-000098660000}"/>
    <cellStyle name="Normal 2 4 8" xfId="26263" xr:uid="{00000000-0005-0000-0000-000099660000}"/>
    <cellStyle name="Normal 2 4 8 2" xfId="26264" xr:uid="{00000000-0005-0000-0000-00009A660000}"/>
    <cellStyle name="Normal 2 4 8 3" xfId="26265" xr:uid="{00000000-0005-0000-0000-00009B660000}"/>
    <cellStyle name="Normal 2 4 8 4" xfId="26266" xr:uid="{00000000-0005-0000-0000-00009C660000}"/>
    <cellStyle name="Normal 2 4 9" xfId="26267" xr:uid="{00000000-0005-0000-0000-00009D660000}"/>
    <cellStyle name="Normal 2 4 9 2" xfId="26268" xr:uid="{00000000-0005-0000-0000-00009E660000}"/>
    <cellStyle name="Normal 2 4 9 3" xfId="26269" xr:uid="{00000000-0005-0000-0000-00009F660000}"/>
    <cellStyle name="Normal 2 4 9 4" xfId="26270" xr:uid="{00000000-0005-0000-0000-0000A0660000}"/>
    <cellStyle name="Normal 2 40" xfId="26271" xr:uid="{00000000-0005-0000-0000-0000A1660000}"/>
    <cellStyle name="Normal 2 40 2" xfId="26272" xr:uid="{00000000-0005-0000-0000-0000A2660000}"/>
    <cellStyle name="Normal 2 40 3" xfId="26273" xr:uid="{00000000-0005-0000-0000-0000A3660000}"/>
    <cellStyle name="Normal 2 40 4" xfId="26274" xr:uid="{00000000-0005-0000-0000-0000A4660000}"/>
    <cellStyle name="Normal 2 41" xfId="26275" xr:uid="{00000000-0005-0000-0000-0000A5660000}"/>
    <cellStyle name="Normal 2 41 2" xfId="26276" xr:uid="{00000000-0005-0000-0000-0000A6660000}"/>
    <cellStyle name="Normal 2 41 3" xfId="26277" xr:uid="{00000000-0005-0000-0000-0000A7660000}"/>
    <cellStyle name="Normal 2 41 4" xfId="26278" xr:uid="{00000000-0005-0000-0000-0000A8660000}"/>
    <cellStyle name="Normal 2 42" xfId="26279" xr:uid="{00000000-0005-0000-0000-0000A9660000}"/>
    <cellStyle name="Normal 2 42 2" xfId="26280" xr:uid="{00000000-0005-0000-0000-0000AA660000}"/>
    <cellStyle name="Normal 2 42 3" xfId="26281" xr:uid="{00000000-0005-0000-0000-0000AB660000}"/>
    <cellStyle name="Normal 2 42 4" xfId="26282" xr:uid="{00000000-0005-0000-0000-0000AC660000}"/>
    <cellStyle name="Normal 2 43" xfId="26283" xr:uid="{00000000-0005-0000-0000-0000AD660000}"/>
    <cellStyle name="Normal 2 43 2" xfId="26284" xr:uid="{00000000-0005-0000-0000-0000AE660000}"/>
    <cellStyle name="Normal 2 43 3" xfId="26285" xr:uid="{00000000-0005-0000-0000-0000AF660000}"/>
    <cellStyle name="Normal 2 43 4" xfId="26286" xr:uid="{00000000-0005-0000-0000-0000B0660000}"/>
    <cellStyle name="Normal 2 44" xfId="26287" xr:uid="{00000000-0005-0000-0000-0000B1660000}"/>
    <cellStyle name="Normal 2 44 2" xfId="26288" xr:uid="{00000000-0005-0000-0000-0000B2660000}"/>
    <cellStyle name="Normal 2 44 3" xfId="26289" xr:uid="{00000000-0005-0000-0000-0000B3660000}"/>
    <cellStyle name="Normal 2 44 4" xfId="26290" xr:uid="{00000000-0005-0000-0000-0000B4660000}"/>
    <cellStyle name="Normal 2 45" xfId="26291" xr:uid="{00000000-0005-0000-0000-0000B5660000}"/>
    <cellStyle name="Normal 2 45 2" xfId="26292" xr:uid="{00000000-0005-0000-0000-0000B6660000}"/>
    <cellStyle name="Normal 2 45 3" xfId="26293" xr:uid="{00000000-0005-0000-0000-0000B7660000}"/>
    <cellStyle name="Normal 2 45 4" xfId="26294" xr:uid="{00000000-0005-0000-0000-0000B8660000}"/>
    <cellStyle name="Normal 2 46" xfId="26295" xr:uid="{00000000-0005-0000-0000-0000B9660000}"/>
    <cellStyle name="Normal 2 47" xfId="26296" xr:uid="{00000000-0005-0000-0000-0000BA660000}"/>
    <cellStyle name="Normal 2 48" xfId="26297" xr:uid="{00000000-0005-0000-0000-0000BB660000}"/>
    <cellStyle name="Normal 2 49" xfId="26298" xr:uid="{00000000-0005-0000-0000-0000BC660000}"/>
    <cellStyle name="Normal 2 5" xfId="26299" xr:uid="{00000000-0005-0000-0000-0000BD660000}"/>
    <cellStyle name="Normal 2 5 10" xfId="26300" xr:uid="{00000000-0005-0000-0000-0000BE660000}"/>
    <cellStyle name="Normal 2 5 10 2" xfId="26301" xr:uid="{00000000-0005-0000-0000-0000BF660000}"/>
    <cellStyle name="Normal 2 5 10 3" xfId="26302" xr:uid="{00000000-0005-0000-0000-0000C0660000}"/>
    <cellStyle name="Normal 2 5 10 4" xfId="26303" xr:uid="{00000000-0005-0000-0000-0000C1660000}"/>
    <cellStyle name="Normal 2 5 11" xfId="26304" xr:uid="{00000000-0005-0000-0000-0000C2660000}"/>
    <cellStyle name="Normal 2 5 11 2" xfId="26305" xr:uid="{00000000-0005-0000-0000-0000C3660000}"/>
    <cellStyle name="Normal 2 5 11 3" xfId="26306" xr:uid="{00000000-0005-0000-0000-0000C4660000}"/>
    <cellStyle name="Normal 2 5 11 4" xfId="26307" xr:uid="{00000000-0005-0000-0000-0000C5660000}"/>
    <cellStyle name="Normal 2 5 12" xfId="26308" xr:uid="{00000000-0005-0000-0000-0000C6660000}"/>
    <cellStyle name="Normal 2 5 12 2" xfId="26309" xr:uid="{00000000-0005-0000-0000-0000C7660000}"/>
    <cellStyle name="Normal 2 5 12 3" xfId="26310" xr:uid="{00000000-0005-0000-0000-0000C8660000}"/>
    <cellStyle name="Normal 2 5 12 4" xfId="26311" xr:uid="{00000000-0005-0000-0000-0000C9660000}"/>
    <cellStyle name="Normal 2 5 13" xfId="26312" xr:uid="{00000000-0005-0000-0000-0000CA660000}"/>
    <cellStyle name="Normal 2 5 13 2" xfId="26313" xr:uid="{00000000-0005-0000-0000-0000CB660000}"/>
    <cellStyle name="Normal 2 5 13 3" xfId="26314" xr:uid="{00000000-0005-0000-0000-0000CC660000}"/>
    <cellStyle name="Normal 2 5 13 4" xfId="26315" xr:uid="{00000000-0005-0000-0000-0000CD660000}"/>
    <cellStyle name="Normal 2 5 14" xfId="26316" xr:uid="{00000000-0005-0000-0000-0000CE660000}"/>
    <cellStyle name="Normal 2 5 14 2" xfId="26317" xr:uid="{00000000-0005-0000-0000-0000CF660000}"/>
    <cellStyle name="Normal 2 5 14 3" xfId="26318" xr:uid="{00000000-0005-0000-0000-0000D0660000}"/>
    <cellStyle name="Normal 2 5 14 4" xfId="26319" xr:uid="{00000000-0005-0000-0000-0000D1660000}"/>
    <cellStyle name="Normal 2 5 15" xfId="26320" xr:uid="{00000000-0005-0000-0000-0000D2660000}"/>
    <cellStyle name="Normal 2 5 15 2" xfId="26321" xr:uid="{00000000-0005-0000-0000-0000D3660000}"/>
    <cellStyle name="Normal 2 5 15 3" xfId="26322" xr:uid="{00000000-0005-0000-0000-0000D4660000}"/>
    <cellStyle name="Normal 2 5 15 4" xfId="26323" xr:uid="{00000000-0005-0000-0000-0000D5660000}"/>
    <cellStyle name="Normal 2 5 16" xfId="26324" xr:uid="{00000000-0005-0000-0000-0000D6660000}"/>
    <cellStyle name="Normal 2 5 16 2" xfId="26325" xr:uid="{00000000-0005-0000-0000-0000D7660000}"/>
    <cellStyle name="Normal 2 5 16 3" xfId="26326" xr:uid="{00000000-0005-0000-0000-0000D8660000}"/>
    <cellStyle name="Normal 2 5 16 4" xfId="26327" xr:uid="{00000000-0005-0000-0000-0000D9660000}"/>
    <cellStyle name="Normal 2 5 17" xfId="26328" xr:uid="{00000000-0005-0000-0000-0000DA660000}"/>
    <cellStyle name="Normal 2 5 17 2" xfId="26329" xr:uid="{00000000-0005-0000-0000-0000DB660000}"/>
    <cellStyle name="Normal 2 5 17 3" xfId="26330" xr:uid="{00000000-0005-0000-0000-0000DC660000}"/>
    <cellStyle name="Normal 2 5 17 4" xfId="26331" xr:uid="{00000000-0005-0000-0000-0000DD660000}"/>
    <cellStyle name="Normal 2 5 18" xfId="26332" xr:uid="{00000000-0005-0000-0000-0000DE660000}"/>
    <cellStyle name="Normal 2 5 18 2" xfId="26333" xr:uid="{00000000-0005-0000-0000-0000DF660000}"/>
    <cellStyle name="Normal 2 5 18 3" xfId="26334" xr:uid="{00000000-0005-0000-0000-0000E0660000}"/>
    <cellStyle name="Normal 2 5 18 4" xfId="26335" xr:uid="{00000000-0005-0000-0000-0000E1660000}"/>
    <cellStyle name="Normal 2 5 19" xfId="26336" xr:uid="{00000000-0005-0000-0000-0000E2660000}"/>
    <cellStyle name="Normal 2 5 19 2" xfId="26337" xr:uid="{00000000-0005-0000-0000-0000E3660000}"/>
    <cellStyle name="Normal 2 5 19 3" xfId="26338" xr:uid="{00000000-0005-0000-0000-0000E4660000}"/>
    <cellStyle name="Normal 2 5 19 4" xfId="26339" xr:uid="{00000000-0005-0000-0000-0000E5660000}"/>
    <cellStyle name="Normal 2 5 2" xfId="26340" xr:uid="{00000000-0005-0000-0000-0000E6660000}"/>
    <cellStyle name="Normal 2 5 2 10" xfId="26341" xr:uid="{00000000-0005-0000-0000-0000E7660000}"/>
    <cellStyle name="Normal 2 5 2 2" xfId="26342" xr:uid="{00000000-0005-0000-0000-0000E8660000}"/>
    <cellStyle name="Normal 2 5 2 2 2" xfId="26343" xr:uid="{00000000-0005-0000-0000-0000E9660000}"/>
    <cellStyle name="Normal 2 5 2 2 2 2" xfId="26344" xr:uid="{00000000-0005-0000-0000-0000EA660000}"/>
    <cellStyle name="Normal 2 5 2 2 2 2 2" xfId="26345" xr:uid="{00000000-0005-0000-0000-0000EB660000}"/>
    <cellStyle name="Normal 2 5 2 2 2 2 2 2" xfId="26346" xr:uid="{00000000-0005-0000-0000-0000EC660000}"/>
    <cellStyle name="Normal 2 5 2 2 2 2 3" xfId="26347" xr:uid="{00000000-0005-0000-0000-0000ED660000}"/>
    <cellStyle name="Normal 2 5 2 2 2 3" xfId="26348" xr:uid="{00000000-0005-0000-0000-0000EE660000}"/>
    <cellStyle name="Normal 2 5 2 2 2 3 2" xfId="26349" xr:uid="{00000000-0005-0000-0000-0000EF660000}"/>
    <cellStyle name="Normal 2 5 2 2 2 3 2 2" xfId="26350" xr:uid="{00000000-0005-0000-0000-0000F0660000}"/>
    <cellStyle name="Normal 2 5 2 2 2 3 3" xfId="26351" xr:uid="{00000000-0005-0000-0000-0000F1660000}"/>
    <cellStyle name="Normal 2 5 2 2 2 4" xfId="26352" xr:uid="{00000000-0005-0000-0000-0000F2660000}"/>
    <cellStyle name="Normal 2 5 2 2 2 4 2" xfId="26353" xr:uid="{00000000-0005-0000-0000-0000F3660000}"/>
    <cellStyle name="Normal 2 5 2 2 2 5" xfId="26354" xr:uid="{00000000-0005-0000-0000-0000F4660000}"/>
    <cellStyle name="Normal 2 5 2 2 3" xfId="26355" xr:uid="{00000000-0005-0000-0000-0000F5660000}"/>
    <cellStyle name="Normal 2 5 2 2 3 2" xfId="26356" xr:uid="{00000000-0005-0000-0000-0000F6660000}"/>
    <cellStyle name="Normal 2 5 2 2 3 2 2" xfId="26357" xr:uid="{00000000-0005-0000-0000-0000F7660000}"/>
    <cellStyle name="Normal 2 5 2 2 3 2 2 2" xfId="26358" xr:uid="{00000000-0005-0000-0000-0000F8660000}"/>
    <cellStyle name="Normal 2 5 2 2 3 2 3" xfId="26359" xr:uid="{00000000-0005-0000-0000-0000F9660000}"/>
    <cellStyle name="Normal 2 5 2 2 3 3" xfId="26360" xr:uid="{00000000-0005-0000-0000-0000FA660000}"/>
    <cellStyle name="Normal 2 5 2 2 3 3 2" xfId="26361" xr:uid="{00000000-0005-0000-0000-0000FB660000}"/>
    <cellStyle name="Normal 2 5 2 2 3 3 2 2" xfId="26362" xr:uid="{00000000-0005-0000-0000-0000FC660000}"/>
    <cellStyle name="Normal 2 5 2 2 3 3 3" xfId="26363" xr:uid="{00000000-0005-0000-0000-0000FD660000}"/>
    <cellStyle name="Normal 2 5 2 2 3 4" xfId="26364" xr:uid="{00000000-0005-0000-0000-0000FE660000}"/>
    <cellStyle name="Normal 2 5 2 2 3 4 2" xfId="26365" xr:uid="{00000000-0005-0000-0000-0000FF660000}"/>
    <cellStyle name="Normal 2 5 2 2 3 5" xfId="26366" xr:uid="{00000000-0005-0000-0000-000000670000}"/>
    <cellStyle name="Normal 2 5 2 2 4" xfId="26367" xr:uid="{00000000-0005-0000-0000-000001670000}"/>
    <cellStyle name="Normal 2 5 2 2 4 2" xfId="26368" xr:uid="{00000000-0005-0000-0000-000002670000}"/>
    <cellStyle name="Normal 2 5 2 2 4 2 2" xfId="26369" xr:uid="{00000000-0005-0000-0000-000003670000}"/>
    <cellStyle name="Normal 2 5 2 2 4 2 2 2" xfId="26370" xr:uid="{00000000-0005-0000-0000-000004670000}"/>
    <cellStyle name="Normal 2 5 2 2 4 2 3" xfId="26371" xr:uid="{00000000-0005-0000-0000-000005670000}"/>
    <cellStyle name="Normal 2 5 2 2 4 3" xfId="26372" xr:uid="{00000000-0005-0000-0000-000006670000}"/>
    <cellStyle name="Normal 2 5 2 2 4 3 2" xfId="26373" xr:uid="{00000000-0005-0000-0000-000007670000}"/>
    <cellStyle name="Normal 2 5 2 2 4 3 2 2" xfId="26374" xr:uid="{00000000-0005-0000-0000-000008670000}"/>
    <cellStyle name="Normal 2 5 2 2 4 3 3" xfId="26375" xr:uid="{00000000-0005-0000-0000-000009670000}"/>
    <cellStyle name="Normal 2 5 2 2 4 4" xfId="26376" xr:uid="{00000000-0005-0000-0000-00000A670000}"/>
    <cellStyle name="Normal 2 5 2 2 4 4 2" xfId="26377" xr:uid="{00000000-0005-0000-0000-00000B670000}"/>
    <cellStyle name="Normal 2 5 2 2 4 5" xfId="26378" xr:uid="{00000000-0005-0000-0000-00000C670000}"/>
    <cellStyle name="Normal 2 5 2 2 5" xfId="26379" xr:uid="{00000000-0005-0000-0000-00000D670000}"/>
    <cellStyle name="Normal 2 5 2 2 5 2" xfId="26380" xr:uid="{00000000-0005-0000-0000-00000E670000}"/>
    <cellStyle name="Normal 2 5 2 2 5 2 2" xfId="26381" xr:uid="{00000000-0005-0000-0000-00000F670000}"/>
    <cellStyle name="Normal 2 5 2 2 5 3" xfId="26382" xr:uid="{00000000-0005-0000-0000-000010670000}"/>
    <cellStyle name="Normal 2 5 2 2 6" xfId="26383" xr:uid="{00000000-0005-0000-0000-000011670000}"/>
    <cellStyle name="Normal 2 5 2 2 6 2" xfId="26384" xr:uid="{00000000-0005-0000-0000-000012670000}"/>
    <cellStyle name="Normal 2 5 2 2 6 2 2" xfId="26385" xr:uid="{00000000-0005-0000-0000-000013670000}"/>
    <cellStyle name="Normal 2 5 2 2 6 3" xfId="26386" xr:uid="{00000000-0005-0000-0000-000014670000}"/>
    <cellStyle name="Normal 2 5 2 2 7" xfId="26387" xr:uid="{00000000-0005-0000-0000-000015670000}"/>
    <cellStyle name="Normal 2 5 2 2 7 2" xfId="26388" xr:uid="{00000000-0005-0000-0000-000016670000}"/>
    <cellStyle name="Normal 2 5 2 2 8" xfId="26389" xr:uid="{00000000-0005-0000-0000-000017670000}"/>
    <cellStyle name="Normal 2 5 2 3" xfId="26390" xr:uid="{00000000-0005-0000-0000-000018670000}"/>
    <cellStyle name="Normal 2 5 2 3 2" xfId="26391" xr:uid="{00000000-0005-0000-0000-000019670000}"/>
    <cellStyle name="Normal 2 5 2 3 2 2" xfId="26392" xr:uid="{00000000-0005-0000-0000-00001A670000}"/>
    <cellStyle name="Normal 2 5 2 3 2 2 2" xfId="26393" xr:uid="{00000000-0005-0000-0000-00001B670000}"/>
    <cellStyle name="Normal 2 5 2 3 2 3" xfId="26394" xr:uid="{00000000-0005-0000-0000-00001C670000}"/>
    <cellStyle name="Normal 2 5 2 3 3" xfId="26395" xr:uid="{00000000-0005-0000-0000-00001D670000}"/>
    <cellStyle name="Normal 2 5 2 3 3 2" xfId="26396" xr:uid="{00000000-0005-0000-0000-00001E670000}"/>
    <cellStyle name="Normal 2 5 2 3 3 2 2" xfId="26397" xr:uid="{00000000-0005-0000-0000-00001F670000}"/>
    <cellStyle name="Normal 2 5 2 3 3 3" xfId="26398" xr:uid="{00000000-0005-0000-0000-000020670000}"/>
    <cellStyle name="Normal 2 5 2 3 4" xfId="26399" xr:uid="{00000000-0005-0000-0000-000021670000}"/>
    <cellStyle name="Normal 2 5 2 3 4 2" xfId="26400" xr:uid="{00000000-0005-0000-0000-000022670000}"/>
    <cellStyle name="Normal 2 5 2 3 5" xfId="26401" xr:uid="{00000000-0005-0000-0000-000023670000}"/>
    <cellStyle name="Normal 2 5 2 4" xfId="26402" xr:uid="{00000000-0005-0000-0000-000024670000}"/>
    <cellStyle name="Normal 2 5 2 4 2" xfId="26403" xr:uid="{00000000-0005-0000-0000-000025670000}"/>
    <cellStyle name="Normal 2 5 2 4 2 2" xfId="26404" xr:uid="{00000000-0005-0000-0000-000026670000}"/>
    <cellStyle name="Normal 2 5 2 4 2 2 2" xfId="26405" xr:uid="{00000000-0005-0000-0000-000027670000}"/>
    <cellStyle name="Normal 2 5 2 4 2 3" xfId="26406" xr:uid="{00000000-0005-0000-0000-000028670000}"/>
    <cellStyle name="Normal 2 5 2 4 3" xfId="26407" xr:uid="{00000000-0005-0000-0000-000029670000}"/>
    <cellStyle name="Normal 2 5 2 4 3 2" xfId="26408" xr:uid="{00000000-0005-0000-0000-00002A670000}"/>
    <cellStyle name="Normal 2 5 2 4 3 2 2" xfId="26409" xr:uid="{00000000-0005-0000-0000-00002B670000}"/>
    <cellStyle name="Normal 2 5 2 4 3 3" xfId="26410" xr:uid="{00000000-0005-0000-0000-00002C670000}"/>
    <cellStyle name="Normal 2 5 2 4 4" xfId="26411" xr:uid="{00000000-0005-0000-0000-00002D670000}"/>
    <cellStyle name="Normal 2 5 2 4 4 2" xfId="26412" xr:uid="{00000000-0005-0000-0000-00002E670000}"/>
    <cellStyle name="Normal 2 5 2 4 5" xfId="26413" xr:uid="{00000000-0005-0000-0000-00002F670000}"/>
    <cellStyle name="Normal 2 5 2 5" xfId="26414" xr:uid="{00000000-0005-0000-0000-000030670000}"/>
    <cellStyle name="Normal 2 5 2 5 2" xfId="26415" xr:uid="{00000000-0005-0000-0000-000031670000}"/>
    <cellStyle name="Normal 2 5 2 5 2 2" xfId="26416" xr:uid="{00000000-0005-0000-0000-000032670000}"/>
    <cellStyle name="Normal 2 5 2 5 2 2 2" xfId="26417" xr:uid="{00000000-0005-0000-0000-000033670000}"/>
    <cellStyle name="Normal 2 5 2 5 2 3" xfId="26418" xr:uid="{00000000-0005-0000-0000-000034670000}"/>
    <cellStyle name="Normal 2 5 2 5 3" xfId="26419" xr:uid="{00000000-0005-0000-0000-000035670000}"/>
    <cellStyle name="Normal 2 5 2 5 3 2" xfId="26420" xr:uid="{00000000-0005-0000-0000-000036670000}"/>
    <cellStyle name="Normal 2 5 2 5 3 2 2" xfId="26421" xr:uid="{00000000-0005-0000-0000-000037670000}"/>
    <cellStyle name="Normal 2 5 2 5 3 3" xfId="26422" xr:uid="{00000000-0005-0000-0000-000038670000}"/>
    <cellStyle name="Normal 2 5 2 5 4" xfId="26423" xr:uid="{00000000-0005-0000-0000-000039670000}"/>
    <cellStyle name="Normal 2 5 2 5 4 2" xfId="26424" xr:uid="{00000000-0005-0000-0000-00003A670000}"/>
    <cellStyle name="Normal 2 5 2 5 5" xfId="26425" xr:uid="{00000000-0005-0000-0000-00003B670000}"/>
    <cellStyle name="Normal 2 5 2 6" xfId="26426" xr:uid="{00000000-0005-0000-0000-00003C670000}"/>
    <cellStyle name="Normal 2 5 2 6 2" xfId="26427" xr:uid="{00000000-0005-0000-0000-00003D670000}"/>
    <cellStyle name="Normal 2 5 2 6 2 2" xfId="26428" xr:uid="{00000000-0005-0000-0000-00003E670000}"/>
    <cellStyle name="Normal 2 5 2 6 3" xfId="26429" xr:uid="{00000000-0005-0000-0000-00003F670000}"/>
    <cellStyle name="Normal 2 5 2 7" xfId="26430" xr:uid="{00000000-0005-0000-0000-000040670000}"/>
    <cellStyle name="Normal 2 5 2 7 2" xfId="26431" xr:uid="{00000000-0005-0000-0000-000041670000}"/>
    <cellStyle name="Normal 2 5 2 7 2 2" xfId="26432" xr:uid="{00000000-0005-0000-0000-000042670000}"/>
    <cellStyle name="Normal 2 5 2 7 3" xfId="26433" xr:uid="{00000000-0005-0000-0000-000043670000}"/>
    <cellStyle name="Normal 2 5 2 8" xfId="26434" xr:uid="{00000000-0005-0000-0000-000044670000}"/>
    <cellStyle name="Normal 2 5 2 8 2" xfId="26435" xr:uid="{00000000-0005-0000-0000-000045670000}"/>
    <cellStyle name="Normal 2 5 2 9" xfId="26436" xr:uid="{00000000-0005-0000-0000-000046670000}"/>
    <cellStyle name="Normal 2 5 20" xfId="26437" xr:uid="{00000000-0005-0000-0000-000047670000}"/>
    <cellStyle name="Normal 2 5 20 2" xfId="26438" xr:uid="{00000000-0005-0000-0000-000048670000}"/>
    <cellStyle name="Normal 2 5 20 3" xfId="26439" xr:uid="{00000000-0005-0000-0000-000049670000}"/>
    <cellStyle name="Normal 2 5 20 4" xfId="26440" xr:uid="{00000000-0005-0000-0000-00004A670000}"/>
    <cellStyle name="Normal 2 5 21" xfId="26441" xr:uid="{00000000-0005-0000-0000-00004B670000}"/>
    <cellStyle name="Normal 2 5 21 2" xfId="26442" xr:uid="{00000000-0005-0000-0000-00004C670000}"/>
    <cellStyle name="Normal 2 5 21 3" xfId="26443" xr:uid="{00000000-0005-0000-0000-00004D670000}"/>
    <cellStyle name="Normal 2 5 21 4" xfId="26444" xr:uid="{00000000-0005-0000-0000-00004E670000}"/>
    <cellStyle name="Normal 2 5 22" xfId="26445" xr:uid="{00000000-0005-0000-0000-00004F670000}"/>
    <cellStyle name="Normal 2 5 22 2" xfId="26446" xr:uid="{00000000-0005-0000-0000-000050670000}"/>
    <cellStyle name="Normal 2 5 22 3" xfId="26447" xr:uid="{00000000-0005-0000-0000-000051670000}"/>
    <cellStyle name="Normal 2 5 22 4" xfId="26448" xr:uid="{00000000-0005-0000-0000-000052670000}"/>
    <cellStyle name="Normal 2 5 23" xfId="26449" xr:uid="{00000000-0005-0000-0000-000053670000}"/>
    <cellStyle name="Normal 2 5 23 2" xfId="26450" xr:uid="{00000000-0005-0000-0000-000054670000}"/>
    <cellStyle name="Normal 2 5 23 3" xfId="26451" xr:uid="{00000000-0005-0000-0000-000055670000}"/>
    <cellStyle name="Normal 2 5 23 4" xfId="26452" xr:uid="{00000000-0005-0000-0000-000056670000}"/>
    <cellStyle name="Normal 2 5 24" xfId="26453" xr:uid="{00000000-0005-0000-0000-000057670000}"/>
    <cellStyle name="Normal 2 5 24 2" xfId="26454" xr:uid="{00000000-0005-0000-0000-000058670000}"/>
    <cellStyle name="Normal 2 5 24 3" xfId="26455" xr:uid="{00000000-0005-0000-0000-000059670000}"/>
    <cellStyle name="Normal 2 5 24 4" xfId="26456" xr:uid="{00000000-0005-0000-0000-00005A670000}"/>
    <cellStyle name="Normal 2 5 25" xfId="26457" xr:uid="{00000000-0005-0000-0000-00005B670000}"/>
    <cellStyle name="Normal 2 5 25 2" xfId="26458" xr:uid="{00000000-0005-0000-0000-00005C670000}"/>
    <cellStyle name="Normal 2 5 25 3" xfId="26459" xr:uid="{00000000-0005-0000-0000-00005D670000}"/>
    <cellStyle name="Normal 2 5 25 4" xfId="26460" xr:uid="{00000000-0005-0000-0000-00005E670000}"/>
    <cellStyle name="Normal 2 5 26" xfId="26461" xr:uid="{00000000-0005-0000-0000-00005F670000}"/>
    <cellStyle name="Normal 2 5 26 2" xfId="26462" xr:uid="{00000000-0005-0000-0000-000060670000}"/>
    <cellStyle name="Normal 2 5 26 3" xfId="26463" xr:uid="{00000000-0005-0000-0000-000061670000}"/>
    <cellStyle name="Normal 2 5 26 4" xfId="26464" xr:uid="{00000000-0005-0000-0000-000062670000}"/>
    <cellStyle name="Normal 2 5 27" xfId="26465" xr:uid="{00000000-0005-0000-0000-000063670000}"/>
    <cellStyle name="Normal 2 5 27 2" xfId="26466" xr:uid="{00000000-0005-0000-0000-000064670000}"/>
    <cellStyle name="Normal 2 5 27 3" xfId="26467" xr:uid="{00000000-0005-0000-0000-000065670000}"/>
    <cellStyle name="Normal 2 5 27 4" xfId="26468" xr:uid="{00000000-0005-0000-0000-000066670000}"/>
    <cellStyle name="Normal 2 5 28" xfId="26469" xr:uid="{00000000-0005-0000-0000-000067670000}"/>
    <cellStyle name="Normal 2 5 28 2" xfId="26470" xr:uid="{00000000-0005-0000-0000-000068670000}"/>
    <cellStyle name="Normal 2 5 28 3" xfId="26471" xr:uid="{00000000-0005-0000-0000-000069670000}"/>
    <cellStyle name="Normal 2 5 28 4" xfId="26472" xr:uid="{00000000-0005-0000-0000-00006A670000}"/>
    <cellStyle name="Normal 2 5 29" xfId="26473" xr:uid="{00000000-0005-0000-0000-00006B670000}"/>
    <cellStyle name="Normal 2 5 29 2" xfId="26474" xr:uid="{00000000-0005-0000-0000-00006C670000}"/>
    <cellStyle name="Normal 2 5 29 3" xfId="26475" xr:uid="{00000000-0005-0000-0000-00006D670000}"/>
    <cellStyle name="Normal 2 5 29 4" xfId="26476" xr:uid="{00000000-0005-0000-0000-00006E670000}"/>
    <cellStyle name="Normal 2 5 3" xfId="26477" xr:uid="{00000000-0005-0000-0000-00006F670000}"/>
    <cellStyle name="Normal 2 5 3 2" xfId="26478" xr:uid="{00000000-0005-0000-0000-000070670000}"/>
    <cellStyle name="Normal 2 5 3 2 2" xfId="26479" xr:uid="{00000000-0005-0000-0000-000071670000}"/>
    <cellStyle name="Normal 2 5 3 2 2 2" xfId="26480" xr:uid="{00000000-0005-0000-0000-000072670000}"/>
    <cellStyle name="Normal 2 5 3 2 2 2 2" xfId="26481" xr:uid="{00000000-0005-0000-0000-000073670000}"/>
    <cellStyle name="Normal 2 5 3 2 2 3" xfId="26482" xr:uid="{00000000-0005-0000-0000-000074670000}"/>
    <cellStyle name="Normal 2 5 3 2 3" xfId="26483" xr:uid="{00000000-0005-0000-0000-000075670000}"/>
    <cellStyle name="Normal 2 5 3 2 3 2" xfId="26484" xr:uid="{00000000-0005-0000-0000-000076670000}"/>
    <cellStyle name="Normal 2 5 3 2 3 2 2" xfId="26485" xr:uid="{00000000-0005-0000-0000-000077670000}"/>
    <cellStyle name="Normal 2 5 3 2 3 3" xfId="26486" xr:uid="{00000000-0005-0000-0000-000078670000}"/>
    <cellStyle name="Normal 2 5 3 2 4" xfId="26487" xr:uid="{00000000-0005-0000-0000-000079670000}"/>
    <cellStyle name="Normal 2 5 3 2 4 2" xfId="26488" xr:uid="{00000000-0005-0000-0000-00007A670000}"/>
    <cellStyle name="Normal 2 5 3 2 5" xfId="26489" xr:uid="{00000000-0005-0000-0000-00007B670000}"/>
    <cellStyle name="Normal 2 5 3 3" xfId="26490" xr:uid="{00000000-0005-0000-0000-00007C670000}"/>
    <cellStyle name="Normal 2 5 3 3 2" xfId="26491" xr:uid="{00000000-0005-0000-0000-00007D670000}"/>
    <cellStyle name="Normal 2 5 3 3 2 2" xfId="26492" xr:uid="{00000000-0005-0000-0000-00007E670000}"/>
    <cellStyle name="Normal 2 5 3 3 2 2 2" xfId="26493" xr:uid="{00000000-0005-0000-0000-00007F670000}"/>
    <cellStyle name="Normal 2 5 3 3 2 3" xfId="26494" xr:uid="{00000000-0005-0000-0000-000080670000}"/>
    <cellStyle name="Normal 2 5 3 3 3" xfId="26495" xr:uid="{00000000-0005-0000-0000-000081670000}"/>
    <cellStyle name="Normal 2 5 3 3 3 2" xfId="26496" xr:uid="{00000000-0005-0000-0000-000082670000}"/>
    <cellStyle name="Normal 2 5 3 3 3 2 2" xfId="26497" xr:uid="{00000000-0005-0000-0000-000083670000}"/>
    <cellStyle name="Normal 2 5 3 3 3 3" xfId="26498" xr:uid="{00000000-0005-0000-0000-000084670000}"/>
    <cellStyle name="Normal 2 5 3 3 4" xfId="26499" xr:uid="{00000000-0005-0000-0000-000085670000}"/>
    <cellStyle name="Normal 2 5 3 3 4 2" xfId="26500" xr:uid="{00000000-0005-0000-0000-000086670000}"/>
    <cellStyle name="Normal 2 5 3 3 5" xfId="26501" xr:uid="{00000000-0005-0000-0000-000087670000}"/>
    <cellStyle name="Normal 2 5 3 4" xfId="26502" xr:uid="{00000000-0005-0000-0000-000088670000}"/>
    <cellStyle name="Normal 2 5 3 4 2" xfId="26503" xr:uid="{00000000-0005-0000-0000-000089670000}"/>
    <cellStyle name="Normal 2 5 3 4 2 2" xfId="26504" xr:uid="{00000000-0005-0000-0000-00008A670000}"/>
    <cellStyle name="Normal 2 5 3 4 2 2 2" xfId="26505" xr:uid="{00000000-0005-0000-0000-00008B670000}"/>
    <cellStyle name="Normal 2 5 3 4 2 3" xfId="26506" xr:uid="{00000000-0005-0000-0000-00008C670000}"/>
    <cellStyle name="Normal 2 5 3 4 3" xfId="26507" xr:uid="{00000000-0005-0000-0000-00008D670000}"/>
    <cellStyle name="Normal 2 5 3 4 3 2" xfId="26508" xr:uid="{00000000-0005-0000-0000-00008E670000}"/>
    <cellStyle name="Normal 2 5 3 4 3 2 2" xfId="26509" xr:uid="{00000000-0005-0000-0000-00008F670000}"/>
    <cellStyle name="Normal 2 5 3 4 3 3" xfId="26510" xr:uid="{00000000-0005-0000-0000-000090670000}"/>
    <cellStyle name="Normal 2 5 3 4 4" xfId="26511" xr:uid="{00000000-0005-0000-0000-000091670000}"/>
    <cellStyle name="Normal 2 5 3 4 4 2" xfId="26512" xr:uid="{00000000-0005-0000-0000-000092670000}"/>
    <cellStyle name="Normal 2 5 3 4 5" xfId="26513" xr:uid="{00000000-0005-0000-0000-000093670000}"/>
    <cellStyle name="Normal 2 5 3 5" xfId="26514" xr:uid="{00000000-0005-0000-0000-000094670000}"/>
    <cellStyle name="Normal 2 5 3 5 2" xfId="26515" xr:uid="{00000000-0005-0000-0000-000095670000}"/>
    <cellStyle name="Normal 2 5 3 5 2 2" xfId="26516" xr:uid="{00000000-0005-0000-0000-000096670000}"/>
    <cellStyle name="Normal 2 5 3 5 3" xfId="26517" xr:uid="{00000000-0005-0000-0000-000097670000}"/>
    <cellStyle name="Normal 2 5 3 6" xfId="26518" xr:uid="{00000000-0005-0000-0000-000098670000}"/>
    <cellStyle name="Normal 2 5 3 6 2" xfId="26519" xr:uid="{00000000-0005-0000-0000-000099670000}"/>
    <cellStyle name="Normal 2 5 3 6 2 2" xfId="26520" xr:uid="{00000000-0005-0000-0000-00009A670000}"/>
    <cellStyle name="Normal 2 5 3 6 3" xfId="26521" xr:uid="{00000000-0005-0000-0000-00009B670000}"/>
    <cellStyle name="Normal 2 5 3 7" xfId="26522" xr:uid="{00000000-0005-0000-0000-00009C670000}"/>
    <cellStyle name="Normal 2 5 3 7 2" xfId="26523" xr:uid="{00000000-0005-0000-0000-00009D670000}"/>
    <cellStyle name="Normal 2 5 3 8" xfId="26524" xr:uid="{00000000-0005-0000-0000-00009E670000}"/>
    <cellStyle name="Normal 2 5 3 9" xfId="26525" xr:uid="{00000000-0005-0000-0000-00009F670000}"/>
    <cellStyle name="Normal 2 5 30" xfId="26526" xr:uid="{00000000-0005-0000-0000-0000A0670000}"/>
    <cellStyle name="Normal 2 5 30 2" xfId="26527" xr:uid="{00000000-0005-0000-0000-0000A1670000}"/>
    <cellStyle name="Normal 2 5 30 3" xfId="26528" xr:uid="{00000000-0005-0000-0000-0000A2670000}"/>
    <cellStyle name="Normal 2 5 30 4" xfId="26529" xr:uid="{00000000-0005-0000-0000-0000A3670000}"/>
    <cellStyle name="Normal 2 5 31" xfId="26530" xr:uid="{00000000-0005-0000-0000-0000A4670000}"/>
    <cellStyle name="Normal 2 5 32" xfId="26531" xr:uid="{00000000-0005-0000-0000-0000A5670000}"/>
    <cellStyle name="Normal 2 5 33" xfId="26532" xr:uid="{00000000-0005-0000-0000-0000A6670000}"/>
    <cellStyle name="Normal 2 5 34" xfId="26533" xr:uid="{00000000-0005-0000-0000-0000A7670000}"/>
    <cellStyle name="Normal 2 5 4" xfId="26534" xr:uid="{00000000-0005-0000-0000-0000A8670000}"/>
    <cellStyle name="Normal 2 5 4 2" xfId="26535" xr:uid="{00000000-0005-0000-0000-0000A9670000}"/>
    <cellStyle name="Normal 2 5 4 2 2" xfId="26536" xr:uid="{00000000-0005-0000-0000-0000AA670000}"/>
    <cellStyle name="Normal 2 5 4 2 2 2" xfId="26537" xr:uid="{00000000-0005-0000-0000-0000AB670000}"/>
    <cellStyle name="Normal 2 5 4 2 3" xfId="26538" xr:uid="{00000000-0005-0000-0000-0000AC670000}"/>
    <cellStyle name="Normal 2 5 4 3" xfId="26539" xr:uid="{00000000-0005-0000-0000-0000AD670000}"/>
    <cellStyle name="Normal 2 5 4 3 2" xfId="26540" xr:uid="{00000000-0005-0000-0000-0000AE670000}"/>
    <cellStyle name="Normal 2 5 4 3 2 2" xfId="26541" xr:uid="{00000000-0005-0000-0000-0000AF670000}"/>
    <cellStyle name="Normal 2 5 4 3 3" xfId="26542" xr:uid="{00000000-0005-0000-0000-0000B0670000}"/>
    <cellStyle name="Normal 2 5 4 4" xfId="26543" xr:uid="{00000000-0005-0000-0000-0000B1670000}"/>
    <cellStyle name="Normal 2 5 4 4 2" xfId="26544" xr:uid="{00000000-0005-0000-0000-0000B2670000}"/>
    <cellStyle name="Normal 2 5 4 5" xfId="26545" xr:uid="{00000000-0005-0000-0000-0000B3670000}"/>
    <cellStyle name="Normal 2 5 5" xfId="26546" xr:uid="{00000000-0005-0000-0000-0000B4670000}"/>
    <cellStyle name="Normal 2 5 5 2" xfId="26547" xr:uid="{00000000-0005-0000-0000-0000B5670000}"/>
    <cellStyle name="Normal 2 5 5 2 2" xfId="26548" xr:uid="{00000000-0005-0000-0000-0000B6670000}"/>
    <cellStyle name="Normal 2 5 5 2 2 2" xfId="26549" xr:uid="{00000000-0005-0000-0000-0000B7670000}"/>
    <cellStyle name="Normal 2 5 5 2 3" xfId="26550" xr:uid="{00000000-0005-0000-0000-0000B8670000}"/>
    <cellStyle name="Normal 2 5 5 3" xfId="26551" xr:uid="{00000000-0005-0000-0000-0000B9670000}"/>
    <cellStyle name="Normal 2 5 5 3 2" xfId="26552" xr:uid="{00000000-0005-0000-0000-0000BA670000}"/>
    <cellStyle name="Normal 2 5 5 3 2 2" xfId="26553" xr:uid="{00000000-0005-0000-0000-0000BB670000}"/>
    <cellStyle name="Normal 2 5 5 3 3" xfId="26554" xr:uid="{00000000-0005-0000-0000-0000BC670000}"/>
    <cellStyle name="Normal 2 5 5 4" xfId="26555" xr:uid="{00000000-0005-0000-0000-0000BD670000}"/>
    <cellStyle name="Normal 2 5 5 4 2" xfId="26556" xr:uid="{00000000-0005-0000-0000-0000BE670000}"/>
    <cellStyle name="Normal 2 5 5 5" xfId="26557" xr:uid="{00000000-0005-0000-0000-0000BF670000}"/>
    <cellStyle name="Normal 2 5 6" xfId="26558" xr:uid="{00000000-0005-0000-0000-0000C0670000}"/>
    <cellStyle name="Normal 2 5 6 2" xfId="26559" xr:uid="{00000000-0005-0000-0000-0000C1670000}"/>
    <cellStyle name="Normal 2 5 6 2 2" xfId="26560" xr:uid="{00000000-0005-0000-0000-0000C2670000}"/>
    <cellStyle name="Normal 2 5 6 2 2 2" xfId="26561" xr:uid="{00000000-0005-0000-0000-0000C3670000}"/>
    <cellStyle name="Normal 2 5 6 2 3" xfId="26562" xr:uid="{00000000-0005-0000-0000-0000C4670000}"/>
    <cellStyle name="Normal 2 5 6 3" xfId="26563" xr:uid="{00000000-0005-0000-0000-0000C5670000}"/>
    <cellStyle name="Normal 2 5 6 3 2" xfId="26564" xr:uid="{00000000-0005-0000-0000-0000C6670000}"/>
    <cellStyle name="Normal 2 5 6 3 2 2" xfId="26565" xr:uid="{00000000-0005-0000-0000-0000C7670000}"/>
    <cellStyle name="Normal 2 5 6 3 3" xfId="26566" xr:uid="{00000000-0005-0000-0000-0000C8670000}"/>
    <cellStyle name="Normal 2 5 6 4" xfId="26567" xr:uid="{00000000-0005-0000-0000-0000C9670000}"/>
    <cellStyle name="Normal 2 5 6 4 2" xfId="26568" xr:uid="{00000000-0005-0000-0000-0000CA670000}"/>
    <cellStyle name="Normal 2 5 6 5" xfId="26569" xr:uid="{00000000-0005-0000-0000-0000CB670000}"/>
    <cellStyle name="Normal 2 5 7" xfId="26570" xr:uid="{00000000-0005-0000-0000-0000CC670000}"/>
    <cellStyle name="Normal 2 5 7 2" xfId="26571" xr:uid="{00000000-0005-0000-0000-0000CD670000}"/>
    <cellStyle name="Normal 2 5 7 2 2" xfId="26572" xr:uid="{00000000-0005-0000-0000-0000CE670000}"/>
    <cellStyle name="Normal 2 5 7 2 2 2" xfId="26573" xr:uid="{00000000-0005-0000-0000-0000CF670000}"/>
    <cellStyle name="Normal 2 5 7 2 3" xfId="26574" xr:uid="{00000000-0005-0000-0000-0000D0670000}"/>
    <cellStyle name="Normal 2 5 7 3" xfId="26575" xr:uid="{00000000-0005-0000-0000-0000D1670000}"/>
    <cellStyle name="Normal 2 5 7 3 2" xfId="26576" xr:uid="{00000000-0005-0000-0000-0000D2670000}"/>
    <cellStyle name="Normal 2 5 7 3 2 2" xfId="26577" xr:uid="{00000000-0005-0000-0000-0000D3670000}"/>
    <cellStyle name="Normal 2 5 7 3 3" xfId="26578" xr:uid="{00000000-0005-0000-0000-0000D4670000}"/>
    <cellStyle name="Normal 2 5 7 4" xfId="26579" xr:uid="{00000000-0005-0000-0000-0000D5670000}"/>
    <cellStyle name="Normal 2 5 7 4 2" xfId="26580" xr:uid="{00000000-0005-0000-0000-0000D6670000}"/>
    <cellStyle name="Normal 2 5 7 5" xfId="26581" xr:uid="{00000000-0005-0000-0000-0000D7670000}"/>
    <cellStyle name="Normal 2 5 8" xfId="26582" xr:uid="{00000000-0005-0000-0000-0000D8670000}"/>
    <cellStyle name="Normal 2 5 8 2" xfId="26583" xr:uid="{00000000-0005-0000-0000-0000D9670000}"/>
    <cellStyle name="Normal 2 5 8 2 2" xfId="26584" xr:uid="{00000000-0005-0000-0000-0000DA670000}"/>
    <cellStyle name="Normal 2 5 8 3" xfId="26585" xr:uid="{00000000-0005-0000-0000-0000DB670000}"/>
    <cellStyle name="Normal 2 5 8 4" xfId="26586" xr:uid="{00000000-0005-0000-0000-0000DC670000}"/>
    <cellStyle name="Normal 2 5 9" xfId="26587" xr:uid="{00000000-0005-0000-0000-0000DD670000}"/>
    <cellStyle name="Normal 2 5 9 2" xfId="26588" xr:uid="{00000000-0005-0000-0000-0000DE670000}"/>
    <cellStyle name="Normal 2 5 9 2 2" xfId="26589" xr:uid="{00000000-0005-0000-0000-0000DF670000}"/>
    <cellStyle name="Normal 2 5 9 3" xfId="26590" xr:uid="{00000000-0005-0000-0000-0000E0670000}"/>
    <cellStyle name="Normal 2 5 9 4" xfId="26591" xr:uid="{00000000-0005-0000-0000-0000E1670000}"/>
    <cellStyle name="Normal 2 50" xfId="26592" xr:uid="{00000000-0005-0000-0000-0000E2670000}"/>
    <cellStyle name="Normal 2 6" xfId="26593" xr:uid="{00000000-0005-0000-0000-0000E3670000}"/>
    <cellStyle name="Normal 2 6 2" xfId="26594" xr:uid="{00000000-0005-0000-0000-0000E4670000}"/>
    <cellStyle name="Normal 2 6 2 2" xfId="26595" xr:uid="{00000000-0005-0000-0000-0000E5670000}"/>
    <cellStyle name="Normal 2 6 2 2 2" xfId="26596" xr:uid="{00000000-0005-0000-0000-0000E6670000}"/>
    <cellStyle name="Normal 2 6 2 2 2 2" xfId="26597" xr:uid="{00000000-0005-0000-0000-0000E7670000}"/>
    <cellStyle name="Normal 2 6 2 2 2 2 2" xfId="26598" xr:uid="{00000000-0005-0000-0000-0000E8670000}"/>
    <cellStyle name="Normal 2 6 2 2 2 3" xfId="26599" xr:uid="{00000000-0005-0000-0000-0000E9670000}"/>
    <cellStyle name="Normal 2 6 2 2 3" xfId="26600" xr:uid="{00000000-0005-0000-0000-0000EA670000}"/>
    <cellStyle name="Normal 2 6 2 2 3 2" xfId="26601" xr:uid="{00000000-0005-0000-0000-0000EB670000}"/>
    <cellStyle name="Normal 2 6 2 2 3 2 2" xfId="26602" xr:uid="{00000000-0005-0000-0000-0000EC670000}"/>
    <cellStyle name="Normal 2 6 2 2 3 3" xfId="26603" xr:uid="{00000000-0005-0000-0000-0000ED670000}"/>
    <cellStyle name="Normal 2 6 2 2 4" xfId="26604" xr:uid="{00000000-0005-0000-0000-0000EE670000}"/>
    <cellStyle name="Normal 2 6 2 2 4 2" xfId="26605" xr:uid="{00000000-0005-0000-0000-0000EF670000}"/>
    <cellStyle name="Normal 2 6 2 2 5" xfId="26606" xr:uid="{00000000-0005-0000-0000-0000F0670000}"/>
    <cellStyle name="Normal 2 6 2 3" xfId="26607" xr:uid="{00000000-0005-0000-0000-0000F1670000}"/>
    <cellStyle name="Normal 2 6 2 3 2" xfId="26608" xr:uid="{00000000-0005-0000-0000-0000F2670000}"/>
    <cellStyle name="Normal 2 6 2 3 2 2" xfId="26609" xr:uid="{00000000-0005-0000-0000-0000F3670000}"/>
    <cellStyle name="Normal 2 6 2 3 2 2 2" xfId="26610" xr:uid="{00000000-0005-0000-0000-0000F4670000}"/>
    <cellStyle name="Normal 2 6 2 3 2 3" xfId="26611" xr:uid="{00000000-0005-0000-0000-0000F5670000}"/>
    <cellStyle name="Normal 2 6 2 3 3" xfId="26612" xr:uid="{00000000-0005-0000-0000-0000F6670000}"/>
    <cellStyle name="Normal 2 6 2 3 3 2" xfId="26613" xr:uid="{00000000-0005-0000-0000-0000F7670000}"/>
    <cellStyle name="Normal 2 6 2 3 3 2 2" xfId="26614" xr:uid="{00000000-0005-0000-0000-0000F8670000}"/>
    <cellStyle name="Normal 2 6 2 3 3 3" xfId="26615" xr:uid="{00000000-0005-0000-0000-0000F9670000}"/>
    <cellStyle name="Normal 2 6 2 3 4" xfId="26616" xr:uid="{00000000-0005-0000-0000-0000FA670000}"/>
    <cellStyle name="Normal 2 6 2 3 4 2" xfId="26617" xr:uid="{00000000-0005-0000-0000-0000FB670000}"/>
    <cellStyle name="Normal 2 6 2 3 5" xfId="26618" xr:uid="{00000000-0005-0000-0000-0000FC670000}"/>
    <cellStyle name="Normal 2 6 2 4" xfId="26619" xr:uid="{00000000-0005-0000-0000-0000FD670000}"/>
    <cellStyle name="Normal 2 6 2 4 2" xfId="26620" xr:uid="{00000000-0005-0000-0000-0000FE670000}"/>
    <cellStyle name="Normal 2 6 2 4 2 2" xfId="26621" xr:uid="{00000000-0005-0000-0000-0000FF670000}"/>
    <cellStyle name="Normal 2 6 2 4 2 2 2" xfId="26622" xr:uid="{00000000-0005-0000-0000-000000680000}"/>
    <cellStyle name="Normal 2 6 2 4 2 3" xfId="26623" xr:uid="{00000000-0005-0000-0000-000001680000}"/>
    <cellStyle name="Normal 2 6 2 4 3" xfId="26624" xr:uid="{00000000-0005-0000-0000-000002680000}"/>
    <cellStyle name="Normal 2 6 2 4 3 2" xfId="26625" xr:uid="{00000000-0005-0000-0000-000003680000}"/>
    <cellStyle name="Normal 2 6 2 4 3 2 2" xfId="26626" xr:uid="{00000000-0005-0000-0000-000004680000}"/>
    <cellStyle name="Normal 2 6 2 4 3 3" xfId="26627" xr:uid="{00000000-0005-0000-0000-000005680000}"/>
    <cellStyle name="Normal 2 6 2 4 4" xfId="26628" xr:uid="{00000000-0005-0000-0000-000006680000}"/>
    <cellStyle name="Normal 2 6 2 4 4 2" xfId="26629" xr:uid="{00000000-0005-0000-0000-000007680000}"/>
    <cellStyle name="Normal 2 6 2 4 5" xfId="26630" xr:uid="{00000000-0005-0000-0000-000008680000}"/>
    <cellStyle name="Normal 2 6 2 5" xfId="26631" xr:uid="{00000000-0005-0000-0000-000009680000}"/>
    <cellStyle name="Normal 2 6 2 5 2" xfId="26632" xr:uid="{00000000-0005-0000-0000-00000A680000}"/>
    <cellStyle name="Normal 2 6 2 5 2 2" xfId="26633" xr:uid="{00000000-0005-0000-0000-00000B680000}"/>
    <cellStyle name="Normal 2 6 2 5 3" xfId="26634" xr:uid="{00000000-0005-0000-0000-00000C680000}"/>
    <cellStyle name="Normal 2 6 2 6" xfId="26635" xr:uid="{00000000-0005-0000-0000-00000D680000}"/>
    <cellStyle name="Normal 2 6 2 6 2" xfId="26636" xr:uid="{00000000-0005-0000-0000-00000E680000}"/>
    <cellStyle name="Normal 2 6 2 6 2 2" xfId="26637" xr:uid="{00000000-0005-0000-0000-00000F680000}"/>
    <cellStyle name="Normal 2 6 2 6 3" xfId="26638" xr:uid="{00000000-0005-0000-0000-000010680000}"/>
    <cellStyle name="Normal 2 6 2 7" xfId="26639" xr:uid="{00000000-0005-0000-0000-000011680000}"/>
    <cellStyle name="Normal 2 6 2 7 2" xfId="26640" xr:uid="{00000000-0005-0000-0000-000012680000}"/>
    <cellStyle name="Normal 2 6 2 8" xfId="26641" xr:uid="{00000000-0005-0000-0000-000013680000}"/>
    <cellStyle name="Normal 2 6 2 9" xfId="26642" xr:uid="{00000000-0005-0000-0000-000014680000}"/>
    <cellStyle name="Normal 2 6 3" xfId="26643" xr:uid="{00000000-0005-0000-0000-000015680000}"/>
    <cellStyle name="Normal 2 6 3 2" xfId="26644" xr:uid="{00000000-0005-0000-0000-000016680000}"/>
    <cellStyle name="Normal 2 6 3 2 2" xfId="26645" xr:uid="{00000000-0005-0000-0000-000017680000}"/>
    <cellStyle name="Normal 2 6 3 2 2 2" xfId="26646" xr:uid="{00000000-0005-0000-0000-000018680000}"/>
    <cellStyle name="Normal 2 6 3 2 3" xfId="26647" xr:uid="{00000000-0005-0000-0000-000019680000}"/>
    <cellStyle name="Normal 2 6 3 3" xfId="26648" xr:uid="{00000000-0005-0000-0000-00001A680000}"/>
    <cellStyle name="Normal 2 6 3 3 2" xfId="26649" xr:uid="{00000000-0005-0000-0000-00001B680000}"/>
    <cellStyle name="Normal 2 6 3 3 2 2" xfId="26650" xr:uid="{00000000-0005-0000-0000-00001C680000}"/>
    <cellStyle name="Normal 2 6 3 3 3" xfId="26651" xr:uid="{00000000-0005-0000-0000-00001D680000}"/>
    <cellStyle name="Normal 2 6 3 4" xfId="26652" xr:uid="{00000000-0005-0000-0000-00001E680000}"/>
    <cellStyle name="Normal 2 6 3 4 2" xfId="26653" xr:uid="{00000000-0005-0000-0000-00001F680000}"/>
    <cellStyle name="Normal 2 6 3 5" xfId="26654" xr:uid="{00000000-0005-0000-0000-000020680000}"/>
    <cellStyle name="Normal 2 6 3 6" xfId="26655" xr:uid="{00000000-0005-0000-0000-000021680000}"/>
    <cellStyle name="Normal 2 6 4" xfId="26656" xr:uid="{00000000-0005-0000-0000-000022680000}"/>
    <cellStyle name="Normal 2 6 4 2" xfId="26657" xr:uid="{00000000-0005-0000-0000-000023680000}"/>
    <cellStyle name="Normal 2 6 4 2 2" xfId="26658" xr:uid="{00000000-0005-0000-0000-000024680000}"/>
    <cellStyle name="Normal 2 6 4 2 2 2" xfId="26659" xr:uid="{00000000-0005-0000-0000-000025680000}"/>
    <cellStyle name="Normal 2 6 4 2 3" xfId="26660" xr:uid="{00000000-0005-0000-0000-000026680000}"/>
    <cellStyle name="Normal 2 6 4 3" xfId="26661" xr:uid="{00000000-0005-0000-0000-000027680000}"/>
    <cellStyle name="Normal 2 6 4 3 2" xfId="26662" xr:uid="{00000000-0005-0000-0000-000028680000}"/>
    <cellStyle name="Normal 2 6 4 3 2 2" xfId="26663" xr:uid="{00000000-0005-0000-0000-000029680000}"/>
    <cellStyle name="Normal 2 6 4 3 3" xfId="26664" xr:uid="{00000000-0005-0000-0000-00002A680000}"/>
    <cellStyle name="Normal 2 6 4 4" xfId="26665" xr:uid="{00000000-0005-0000-0000-00002B680000}"/>
    <cellStyle name="Normal 2 6 4 4 2" xfId="26666" xr:uid="{00000000-0005-0000-0000-00002C680000}"/>
    <cellStyle name="Normal 2 6 4 5" xfId="26667" xr:uid="{00000000-0005-0000-0000-00002D680000}"/>
    <cellStyle name="Normal 2 6 5" xfId="26668" xr:uid="{00000000-0005-0000-0000-00002E680000}"/>
    <cellStyle name="Normal 2 6 5 2" xfId="26669" xr:uid="{00000000-0005-0000-0000-00002F680000}"/>
    <cellStyle name="Normal 2 6 5 2 2" xfId="26670" xr:uid="{00000000-0005-0000-0000-000030680000}"/>
    <cellStyle name="Normal 2 6 5 2 2 2" xfId="26671" xr:uid="{00000000-0005-0000-0000-000031680000}"/>
    <cellStyle name="Normal 2 6 5 2 3" xfId="26672" xr:uid="{00000000-0005-0000-0000-000032680000}"/>
    <cellStyle name="Normal 2 6 5 3" xfId="26673" xr:uid="{00000000-0005-0000-0000-000033680000}"/>
    <cellStyle name="Normal 2 6 5 3 2" xfId="26674" xr:uid="{00000000-0005-0000-0000-000034680000}"/>
    <cellStyle name="Normal 2 6 5 3 2 2" xfId="26675" xr:uid="{00000000-0005-0000-0000-000035680000}"/>
    <cellStyle name="Normal 2 6 5 3 3" xfId="26676" xr:uid="{00000000-0005-0000-0000-000036680000}"/>
    <cellStyle name="Normal 2 6 5 4" xfId="26677" xr:uid="{00000000-0005-0000-0000-000037680000}"/>
    <cellStyle name="Normal 2 6 5 4 2" xfId="26678" xr:uid="{00000000-0005-0000-0000-000038680000}"/>
    <cellStyle name="Normal 2 6 5 5" xfId="26679" xr:uid="{00000000-0005-0000-0000-000039680000}"/>
    <cellStyle name="Normal 2 6 6" xfId="26680" xr:uid="{00000000-0005-0000-0000-00003A680000}"/>
    <cellStyle name="Normal 2 6 6 2" xfId="26681" xr:uid="{00000000-0005-0000-0000-00003B680000}"/>
    <cellStyle name="Normal 2 6 6 2 2" xfId="26682" xr:uid="{00000000-0005-0000-0000-00003C680000}"/>
    <cellStyle name="Normal 2 6 6 3" xfId="26683" xr:uid="{00000000-0005-0000-0000-00003D680000}"/>
    <cellStyle name="Normal 2 6 7" xfId="26684" xr:uid="{00000000-0005-0000-0000-00003E680000}"/>
    <cellStyle name="Normal 2 6 7 2" xfId="26685" xr:uid="{00000000-0005-0000-0000-00003F680000}"/>
    <cellStyle name="Normal 2 6 7 2 2" xfId="26686" xr:uid="{00000000-0005-0000-0000-000040680000}"/>
    <cellStyle name="Normal 2 6 7 3" xfId="26687" xr:uid="{00000000-0005-0000-0000-000041680000}"/>
    <cellStyle name="Normal 2 6 8" xfId="26688" xr:uid="{00000000-0005-0000-0000-000042680000}"/>
    <cellStyle name="Normal 2 6 8 2" xfId="26689" xr:uid="{00000000-0005-0000-0000-000043680000}"/>
    <cellStyle name="Normal 2 6 9" xfId="26690" xr:uid="{00000000-0005-0000-0000-000044680000}"/>
    <cellStyle name="Normal 2 7" xfId="26691" xr:uid="{00000000-0005-0000-0000-000045680000}"/>
    <cellStyle name="Normal 2 7 2" xfId="26692" xr:uid="{00000000-0005-0000-0000-000046680000}"/>
    <cellStyle name="Normal 2 7 2 2" xfId="26693" xr:uid="{00000000-0005-0000-0000-000047680000}"/>
    <cellStyle name="Normal 2 7 2 2 2" xfId="26694" xr:uid="{00000000-0005-0000-0000-000048680000}"/>
    <cellStyle name="Normal 2 7 2 2 2 2" xfId="26695" xr:uid="{00000000-0005-0000-0000-000049680000}"/>
    <cellStyle name="Normal 2 7 2 2 3" xfId="26696" xr:uid="{00000000-0005-0000-0000-00004A680000}"/>
    <cellStyle name="Normal 2 7 2 3" xfId="26697" xr:uid="{00000000-0005-0000-0000-00004B680000}"/>
    <cellStyle name="Normal 2 7 2 3 2" xfId="26698" xr:uid="{00000000-0005-0000-0000-00004C680000}"/>
    <cellStyle name="Normal 2 7 2 3 2 2" xfId="26699" xr:uid="{00000000-0005-0000-0000-00004D680000}"/>
    <cellStyle name="Normal 2 7 2 3 3" xfId="26700" xr:uid="{00000000-0005-0000-0000-00004E680000}"/>
    <cellStyle name="Normal 2 7 2 4" xfId="26701" xr:uid="{00000000-0005-0000-0000-00004F680000}"/>
    <cellStyle name="Normal 2 7 2 4 2" xfId="26702" xr:uid="{00000000-0005-0000-0000-000050680000}"/>
    <cellStyle name="Normal 2 7 2 5" xfId="26703" xr:uid="{00000000-0005-0000-0000-000051680000}"/>
    <cellStyle name="Normal 2 7 2 6" xfId="26704" xr:uid="{00000000-0005-0000-0000-000052680000}"/>
    <cellStyle name="Normal 2 7 3" xfId="26705" xr:uid="{00000000-0005-0000-0000-000053680000}"/>
    <cellStyle name="Normal 2 7 3 2" xfId="26706" xr:uid="{00000000-0005-0000-0000-000054680000}"/>
    <cellStyle name="Normal 2 7 3 2 2" xfId="26707" xr:uid="{00000000-0005-0000-0000-000055680000}"/>
    <cellStyle name="Normal 2 7 3 2 2 2" xfId="26708" xr:uid="{00000000-0005-0000-0000-000056680000}"/>
    <cellStyle name="Normal 2 7 3 2 3" xfId="26709" xr:uid="{00000000-0005-0000-0000-000057680000}"/>
    <cellStyle name="Normal 2 7 3 3" xfId="26710" xr:uid="{00000000-0005-0000-0000-000058680000}"/>
    <cellStyle name="Normal 2 7 3 3 2" xfId="26711" xr:uid="{00000000-0005-0000-0000-000059680000}"/>
    <cellStyle name="Normal 2 7 3 3 2 2" xfId="26712" xr:uid="{00000000-0005-0000-0000-00005A680000}"/>
    <cellStyle name="Normal 2 7 3 3 3" xfId="26713" xr:uid="{00000000-0005-0000-0000-00005B680000}"/>
    <cellStyle name="Normal 2 7 3 4" xfId="26714" xr:uid="{00000000-0005-0000-0000-00005C680000}"/>
    <cellStyle name="Normal 2 7 3 4 2" xfId="26715" xr:uid="{00000000-0005-0000-0000-00005D680000}"/>
    <cellStyle name="Normal 2 7 3 5" xfId="26716" xr:uid="{00000000-0005-0000-0000-00005E680000}"/>
    <cellStyle name="Normal 2 7 3 6" xfId="26717" xr:uid="{00000000-0005-0000-0000-00005F680000}"/>
    <cellStyle name="Normal 2 7 4" xfId="26718" xr:uid="{00000000-0005-0000-0000-000060680000}"/>
    <cellStyle name="Normal 2 7 4 2" xfId="26719" xr:uid="{00000000-0005-0000-0000-000061680000}"/>
    <cellStyle name="Normal 2 7 4 2 2" xfId="26720" xr:uid="{00000000-0005-0000-0000-000062680000}"/>
    <cellStyle name="Normal 2 7 4 2 2 2" xfId="26721" xr:uid="{00000000-0005-0000-0000-000063680000}"/>
    <cellStyle name="Normal 2 7 4 2 3" xfId="26722" xr:uid="{00000000-0005-0000-0000-000064680000}"/>
    <cellStyle name="Normal 2 7 4 3" xfId="26723" xr:uid="{00000000-0005-0000-0000-000065680000}"/>
    <cellStyle name="Normal 2 7 4 3 2" xfId="26724" xr:uid="{00000000-0005-0000-0000-000066680000}"/>
    <cellStyle name="Normal 2 7 4 3 2 2" xfId="26725" xr:uid="{00000000-0005-0000-0000-000067680000}"/>
    <cellStyle name="Normal 2 7 4 3 3" xfId="26726" xr:uid="{00000000-0005-0000-0000-000068680000}"/>
    <cellStyle name="Normal 2 7 4 4" xfId="26727" xr:uid="{00000000-0005-0000-0000-000069680000}"/>
    <cellStyle name="Normal 2 7 4 4 2" xfId="26728" xr:uid="{00000000-0005-0000-0000-00006A680000}"/>
    <cellStyle name="Normal 2 7 4 5" xfId="26729" xr:uid="{00000000-0005-0000-0000-00006B680000}"/>
    <cellStyle name="Normal 2 7 5" xfId="26730" xr:uid="{00000000-0005-0000-0000-00006C680000}"/>
    <cellStyle name="Normal 2 7 5 2" xfId="26731" xr:uid="{00000000-0005-0000-0000-00006D680000}"/>
    <cellStyle name="Normal 2 7 5 2 2" xfId="26732" xr:uid="{00000000-0005-0000-0000-00006E680000}"/>
    <cellStyle name="Normal 2 7 5 3" xfId="26733" xr:uid="{00000000-0005-0000-0000-00006F680000}"/>
    <cellStyle name="Normal 2 7 6" xfId="26734" xr:uid="{00000000-0005-0000-0000-000070680000}"/>
    <cellStyle name="Normal 2 7 6 2" xfId="26735" xr:uid="{00000000-0005-0000-0000-000071680000}"/>
    <cellStyle name="Normal 2 7 6 2 2" xfId="26736" xr:uid="{00000000-0005-0000-0000-000072680000}"/>
    <cellStyle name="Normal 2 7 6 3" xfId="26737" xr:uid="{00000000-0005-0000-0000-000073680000}"/>
    <cellStyle name="Normal 2 7 7" xfId="26738" xr:uid="{00000000-0005-0000-0000-000074680000}"/>
    <cellStyle name="Normal 2 7 7 2" xfId="26739" xr:uid="{00000000-0005-0000-0000-000075680000}"/>
    <cellStyle name="Normal 2 7 8" xfId="26740" xr:uid="{00000000-0005-0000-0000-000076680000}"/>
    <cellStyle name="Normal 2 8" xfId="26741" xr:uid="{00000000-0005-0000-0000-000077680000}"/>
    <cellStyle name="Normal 2 8 10" xfId="26742" xr:uid="{00000000-0005-0000-0000-000078680000}"/>
    <cellStyle name="Normal 2 8 10 2" xfId="26743" xr:uid="{00000000-0005-0000-0000-000079680000}"/>
    <cellStyle name="Normal 2 8 10 3" xfId="26744" xr:uid="{00000000-0005-0000-0000-00007A680000}"/>
    <cellStyle name="Normal 2 8 10 4" xfId="26745" xr:uid="{00000000-0005-0000-0000-00007B680000}"/>
    <cellStyle name="Normal 2 8 11" xfId="26746" xr:uid="{00000000-0005-0000-0000-00007C680000}"/>
    <cellStyle name="Normal 2 8 11 2" xfId="26747" xr:uid="{00000000-0005-0000-0000-00007D680000}"/>
    <cellStyle name="Normal 2 8 11 3" xfId="26748" xr:uid="{00000000-0005-0000-0000-00007E680000}"/>
    <cellStyle name="Normal 2 8 11 4" xfId="26749" xr:uid="{00000000-0005-0000-0000-00007F680000}"/>
    <cellStyle name="Normal 2 8 12" xfId="26750" xr:uid="{00000000-0005-0000-0000-000080680000}"/>
    <cellStyle name="Normal 2 8 12 2" xfId="26751" xr:uid="{00000000-0005-0000-0000-000081680000}"/>
    <cellStyle name="Normal 2 8 12 3" xfId="26752" xr:uid="{00000000-0005-0000-0000-000082680000}"/>
    <cellStyle name="Normal 2 8 12 4" xfId="26753" xr:uid="{00000000-0005-0000-0000-000083680000}"/>
    <cellStyle name="Normal 2 8 13" xfId="26754" xr:uid="{00000000-0005-0000-0000-000084680000}"/>
    <cellStyle name="Normal 2 8 13 2" xfId="26755" xr:uid="{00000000-0005-0000-0000-000085680000}"/>
    <cellStyle name="Normal 2 8 13 3" xfId="26756" xr:uid="{00000000-0005-0000-0000-000086680000}"/>
    <cellStyle name="Normal 2 8 13 4" xfId="26757" xr:uid="{00000000-0005-0000-0000-000087680000}"/>
    <cellStyle name="Normal 2 8 14" xfId="26758" xr:uid="{00000000-0005-0000-0000-000088680000}"/>
    <cellStyle name="Normal 2 8 14 2" xfId="26759" xr:uid="{00000000-0005-0000-0000-000089680000}"/>
    <cellStyle name="Normal 2 8 14 3" xfId="26760" xr:uid="{00000000-0005-0000-0000-00008A680000}"/>
    <cellStyle name="Normal 2 8 14 4" xfId="26761" xr:uid="{00000000-0005-0000-0000-00008B680000}"/>
    <cellStyle name="Normal 2 8 15" xfId="26762" xr:uid="{00000000-0005-0000-0000-00008C680000}"/>
    <cellStyle name="Normal 2 8 15 2" xfId="26763" xr:uid="{00000000-0005-0000-0000-00008D680000}"/>
    <cellStyle name="Normal 2 8 15 3" xfId="26764" xr:uid="{00000000-0005-0000-0000-00008E680000}"/>
    <cellStyle name="Normal 2 8 15 4" xfId="26765" xr:uid="{00000000-0005-0000-0000-00008F680000}"/>
    <cellStyle name="Normal 2 8 16" xfId="26766" xr:uid="{00000000-0005-0000-0000-000090680000}"/>
    <cellStyle name="Normal 2 8 17" xfId="26767" xr:uid="{00000000-0005-0000-0000-000091680000}"/>
    <cellStyle name="Normal 2 8 18" xfId="26768" xr:uid="{00000000-0005-0000-0000-000092680000}"/>
    <cellStyle name="Normal 2 8 2" xfId="26769" xr:uid="{00000000-0005-0000-0000-000093680000}"/>
    <cellStyle name="Normal 2 8 2 2" xfId="26770" xr:uid="{00000000-0005-0000-0000-000094680000}"/>
    <cellStyle name="Normal 2 8 2 2 2" xfId="26771" xr:uid="{00000000-0005-0000-0000-000095680000}"/>
    <cellStyle name="Normal 2 8 2 2 3" xfId="26772" xr:uid="{00000000-0005-0000-0000-000096680000}"/>
    <cellStyle name="Normal 2 8 2 2 4" xfId="26773" xr:uid="{00000000-0005-0000-0000-000097680000}"/>
    <cellStyle name="Normal 2 8 2 3" xfId="26774" xr:uid="{00000000-0005-0000-0000-000098680000}"/>
    <cellStyle name="Normal 2 8 2 3 2" xfId="26775" xr:uid="{00000000-0005-0000-0000-000099680000}"/>
    <cellStyle name="Normal 2 8 2 3 3" xfId="26776" xr:uid="{00000000-0005-0000-0000-00009A680000}"/>
    <cellStyle name="Normal 2 8 2 3 4" xfId="26777" xr:uid="{00000000-0005-0000-0000-00009B680000}"/>
    <cellStyle name="Normal 2 8 2 4" xfId="26778" xr:uid="{00000000-0005-0000-0000-00009C680000}"/>
    <cellStyle name="Normal 2 8 2 5" xfId="26779" xr:uid="{00000000-0005-0000-0000-00009D680000}"/>
    <cellStyle name="Normal 2 8 2 6" xfId="26780" xr:uid="{00000000-0005-0000-0000-00009E680000}"/>
    <cellStyle name="Normal 2 8 3" xfId="26781" xr:uid="{00000000-0005-0000-0000-00009F680000}"/>
    <cellStyle name="Normal 2 8 3 2" xfId="26782" xr:uid="{00000000-0005-0000-0000-0000A0680000}"/>
    <cellStyle name="Normal 2 8 3 2 2" xfId="26783" xr:uid="{00000000-0005-0000-0000-0000A1680000}"/>
    <cellStyle name="Normal 2 8 3 3" xfId="26784" xr:uid="{00000000-0005-0000-0000-0000A2680000}"/>
    <cellStyle name="Normal 2 8 3 4" xfId="26785" xr:uid="{00000000-0005-0000-0000-0000A3680000}"/>
    <cellStyle name="Normal 2 8 4" xfId="26786" xr:uid="{00000000-0005-0000-0000-0000A4680000}"/>
    <cellStyle name="Normal 2 8 4 2" xfId="26787" xr:uid="{00000000-0005-0000-0000-0000A5680000}"/>
    <cellStyle name="Normal 2 8 4 3" xfId="26788" xr:uid="{00000000-0005-0000-0000-0000A6680000}"/>
    <cellStyle name="Normal 2 8 4 4" xfId="26789" xr:uid="{00000000-0005-0000-0000-0000A7680000}"/>
    <cellStyle name="Normal 2 8 5" xfId="26790" xr:uid="{00000000-0005-0000-0000-0000A8680000}"/>
    <cellStyle name="Normal 2 8 5 2" xfId="26791" xr:uid="{00000000-0005-0000-0000-0000A9680000}"/>
    <cellStyle name="Normal 2 8 5 3" xfId="26792" xr:uid="{00000000-0005-0000-0000-0000AA680000}"/>
    <cellStyle name="Normal 2 8 5 4" xfId="26793" xr:uid="{00000000-0005-0000-0000-0000AB680000}"/>
    <cellStyle name="Normal 2 8 6" xfId="26794" xr:uid="{00000000-0005-0000-0000-0000AC680000}"/>
    <cellStyle name="Normal 2 8 6 2" xfId="26795" xr:uid="{00000000-0005-0000-0000-0000AD680000}"/>
    <cellStyle name="Normal 2 8 6 3" xfId="26796" xr:uid="{00000000-0005-0000-0000-0000AE680000}"/>
    <cellStyle name="Normal 2 8 6 4" xfId="26797" xr:uid="{00000000-0005-0000-0000-0000AF680000}"/>
    <cellStyle name="Normal 2 8 7" xfId="26798" xr:uid="{00000000-0005-0000-0000-0000B0680000}"/>
    <cellStyle name="Normal 2 8 7 2" xfId="26799" xr:uid="{00000000-0005-0000-0000-0000B1680000}"/>
    <cellStyle name="Normal 2 8 7 3" xfId="26800" xr:uid="{00000000-0005-0000-0000-0000B2680000}"/>
    <cellStyle name="Normal 2 8 7 4" xfId="26801" xr:uid="{00000000-0005-0000-0000-0000B3680000}"/>
    <cellStyle name="Normal 2 8 8" xfId="26802" xr:uid="{00000000-0005-0000-0000-0000B4680000}"/>
    <cellStyle name="Normal 2 8 8 2" xfId="26803" xr:uid="{00000000-0005-0000-0000-0000B5680000}"/>
    <cellStyle name="Normal 2 8 8 3" xfId="26804" xr:uid="{00000000-0005-0000-0000-0000B6680000}"/>
    <cellStyle name="Normal 2 8 8 4" xfId="26805" xr:uid="{00000000-0005-0000-0000-0000B7680000}"/>
    <cellStyle name="Normal 2 8 9" xfId="26806" xr:uid="{00000000-0005-0000-0000-0000B8680000}"/>
    <cellStyle name="Normal 2 8 9 2" xfId="26807" xr:uid="{00000000-0005-0000-0000-0000B9680000}"/>
    <cellStyle name="Normal 2 8 9 3" xfId="26808" xr:uid="{00000000-0005-0000-0000-0000BA680000}"/>
    <cellStyle name="Normal 2 8 9 4" xfId="26809" xr:uid="{00000000-0005-0000-0000-0000BB680000}"/>
    <cellStyle name="Normal 2 9" xfId="26810" xr:uid="{00000000-0005-0000-0000-0000BC680000}"/>
    <cellStyle name="Normal 2 9 2" xfId="26811" xr:uid="{00000000-0005-0000-0000-0000BD680000}"/>
    <cellStyle name="Normal 2 9 2 2" xfId="26812" xr:uid="{00000000-0005-0000-0000-0000BE680000}"/>
    <cellStyle name="Normal 2 9 2 2 2" xfId="26813" xr:uid="{00000000-0005-0000-0000-0000BF680000}"/>
    <cellStyle name="Normal 2 9 2 3" xfId="26814" xr:uid="{00000000-0005-0000-0000-0000C0680000}"/>
    <cellStyle name="Normal 2 9 2 4" xfId="26815" xr:uid="{00000000-0005-0000-0000-0000C1680000}"/>
    <cellStyle name="Normal 2 9 3" xfId="26816" xr:uid="{00000000-0005-0000-0000-0000C2680000}"/>
    <cellStyle name="Normal 2 9 3 2" xfId="26817" xr:uid="{00000000-0005-0000-0000-0000C3680000}"/>
    <cellStyle name="Normal 2 9 3 2 2" xfId="26818" xr:uid="{00000000-0005-0000-0000-0000C4680000}"/>
    <cellStyle name="Normal 2 9 3 3" xfId="26819" xr:uid="{00000000-0005-0000-0000-0000C5680000}"/>
    <cellStyle name="Normal 2 9 3 4" xfId="26820" xr:uid="{00000000-0005-0000-0000-0000C6680000}"/>
    <cellStyle name="Normal 2 9 4" xfId="26821" xr:uid="{00000000-0005-0000-0000-0000C7680000}"/>
    <cellStyle name="Normal 2 9 4 2" xfId="26822" xr:uid="{00000000-0005-0000-0000-0000C8680000}"/>
    <cellStyle name="Normal 2 9 5" xfId="26823" xr:uid="{00000000-0005-0000-0000-0000C9680000}"/>
    <cellStyle name="Normal 2 9 6" xfId="26824" xr:uid="{00000000-0005-0000-0000-0000CA680000}"/>
    <cellStyle name="Normal 2 9_Specific Changes NWAU15" xfId="26825" xr:uid="{00000000-0005-0000-0000-0000CB680000}"/>
    <cellStyle name="Normal 2_030510 Weekly Payments Calculation" xfId="26826" xr:uid="{00000000-0005-0000-0000-0000CC680000}"/>
    <cellStyle name="Normal 20" xfId="26827" xr:uid="{00000000-0005-0000-0000-0000CD680000}"/>
    <cellStyle name="Normal 20 2" xfId="26828" xr:uid="{00000000-0005-0000-0000-0000CE680000}"/>
    <cellStyle name="Normal 20 2 2" xfId="26829" xr:uid="{00000000-0005-0000-0000-0000CF680000}"/>
    <cellStyle name="Normal 20 2 2 2" xfId="26830" xr:uid="{00000000-0005-0000-0000-0000D0680000}"/>
    <cellStyle name="Normal 20 2 2 2 2" xfId="26831" xr:uid="{00000000-0005-0000-0000-0000D1680000}"/>
    <cellStyle name="Normal 20 2 2 2 3" xfId="26832" xr:uid="{00000000-0005-0000-0000-0000D2680000}"/>
    <cellStyle name="Normal 20 2 2 2 4" xfId="26833" xr:uid="{00000000-0005-0000-0000-0000D3680000}"/>
    <cellStyle name="Normal 20 2 2 3" xfId="26834" xr:uid="{00000000-0005-0000-0000-0000D4680000}"/>
    <cellStyle name="Normal 20 2 2 4" xfId="26835" xr:uid="{00000000-0005-0000-0000-0000D5680000}"/>
    <cellStyle name="Normal 20 2 2 5" xfId="26836" xr:uid="{00000000-0005-0000-0000-0000D6680000}"/>
    <cellStyle name="Normal 20 2 2_Specific Changes NWAU15" xfId="26837" xr:uid="{00000000-0005-0000-0000-0000D7680000}"/>
    <cellStyle name="Normal 20 2 3" xfId="26838" xr:uid="{00000000-0005-0000-0000-0000D8680000}"/>
    <cellStyle name="Normal 20 2 3 2" xfId="26839" xr:uid="{00000000-0005-0000-0000-0000D9680000}"/>
    <cellStyle name="Normal 20 2 3 3" xfId="26840" xr:uid="{00000000-0005-0000-0000-0000DA680000}"/>
    <cellStyle name="Normal 20 2 3 4" xfId="26841" xr:uid="{00000000-0005-0000-0000-0000DB680000}"/>
    <cellStyle name="Normal 20 2 4" xfId="26842" xr:uid="{00000000-0005-0000-0000-0000DC680000}"/>
    <cellStyle name="Normal 20 2 5" xfId="26843" xr:uid="{00000000-0005-0000-0000-0000DD680000}"/>
    <cellStyle name="Normal 20 2 6" xfId="26844" xr:uid="{00000000-0005-0000-0000-0000DE680000}"/>
    <cellStyle name="Normal 20 2_Specific Changes NWAU15" xfId="26845" xr:uid="{00000000-0005-0000-0000-0000DF680000}"/>
    <cellStyle name="Normal 20 3" xfId="26846" xr:uid="{00000000-0005-0000-0000-0000E0680000}"/>
    <cellStyle name="Normal 20 3 2" xfId="26847" xr:uid="{00000000-0005-0000-0000-0000E1680000}"/>
    <cellStyle name="Normal 20 3 2 2" xfId="26848" xr:uid="{00000000-0005-0000-0000-0000E2680000}"/>
    <cellStyle name="Normal 20 3 2 3" xfId="26849" xr:uid="{00000000-0005-0000-0000-0000E3680000}"/>
    <cellStyle name="Normal 20 3 2 4" xfId="26850" xr:uid="{00000000-0005-0000-0000-0000E4680000}"/>
    <cellStyle name="Normal 20 3 3" xfId="26851" xr:uid="{00000000-0005-0000-0000-0000E5680000}"/>
    <cellStyle name="Normal 20 3 4" xfId="26852" xr:uid="{00000000-0005-0000-0000-0000E6680000}"/>
    <cellStyle name="Normal 20 3 5" xfId="26853" xr:uid="{00000000-0005-0000-0000-0000E7680000}"/>
    <cellStyle name="Normal 20 3_Specific Changes NWAU15" xfId="26854" xr:uid="{00000000-0005-0000-0000-0000E8680000}"/>
    <cellStyle name="Normal 20 4" xfId="26855" xr:uid="{00000000-0005-0000-0000-0000E9680000}"/>
    <cellStyle name="Normal 20 4 2" xfId="26856" xr:uid="{00000000-0005-0000-0000-0000EA680000}"/>
    <cellStyle name="Normal 20 4 3" xfId="26857" xr:uid="{00000000-0005-0000-0000-0000EB680000}"/>
    <cellStyle name="Normal 20 4 4" xfId="26858" xr:uid="{00000000-0005-0000-0000-0000EC680000}"/>
    <cellStyle name="Normal 20 5" xfId="26859" xr:uid="{00000000-0005-0000-0000-0000ED680000}"/>
    <cellStyle name="Normal 20 6" xfId="26860" xr:uid="{00000000-0005-0000-0000-0000EE680000}"/>
    <cellStyle name="Normal 20 7" xfId="26861" xr:uid="{00000000-0005-0000-0000-0000EF680000}"/>
    <cellStyle name="Normal 20_Specific Changes NWAU15" xfId="26862" xr:uid="{00000000-0005-0000-0000-0000F0680000}"/>
    <cellStyle name="Normal 200" xfId="26863" xr:uid="{00000000-0005-0000-0000-0000F1680000}"/>
    <cellStyle name="Normal 200 2" xfId="26864" xr:uid="{00000000-0005-0000-0000-0000F2680000}"/>
    <cellStyle name="Normal 200 2 2" xfId="26865" xr:uid="{00000000-0005-0000-0000-0000F3680000}"/>
    <cellStyle name="Normal 200 2 3" xfId="26866" xr:uid="{00000000-0005-0000-0000-0000F4680000}"/>
    <cellStyle name="Normal 200 2 4" xfId="26867" xr:uid="{00000000-0005-0000-0000-0000F5680000}"/>
    <cellStyle name="Normal 200 3" xfId="26868" xr:uid="{00000000-0005-0000-0000-0000F6680000}"/>
    <cellStyle name="Normal 200 3 2" xfId="26869" xr:uid="{00000000-0005-0000-0000-0000F7680000}"/>
    <cellStyle name="Normal 200 3 3" xfId="26870" xr:uid="{00000000-0005-0000-0000-0000F8680000}"/>
    <cellStyle name="Normal 200 3 4" xfId="26871" xr:uid="{00000000-0005-0000-0000-0000F9680000}"/>
    <cellStyle name="Normal 200 4" xfId="26872" xr:uid="{00000000-0005-0000-0000-0000FA680000}"/>
    <cellStyle name="Normal 200 5" xfId="26873" xr:uid="{00000000-0005-0000-0000-0000FB680000}"/>
    <cellStyle name="Normal 200 6" xfId="26874" xr:uid="{00000000-0005-0000-0000-0000FC680000}"/>
    <cellStyle name="Normal 201" xfId="26875" xr:uid="{00000000-0005-0000-0000-0000FD680000}"/>
    <cellStyle name="Normal 201 2" xfId="26876" xr:uid="{00000000-0005-0000-0000-0000FE680000}"/>
    <cellStyle name="Normal 201 2 2" xfId="26877" xr:uid="{00000000-0005-0000-0000-0000FF680000}"/>
    <cellStyle name="Normal 201 2 3" xfId="26878" xr:uid="{00000000-0005-0000-0000-000000690000}"/>
    <cellStyle name="Normal 201 2 4" xfId="26879" xr:uid="{00000000-0005-0000-0000-000001690000}"/>
    <cellStyle name="Normal 201 3" xfId="26880" xr:uid="{00000000-0005-0000-0000-000002690000}"/>
    <cellStyle name="Normal 201 3 2" xfId="26881" xr:uid="{00000000-0005-0000-0000-000003690000}"/>
    <cellStyle name="Normal 201 3 3" xfId="26882" xr:uid="{00000000-0005-0000-0000-000004690000}"/>
    <cellStyle name="Normal 201 3 4" xfId="26883" xr:uid="{00000000-0005-0000-0000-000005690000}"/>
    <cellStyle name="Normal 201 4" xfId="26884" xr:uid="{00000000-0005-0000-0000-000006690000}"/>
    <cellStyle name="Normal 201 5" xfId="26885" xr:uid="{00000000-0005-0000-0000-000007690000}"/>
    <cellStyle name="Normal 201 6" xfId="26886" xr:uid="{00000000-0005-0000-0000-000008690000}"/>
    <cellStyle name="Normal 202" xfId="26887" xr:uid="{00000000-0005-0000-0000-000009690000}"/>
    <cellStyle name="Normal 202 2" xfId="26888" xr:uid="{00000000-0005-0000-0000-00000A690000}"/>
    <cellStyle name="Normal 202 2 2" xfId="26889" xr:uid="{00000000-0005-0000-0000-00000B690000}"/>
    <cellStyle name="Normal 202 2 3" xfId="26890" xr:uid="{00000000-0005-0000-0000-00000C690000}"/>
    <cellStyle name="Normal 202 2 4" xfId="26891" xr:uid="{00000000-0005-0000-0000-00000D690000}"/>
    <cellStyle name="Normal 202 3" xfId="26892" xr:uid="{00000000-0005-0000-0000-00000E690000}"/>
    <cellStyle name="Normal 202 3 2" xfId="26893" xr:uid="{00000000-0005-0000-0000-00000F690000}"/>
    <cellStyle name="Normal 202 3 3" xfId="26894" xr:uid="{00000000-0005-0000-0000-000010690000}"/>
    <cellStyle name="Normal 202 3 4" xfId="26895" xr:uid="{00000000-0005-0000-0000-000011690000}"/>
    <cellStyle name="Normal 202 4" xfId="26896" xr:uid="{00000000-0005-0000-0000-000012690000}"/>
    <cellStyle name="Normal 202 5" xfId="26897" xr:uid="{00000000-0005-0000-0000-000013690000}"/>
    <cellStyle name="Normal 202 6" xfId="26898" xr:uid="{00000000-0005-0000-0000-000014690000}"/>
    <cellStyle name="Normal 203" xfId="26899" xr:uid="{00000000-0005-0000-0000-000015690000}"/>
    <cellStyle name="Normal 203 2" xfId="26900" xr:uid="{00000000-0005-0000-0000-000016690000}"/>
    <cellStyle name="Normal 203 2 2" xfId="26901" xr:uid="{00000000-0005-0000-0000-000017690000}"/>
    <cellStyle name="Normal 203 2 3" xfId="26902" xr:uid="{00000000-0005-0000-0000-000018690000}"/>
    <cellStyle name="Normal 203 2 4" xfId="26903" xr:uid="{00000000-0005-0000-0000-000019690000}"/>
    <cellStyle name="Normal 203 3" xfId="26904" xr:uid="{00000000-0005-0000-0000-00001A690000}"/>
    <cellStyle name="Normal 203 3 2" xfId="26905" xr:uid="{00000000-0005-0000-0000-00001B690000}"/>
    <cellStyle name="Normal 203 3 3" xfId="26906" xr:uid="{00000000-0005-0000-0000-00001C690000}"/>
    <cellStyle name="Normal 203 3 4" xfId="26907" xr:uid="{00000000-0005-0000-0000-00001D690000}"/>
    <cellStyle name="Normal 203 4" xfId="26908" xr:uid="{00000000-0005-0000-0000-00001E690000}"/>
    <cellStyle name="Normal 203 5" xfId="26909" xr:uid="{00000000-0005-0000-0000-00001F690000}"/>
    <cellStyle name="Normal 203 6" xfId="26910" xr:uid="{00000000-0005-0000-0000-000020690000}"/>
    <cellStyle name="Normal 204" xfId="26911" xr:uid="{00000000-0005-0000-0000-000021690000}"/>
    <cellStyle name="Normal 204 2" xfId="26912" xr:uid="{00000000-0005-0000-0000-000022690000}"/>
    <cellStyle name="Normal 204 2 2" xfId="26913" xr:uid="{00000000-0005-0000-0000-000023690000}"/>
    <cellStyle name="Normal 204 2 3" xfId="26914" xr:uid="{00000000-0005-0000-0000-000024690000}"/>
    <cellStyle name="Normal 204 2 4" xfId="26915" xr:uid="{00000000-0005-0000-0000-000025690000}"/>
    <cellStyle name="Normal 204 3" xfId="26916" xr:uid="{00000000-0005-0000-0000-000026690000}"/>
    <cellStyle name="Normal 204 3 2" xfId="26917" xr:uid="{00000000-0005-0000-0000-000027690000}"/>
    <cellStyle name="Normal 204 3 3" xfId="26918" xr:uid="{00000000-0005-0000-0000-000028690000}"/>
    <cellStyle name="Normal 204 3 4" xfId="26919" xr:uid="{00000000-0005-0000-0000-000029690000}"/>
    <cellStyle name="Normal 204 4" xfId="26920" xr:uid="{00000000-0005-0000-0000-00002A690000}"/>
    <cellStyle name="Normal 204 5" xfId="26921" xr:uid="{00000000-0005-0000-0000-00002B690000}"/>
    <cellStyle name="Normal 204 6" xfId="26922" xr:uid="{00000000-0005-0000-0000-00002C690000}"/>
    <cellStyle name="Normal 205" xfId="26923" xr:uid="{00000000-0005-0000-0000-00002D690000}"/>
    <cellStyle name="Normal 205 2" xfId="26924" xr:uid="{00000000-0005-0000-0000-00002E690000}"/>
    <cellStyle name="Normal 205 2 2" xfId="26925" xr:uid="{00000000-0005-0000-0000-00002F690000}"/>
    <cellStyle name="Normal 205 2 3" xfId="26926" xr:uid="{00000000-0005-0000-0000-000030690000}"/>
    <cellStyle name="Normal 205 2 4" xfId="26927" xr:uid="{00000000-0005-0000-0000-000031690000}"/>
    <cellStyle name="Normal 205 3" xfId="26928" xr:uid="{00000000-0005-0000-0000-000032690000}"/>
    <cellStyle name="Normal 205 3 2" xfId="26929" xr:uid="{00000000-0005-0000-0000-000033690000}"/>
    <cellStyle name="Normal 205 3 3" xfId="26930" xr:uid="{00000000-0005-0000-0000-000034690000}"/>
    <cellStyle name="Normal 205 3 4" xfId="26931" xr:uid="{00000000-0005-0000-0000-000035690000}"/>
    <cellStyle name="Normal 205 4" xfId="26932" xr:uid="{00000000-0005-0000-0000-000036690000}"/>
    <cellStyle name="Normal 205 5" xfId="26933" xr:uid="{00000000-0005-0000-0000-000037690000}"/>
    <cellStyle name="Normal 205 6" xfId="26934" xr:uid="{00000000-0005-0000-0000-000038690000}"/>
    <cellStyle name="Normal 206" xfId="26935" xr:uid="{00000000-0005-0000-0000-000039690000}"/>
    <cellStyle name="Normal 206 2" xfId="26936" xr:uid="{00000000-0005-0000-0000-00003A690000}"/>
    <cellStyle name="Normal 206 2 2" xfId="26937" xr:uid="{00000000-0005-0000-0000-00003B690000}"/>
    <cellStyle name="Normal 206 2 3" xfId="26938" xr:uid="{00000000-0005-0000-0000-00003C690000}"/>
    <cellStyle name="Normal 206 2 4" xfId="26939" xr:uid="{00000000-0005-0000-0000-00003D690000}"/>
    <cellStyle name="Normal 206 3" xfId="26940" xr:uid="{00000000-0005-0000-0000-00003E690000}"/>
    <cellStyle name="Normal 206 3 2" xfId="26941" xr:uid="{00000000-0005-0000-0000-00003F690000}"/>
    <cellStyle name="Normal 206 3 3" xfId="26942" xr:uid="{00000000-0005-0000-0000-000040690000}"/>
    <cellStyle name="Normal 206 3 4" xfId="26943" xr:uid="{00000000-0005-0000-0000-000041690000}"/>
    <cellStyle name="Normal 206 4" xfId="26944" xr:uid="{00000000-0005-0000-0000-000042690000}"/>
    <cellStyle name="Normal 206 5" xfId="26945" xr:uid="{00000000-0005-0000-0000-000043690000}"/>
    <cellStyle name="Normal 206 6" xfId="26946" xr:uid="{00000000-0005-0000-0000-000044690000}"/>
    <cellStyle name="Normal 207" xfId="26947" xr:uid="{00000000-0005-0000-0000-000045690000}"/>
    <cellStyle name="Normal 207 2" xfId="26948" xr:uid="{00000000-0005-0000-0000-000046690000}"/>
    <cellStyle name="Normal 207 2 2" xfId="26949" xr:uid="{00000000-0005-0000-0000-000047690000}"/>
    <cellStyle name="Normal 207 2 3" xfId="26950" xr:uid="{00000000-0005-0000-0000-000048690000}"/>
    <cellStyle name="Normal 207 2 4" xfId="26951" xr:uid="{00000000-0005-0000-0000-000049690000}"/>
    <cellStyle name="Normal 207 3" xfId="26952" xr:uid="{00000000-0005-0000-0000-00004A690000}"/>
    <cellStyle name="Normal 207 3 2" xfId="26953" xr:uid="{00000000-0005-0000-0000-00004B690000}"/>
    <cellStyle name="Normal 207 3 3" xfId="26954" xr:uid="{00000000-0005-0000-0000-00004C690000}"/>
    <cellStyle name="Normal 207 3 4" xfId="26955" xr:uid="{00000000-0005-0000-0000-00004D690000}"/>
    <cellStyle name="Normal 207 4" xfId="26956" xr:uid="{00000000-0005-0000-0000-00004E690000}"/>
    <cellStyle name="Normal 207 5" xfId="26957" xr:uid="{00000000-0005-0000-0000-00004F690000}"/>
    <cellStyle name="Normal 207 6" xfId="26958" xr:uid="{00000000-0005-0000-0000-000050690000}"/>
    <cellStyle name="Normal 208" xfId="26959" xr:uid="{00000000-0005-0000-0000-000051690000}"/>
    <cellStyle name="Normal 208 2" xfId="26960" xr:uid="{00000000-0005-0000-0000-000052690000}"/>
    <cellStyle name="Normal 208 2 2" xfId="26961" xr:uid="{00000000-0005-0000-0000-000053690000}"/>
    <cellStyle name="Normal 208 2 3" xfId="26962" xr:uid="{00000000-0005-0000-0000-000054690000}"/>
    <cellStyle name="Normal 208 2 4" xfId="26963" xr:uid="{00000000-0005-0000-0000-000055690000}"/>
    <cellStyle name="Normal 208 3" xfId="26964" xr:uid="{00000000-0005-0000-0000-000056690000}"/>
    <cellStyle name="Normal 208 3 2" xfId="26965" xr:uid="{00000000-0005-0000-0000-000057690000}"/>
    <cellStyle name="Normal 208 3 3" xfId="26966" xr:uid="{00000000-0005-0000-0000-000058690000}"/>
    <cellStyle name="Normal 208 3 4" xfId="26967" xr:uid="{00000000-0005-0000-0000-000059690000}"/>
    <cellStyle name="Normal 208 4" xfId="26968" xr:uid="{00000000-0005-0000-0000-00005A690000}"/>
    <cellStyle name="Normal 208 5" xfId="26969" xr:uid="{00000000-0005-0000-0000-00005B690000}"/>
    <cellStyle name="Normal 208 6" xfId="26970" xr:uid="{00000000-0005-0000-0000-00005C690000}"/>
    <cellStyle name="Normal 209" xfId="26971" xr:uid="{00000000-0005-0000-0000-00005D690000}"/>
    <cellStyle name="Normal 209 2" xfId="26972" xr:uid="{00000000-0005-0000-0000-00005E690000}"/>
    <cellStyle name="Normal 209 2 2" xfId="26973" xr:uid="{00000000-0005-0000-0000-00005F690000}"/>
    <cellStyle name="Normal 209 2 3" xfId="26974" xr:uid="{00000000-0005-0000-0000-000060690000}"/>
    <cellStyle name="Normal 209 2 4" xfId="26975" xr:uid="{00000000-0005-0000-0000-000061690000}"/>
    <cellStyle name="Normal 209 3" xfId="26976" xr:uid="{00000000-0005-0000-0000-000062690000}"/>
    <cellStyle name="Normal 209 3 2" xfId="26977" xr:uid="{00000000-0005-0000-0000-000063690000}"/>
    <cellStyle name="Normal 209 3 3" xfId="26978" xr:uid="{00000000-0005-0000-0000-000064690000}"/>
    <cellStyle name="Normal 209 3 4" xfId="26979" xr:uid="{00000000-0005-0000-0000-000065690000}"/>
    <cellStyle name="Normal 209 4" xfId="26980" xr:uid="{00000000-0005-0000-0000-000066690000}"/>
    <cellStyle name="Normal 209 5" xfId="26981" xr:uid="{00000000-0005-0000-0000-000067690000}"/>
    <cellStyle name="Normal 209 6" xfId="26982" xr:uid="{00000000-0005-0000-0000-000068690000}"/>
    <cellStyle name="Normal 21" xfId="26983" xr:uid="{00000000-0005-0000-0000-000069690000}"/>
    <cellStyle name="Normal 21 2" xfId="26984" xr:uid="{00000000-0005-0000-0000-00006A690000}"/>
    <cellStyle name="Normal 21 3" xfId="26985" xr:uid="{00000000-0005-0000-0000-00006B690000}"/>
    <cellStyle name="Normal 21 4" xfId="26986" xr:uid="{00000000-0005-0000-0000-00006C690000}"/>
    <cellStyle name="Normal 210" xfId="26987" xr:uid="{00000000-0005-0000-0000-00006D690000}"/>
    <cellStyle name="Normal 210 2" xfId="26988" xr:uid="{00000000-0005-0000-0000-00006E690000}"/>
    <cellStyle name="Normal 210 2 2" xfId="26989" xr:uid="{00000000-0005-0000-0000-00006F690000}"/>
    <cellStyle name="Normal 210 2 3" xfId="26990" xr:uid="{00000000-0005-0000-0000-000070690000}"/>
    <cellStyle name="Normal 210 2 4" xfId="26991" xr:uid="{00000000-0005-0000-0000-000071690000}"/>
    <cellStyle name="Normal 210 3" xfId="26992" xr:uid="{00000000-0005-0000-0000-000072690000}"/>
    <cellStyle name="Normal 210 3 2" xfId="26993" xr:uid="{00000000-0005-0000-0000-000073690000}"/>
    <cellStyle name="Normal 210 3 3" xfId="26994" xr:uid="{00000000-0005-0000-0000-000074690000}"/>
    <cellStyle name="Normal 210 3 4" xfId="26995" xr:uid="{00000000-0005-0000-0000-000075690000}"/>
    <cellStyle name="Normal 210 4" xfId="26996" xr:uid="{00000000-0005-0000-0000-000076690000}"/>
    <cellStyle name="Normal 210 5" xfId="26997" xr:uid="{00000000-0005-0000-0000-000077690000}"/>
    <cellStyle name="Normal 210 6" xfId="26998" xr:uid="{00000000-0005-0000-0000-000078690000}"/>
    <cellStyle name="Normal 211" xfId="26999" xr:uid="{00000000-0005-0000-0000-000079690000}"/>
    <cellStyle name="Normal 211 2" xfId="27000" xr:uid="{00000000-0005-0000-0000-00007A690000}"/>
    <cellStyle name="Normal 211 2 2" xfId="27001" xr:uid="{00000000-0005-0000-0000-00007B690000}"/>
    <cellStyle name="Normal 211 2 3" xfId="27002" xr:uid="{00000000-0005-0000-0000-00007C690000}"/>
    <cellStyle name="Normal 211 2 4" xfId="27003" xr:uid="{00000000-0005-0000-0000-00007D690000}"/>
    <cellStyle name="Normal 211 3" xfId="27004" xr:uid="{00000000-0005-0000-0000-00007E690000}"/>
    <cellStyle name="Normal 211 3 2" xfId="27005" xr:uid="{00000000-0005-0000-0000-00007F690000}"/>
    <cellStyle name="Normal 211 3 3" xfId="27006" xr:uid="{00000000-0005-0000-0000-000080690000}"/>
    <cellStyle name="Normal 211 3 4" xfId="27007" xr:uid="{00000000-0005-0000-0000-000081690000}"/>
    <cellStyle name="Normal 211 4" xfId="27008" xr:uid="{00000000-0005-0000-0000-000082690000}"/>
    <cellStyle name="Normal 211 5" xfId="27009" xr:uid="{00000000-0005-0000-0000-000083690000}"/>
    <cellStyle name="Normal 211 6" xfId="27010" xr:uid="{00000000-0005-0000-0000-000084690000}"/>
    <cellStyle name="Normal 212" xfId="27011" xr:uid="{00000000-0005-0000-0000-000085690000}"/>
    <cellStyle name="Normal 212 2" xfId="27012" xr:uid="{00000000-0005-0000-0000-000086690000}"/>
    <cellStyle name="Normal 212 2 2" xfId="27013" xr:uid="{00000000-0005-0000-0000-000087690000}"/>
    <cellStyle name="Normal 212 2 3" xfId="27014" xr:uid="{00000000-0005-0000-0000-000088690000}"/>
    <cellStyle name="Normal 212 2 4" xfId="27015" xr:uid="{00000000-0005-0000-0000-000089690000}"/>
    <cellStyle name="Normal 212 3" xfId="27016" xr:uid="{00000000-0005-0000-0000-00008A690000}"/>
    <cellStyle name="Normal 212 3 2" xfId="27017" xr:uid="{00000000-0005-0000-0000-00008B690000}"/>
    <cellStyle name="Normal 212 3 3" xfId="27018" xr:uid="{00000000-0005-0000-0000-00008C690000}"/>
    <cellStyle name="Normal 212 3 4" xfId="27019" xr:uid="{00000000-0005-0000-0000-00008D690000}"/>
    <cellStyle name="Normal 212 4" xfId="27020" xr:uid="{00000000-0005-0000-0000-00008E690000}"/>
    <cellStyle name="Normal 212 5" xfId="27021" xr:uid="{00000000-0005-0000-0000-00008F690000}"/>
    <cellStyle name="Normal 212 6" xfId="27022" xr:uid="{00000000-0005-0000-0000-000090690000}"/>
    <cellStyle name="Normal 213" xfId="27023" xr:uid="{00000000-0005-0000-0000-000091690000}"/>
    <cellStyle name="Normal 213 2" xfId="27024" xr:uid="{00000000-0005-0000-0000-000092690000}"/>
    <cellStyle name="Normal 213 2 2" xfId="27025" xr:uid="{00000000-0005-0000-0000-000093690000}"/>
    <cellStyle name="Normal 213 2 3" xfId="27026" xr:uid="{00000000-0005-0000-0000-000094690000}"/>
    <cellStyle name="Normal 213 2 4" xfId="27027" xr:uid="{00000000-0005-0000-0000-000095690000}"/>
    <cellStyle name="Normal 213 3" xfId="27028" xr:uid="{00000000-0005-0000-0000-000096690000}"/>
    <cellStyle name="Normal 213 3 2" xfId="27029" xr:uid="{00000000-0005-0000-0000-000097690000}"/>
    <cellStyle name="Normal 213 3 3" xfId="27030" xr:uid="{00000000-0005-0000-0000-000098690000}"/>
    <cellStyle name="Normal 213 3 4" xfId="27031" xr:uid="{00000000-0005-0000-0000-000099690000}"/>
    <cellStyle name="Normal 213 4" xfId="27032" xr:uid="{00000000-0005-0000-0000-00009A690000}"/>
    <cellStyle name="Normal 213 5" xfId="27033" xr:uid="{00000000-0005-0000-0000-00009B690000}"/>
    <cellStyle name="Normal 213 6" xfId="27034" xr:uid="{00000000-0005-0000-0000-00009C690000}"/>
    <cellStyle name="Normal 214" xfId="27035" xr:uid="{00000000-0005-0000-0000-00009D690000}"/>
    <cellStyle name="Normal 214 2" xfId="27036" xr:uid="{00000000-0005-0000-0000-00009E690000}"/>
    <cellStyle name="Normal 214 2 2" xfId="27037" xr:uid="{00000000-0005-0000-0000-00009F690000}"/>
    <cellStyle name="Normal 214 2 3" xfId="27038" xr:uid="{00000000-0005-0000-0000-0000A0690000}"/>
    <cellStyle name="Normal 214 2 4" xfId="27039" xr:uid="{00000000-0005-0000-0000-0000A1690000}"/>
    <cellStyle name="Normal 214 3" xfId="27040" xr:uid="{00000000-0005-0000-0000-0000A2690000}"/>
    <cellStyle name="Normal 214 3 2" xfId="27041" xr:uid="{00000000-0005-0000-0000-0000A3690000}"/>
    <cellStyle name="Normal 214 3 3" xfId="27042" xr:uid="{00000000-0005-0000-0000-0000A4690000}"/>
    <cellStyle name="Normal 214 3 4" xfId="27043" xr:uid="{00000000-0005-0000-0000-0000A5690000}"/>
    <cellStyle name="Normal 214 4" xfId="27044" xr:uid="{00000000-0005-0000-0000-0000A6690000}"/>
    <cellStyle name="Normal 214 5" xfId="27045" xr:uid="{00000000-0005-0000-0000-0000A7690000}"/>
    <cellStyle name="Normal 214 6" xfId="27046" xr:uid="{00000000-0005-0000-0000-0000A8690000}"/>
    <cellStyle name="Normal 215" xfId="27047" xr:uid="{00000000-0005-0000-0000-0000A9690000}"/>
    <cellStyle name="Normal 215 2" xfId="27048" xr:uid="{00000000-0005-0000-0000-0000AA690000}"/>
    <cellStyle name="Normal 215 3" xfId="27049" xr:uid="{00000000-0005-0000-0000-0000AB690000}"/>
    <cellStyle name="Normal 215 4" xfId="27050" xr:uid="{00000000-0005-0000-0000-0000AC690000}"/>
    <cellStyle name="Normal 216" xfId="27051" xr:uid="{00000000-0005-0000-0000-0000AD690000}"/>
    <cellStyle name="Normal 216 2" xfId="27052" xr:uid="{00000000-0005-0000-0000-0000AE690000}"/>
    <cellStyle name="Normal 216 3" xfId="27053" xr:uid="{00000000-0005-0000-0000-0000AF690000}"/>
    <cellStyle name="Normal 216 4" xfId="27054" xr:uid="{00000000-0005-0000-0000-0000B0690000}"/>
    <cellStyle name="Normal 217" xfId="27055" xr:uid="{00000000-0005-0000-0000-0000B1690000}"/>
    <cellStyle name="Normal 217 2" xfId="27056" xr:uid="{00000000-0005-0000-0000-0000B2690000}"/>
    <cellStyle name="Normal 217 3" xfId="27057" xr:uid="{00000000-0005-0000-0000-0000B3690000}"/>
    <cellStyle name="Normal 217 4" xfId="27058" xr:uid="{00000000-0005-0000-0000-0000B4690000}"/>
    <cellStyle name="Normal 218" xfId="27059" xr:uid="{00000000-0005-0000-0000-0000B5690000}"/>
    <cellStyle name="Normal 218 2" xfId="27060" xr:uid="{00000000-0005-0000-0000-0000B6690000}"/>
    <cellStyle name="Normal 218 3" xfId="27061" xr:uid="{00000000-0005-0000-0000-0000B7690000}"/>
    <cellStyle name="Normal 218 4" xfId="27062" xr:uid="{00000000-0005-0000-0000-0000B8690000}"/>
    <cellStyle name="Normal 219" xfId="27063" xr:uid="{00000000-0005-0000-0000-0000B9690000}"/>
    <cellStyle name="Normal 219 2" xfId="27064" xr:uid="{00000000-0005-0000-0000-0000BA690000}"/>
    <cellStyle name="Normal 219 3" xfId="27065" xr:uid="{00000000-0005-0000-0000-0000BB690000}"/>
    <cellStyle name="Normal 219 4" xfId="27066" xr:uid="{00000000-0005-0000-0000-0000BC690000}"/>
    <cellStyle name="Normal 22" xfId="27067" xr:uid="{00000000-0005-0000-0000-0000BD690000}"/>
    <cellStyle name="Normal 22 10" xfId="27068" xr:uid="{00000000-0005-0000-0000-0000BE690000}"/>
    <cellStyle name="Normal 22 2" xfId="27069" xr:uid="{00000000-0005-0000-0000-0000BF690000}"/>
    <cellStyle name="Normal 22 2 2" xfId="27070" xr:uid="{00000000-0005-0000-0000-0000C0690000}"/>
    <cellStyle name="Normal 22 2 2 2" xfId="27071" xr:uid="{00000000-0005-0000-0000-0000C1690000}"/>
    <cellStyle name="Normal 22 2 2 2 2" xfId="27072" xr:uid="{00000000-0005-0000-0000-0000C2690000}"/>
    <cellStyle name="Normal 22 2 2 2 3" xfId="27073" xr:uid="{00000000-0005-0000-0000-0000C3690000}"/>
    <cellStyle name="Normal 22 2 2 2 4" xfId="27074" xr:uid="{00000000-0005-0000-0000-0000C4690000}"/>
    <cellStyle name="Normal 22 2 2 3" xfId="27075" xr:uid="{00000000-0005-0000-0000-0000C5690000}"/>
    <cellStyle name="Normal 22 2 2 4" xfId="27076" xr:uid="{00000000-0005-0000-0000-0000C6690000}"/>
    <cellStyle name="Normal 22 2 2 5" xfId="27077" xr:uid="{00000000-0005-0000-0000-0000C7690000}"/>
    <cellStyle name="Normal 22 2 2_Specific Changes NWAU15" xfId="27078" xr:uid="{00000000-0005-0000-0000-0000C8690000}"/>
    <cellStyle name="Normal 22 2 3" xfId="27079" xr:uid="{00000000-0005-0000-0000-0000C9690000}"/>
    <cellStyle name="Normal 22 2 3 2" xfId="27080" xr:uid="{00000000-0005-0000-0000-0000CA690000}"/>
    <cellStyle name="Normal 22 2 3 3" xfId="27081" xr:uid="{00000000-0005-0000-0000-0000CB690000}"/>
    <cellStyle name="Normal 22 2 3 4" xfId="27082" xr:uid="{00000000-0005-0000-0000-0000CC690000}"/>
    <cellStyle name="Normal 22 2 4" xfId="27083" xr:uid="{00000000-0005-0000-0000-0000CD690000}"/>
    <cellStyle name="Normal 22 2 5" xfId="27084" xr:uid="{00000000-0005-0000-0000-0000CE690000}"/>
    <cellStyle name="Normal 22 2 6" xfId="27085" xr:uid="{00000000-0005-0000-0000-0000CF690000}"/>
    <cellStyle name="Normal 22 2_Specific Changes NWAU15" xfId="27086" xr:uid="{00000000-0005-0000-0000-0000D0690000}"/>
    <cellStyle name="Normal 22 3" xfId="27087" xr:uid="{00000000-0005-0000-0000-0000D1690000}"/>
    <cellStyle name="Normal 22 3 2" xfId="27088" xr:uid="{00000000-0005-0000-0000-0000D2690000}"/>
    <cellStyle name="Normal 22 3 2 2" xfId="27089" xr:uid="{00000000-0005-0000-0000-0000D3690000}"/>
    <cellStyle name="Normal 22 3 2 3" xfId="27090" xr:uid="{00000000-0005-0000-0000-0000D4690000}"/>
    <cellStyle name="Normal 22 3 2 4" xfId="27091" xr:uid="{00000000-0005-0000-0000-0000D5690000}"/>
    <cellStyle name="Normal 22 3 3" xfId="27092" xr:uid="{00000000-0005-0000-0000-0000D6690000}"/>
    <cellStyle name="Normal 22 3 4" xfId="27093" xr:uid="{00000000-0005-0000-0000-0000D7690000}"/>
    <cellStyle name="Normal 22 3 5" xfId="27094" xr:uid="{00000000-0005-0000-0000-0000D8690000}"/>
    <cellStyle name="Normal 22 3_Specific Changes NWAU15" xfId="27095" xr:uid="{00000000-0005-0000-0000-0000D9690000}"/>
    <cellStyle name="Normal 22 4" xfId="27096" xr:uid="{00000000-0005-0000-0000-0000DA690000}"/>
    <cellStyle name="Normal 22 4 2" xfId="27097" xr:uid="{00000000-0005-0000-0000-0000DB690000}"/>
    <cellStyle name="Normal 22 4 2 2" xfId="27098" xr:uid="{00000000-0005-0000-0000-0000DC690000}"/>
    <cellStyle name="Normal 22 4 2 3" xfId="27099" xr:uid="{00000000-0005-0000-0000-0000DD690000}"/>
    <cellStyle name="Normal 22 4 2 4" xfId="27100" xr:uid="{00000000-0005-0000-0000-0000DE690000}"/>
    <cellStyle name="Normal 22 4 3" xfId="27101" xr:uid="{00000000-0005-0000-0000-0000DF690000}"/>
    <cellStyle name="Normal 22 4 4" xfId="27102" xr:uid="{00000000-0005-0000-0000-0000E0690000}"/>
    <cellStyle name="Normal 22 4 5" xfId="27103" xr:uid="{00000000-0005-0000-0000-0000E1690000}"/>
    <cellStyle name="Normal 22 5" xfId="27104" xr:uid="{00000000-0005-0000-0000-0000E2690000}"/>
    <cellStyle name="Normal 22 5 2" xfId="27105" xr:uid="{00000000-0005-0000-0000-0000E3690000}"/>
    <cellStyle name="Normal 22 5 2 2" xfId="27106" xr:uid="{00000000-0005-0000-0000-0000E4690000}"/>
    <cellStyle name="Normal 22 5 2 3" xfId="27107" xr:uid="{00000000-0005-0000-0000-0000E5690000}"/>
    <cellStyle name="Normal 22 5 2 4" xfId="27108" xr:uid="{00000000-0005-0000-0000-0000E6690000}"/>
    <cellStyle name="Normal 22 5 3" xfId="27109" xr:uid="{00000000-0005-0000-0000-0000E7690000}"/>
    <cellStyle name="Normal 22 5 4" xfId="27110" xr:uid="{00000000-0005-0000-0000-0000E8690000}"/>
    <cellStyle name="Normal 22 5 5" xfId="27111" xr:uid="{00000000-0005-0000-0000-0000E9690000}"/>
    <cellStyle name="Normal 22 5_Specific Changes NWAU15" xfId="27112" xr:uid="{00000000-0005-0000-0000-0000EA690000}"/>
    <cellStyle name="Normal 22 6" xfId="27113" xr:uid="{00000000-0005-0000-0000-0000EB690000}"/>
    <cellStyle name="Normal 22 6 2" xfId="27114" xr:uid="{00000000-0005-0000-0000-0000EC690000}"/>
    <cellStyle name="Normal 22 6 3" xfId="27115" xr:uid="{00000000-0005-0000-0000-0000ED690000}"/>
    <cellStyle name="Normal 22 6 4" xfId="27116" xr:uid="{00000000-0005-0000-0000-0000EE690000}"/>
    <cellStyle name="Normal 22 7" xfId="27117" xr:uid="{00000000-0005-0000-0000-0000EF690000}"/>
    <cellStyle name="Normal 22 7 2" xfId="27118" xr:uid="{00000000-0005-0000-0000-0000F0690000}"/>
    <cellStyle name="Normal 22 7 3" xfId="27119" xr:uid="{00000000-0005-0000-0000-0000F1690000}"/>
    <cellStyle name="Normal 22 7 4" xfId="27120" xr:uid="{00000000-0005-0000-0000-0000F2690000}"/>
    <cellStyle name="Normal 22 8" xfId="27121" xr:uid="{00000000-0005-0000-0000-0000F3690000}"/>
    <cellStyle name="Normal 22 9" xfId="27122" xr:uid="{00000000-0005-0000-0000-0000F4690000}"/>
    <cellStyle name="Normal 22_Specific Changes NWAU15" xfId="27123" xr:uid="{00000000-0005-0000-0000-0000F5690000}"/>
    <cellStyle name="Normal 220" xfId="27124" xr:uid="{00000000-0005-0000-0000-0000F6690000}"/>
    <cellStyle name="Normal 220 2" xfId="27125" xr:uid="{00000000-0005-0000-0000-0000F7690000}"/>
    <cellStyle name="Normal 220 2 2" xfId="27126" xr:uid="{00000000-0005-0000-0000-0000F8690000}"/>
    <cellStyle name="Normal 220 2 3" xfId="27127" xr:uid="{00000000-0005-0000-0000-0000F9690000}"/>
    <cellStyle name="Normal 220 2 4" xfId="27128" xr:uid="{00000000-0005-0000-0000-0000FA690000}"/>
    <cellStyle name="Normal 220 3" xfId="27129" xr:uid="{00000000-0005-0000-0000-0000FB690000}"/>
    <cellStyle name="Normal 220 3 2" xfId="27130" xr:uid="{00000000-0005-0000-0000-0000FC690000}"/>
    <cellStyle name="Normal 220 3 3" xfId="27131" xr:uid="{00000000-0005-0000-0000-0000FD690000}"/>
    <cellStyle name="Normal 220 3 4" xfId="27132" xr:uid="{00000000-0005-0000-0000-0000FE690000}"/>
    <cellStyle name="Normal 220 4" xfId="27133" xr:uid="{00000000-0005-0000-0000-0000FF690000}"/>
    <cellStyle name="Normal 220 5" xfId="27134" xr:uid="{00000000-0005-0000-0000-0000006A0000}"/>
    <cellStyle name="Normal 220 6" xfId="27135" xr:uid="{00000000-0005-0000-0000-0000016A0000}"/>
    <cellStyle name="Normal 221" xfId="27136" xr:uid="{00000000-0005-0000-0000-0000026A0000}"/>
    <cellStyle name="Normal 221 2" xfId="27137" xr:uid="{00000000-0005-0000-0000-0000036A0000}"/>
    <cellStyle name="Normal 221 2 2" xfId="27138" xr:uid="{00000000-0005-0000-0000-0000046A0000}"/>
    <cellStyle name="Normal 221 2 3" xfId="27139" xr:uid="{00000000-0005-0000-0000-0000056A0000}"/>
    <cellStyle name="Normal 221 2 4" xfId="27140" xr:uid="{00000000-0005-0000-0000-0000066A0000}"/>
    <cellStyle name="Normal 221 3" xfId="27141" xr:uid="{00000000-0005-0000-0000-0000076A0000}"/>
    <cellStyle name="Normal 221 3 2" xfId="27142" xr:uid="{00000000-0005-0000-0000-0000086A0000}"/>
    <cellStyle name="Normal 221 3 3" xfId="27143" xr:uid="{00000000-0005-0000-0000-0000096A0000}"/>
    <cellStyle name="Normal 221 3 4" xfId="27144" xr:uid="{00000000-0005-0000-0000-00000A6A0000}"/>
    <cellStyle name="Normal 221 4" xfId="27145" xr:uid="{00000000-0005-0000-0000-00000B6A0000}"/>
    <cellStyle name="Normal 221 5" xfId="27146" xr:uid="{00000000-0005-0000-0000-00000C6A0000}"/>
    <cellStyle name="Normal 221 6" xfId="27147" xr:uid="{00000000-0005-0000-0000-00000D6A0000}"/>
    <cellStyle name="Normal 222" xfId="27148" xr:uid="{00000000-0005-0000-0000-00000E6A0000}"/>
    <cellStyle name="Normal 222 2" xfId="27149" xr:uid="{00000000-0005-0000-0000-00000F6A0000}"/>
    <cellStyle name="Normal 222 3" xfId="27150" xr:uid="{00000000-0005-0000-0000-0000106A0000}"/>
    <cellStyle name="Normal 222 4" xfId="27151" xr:uid="{00000000-0005-0000-0000-0000116A0000}"/>
    <cellStyle name="Normal 223" xfId="27152" xr:uid="{00000000-0005-0000-0000-0000126A0000}"/>
    <cellStyle name="Normal 223 2" xfId="27153" xr:uid="{00000000-0005-0000-0000-0000136A0000}"/>
    <cellStyle name="Normal 223 3" xfId="27154" xr:uid="{00000000-0005-0000-0000-0000146A0000}"/>
    <cellStyle name="Normal 223 4" xfId="27155" xr:uid="{00000000-0005-0000-0000-0000156A0000}"/>
    <cellStyle name="Normal 224" xfId="27156" xr:uid="{00000000-0005-0000-0000-0000166A0000}"/>
    <cellStyle name="Normal 224 2" xfId="27157" xr:uid="{00000000-0005-0000-0000-0000176A0000}"/>
    <cellStyle name="Normal 224 3" xfId="27158" xr:uid="{00000000-0005-0000-0000-0000186A0000}"/>
    <cellStyle name="Normal 224 4" xfId="27159" xr:uid="{00000000-0005-0000-0000-0000196A0000}"/>
    <cellStyle name="Normal 225" xfId="27160" xr:uid="{00000000-0005-0000-0000-00001A6A0000}"/>
    <cellStyle name="Normal 225 2" xfId="27161" xr:uid="{00000000-0005-0000-0000-00001B6A0000}"/>
    <cellStyle name="Normal 225 3" xfId="27162" xr:uid="{00000000-0005-0000-0000-00001C6A0000}"/>
    <cellStyle name="Normal 225 4" xfId="27163" xr:uid="{00000000-0005-0000-0000-00001D6A0000}"/>
    <cellStyle name="Normal 226" xfId="27164" xr:uid="{00000000-0005-0000-0000-00001E6A0000}"/>
    <cellStyle name="Normal 226 2" xfId="27165" xr:uid="{00000000-0005-0000-0000-00001F6A0000}"/>
    <cellStyle name="Normal 226 3" xfId="27166" xr:uid="{00000000-0005-0000-0000-0000206A0000}"/>
    <cellStyle name="Normal 226 4" xfId="27167" xr:uid="{00000000-0005-0000-0000-0000216A0000}"/>
    <cellStyle name="Normal 227" xfId="27168" xr:uid="{00000000-0005-0000-0000-0000226A0000}"/>
    <cellStyle name="Normal 227 2" xfId="27169" xr:uid="{00000000-0005-0000-0000-0000236A0000}"/>
    <cellStyle name="Normal 227 3" xfId="27170" xr:uid="{00000000-0005-0000-0000-0000246A0000}"/>
    <cellStyle name="Normal 227 4" xfId="27171" xr:uid="{00000000-0005-0000-0000-0000256A0000}"/>
    <cellStyle name="Normal 228" xfId="27172" xr:uid="{00000000-0005-0000-0000-0000266A0000}"/>
    <cellStyle name="Normal 228 2" xfId="27173" xr:uid="{00000000-0005-0000-0000-0000276A0000}"/>
    <cellStyle name="Normal 228 3" xfId="27174" xr:uid="{00000000-0005-0000-0000-0000286A0000}"/>
    <cellStyle name="Normal 228 4" xfId="27175" xr:uid="{00000000-0005-0000-0000-0000296A0000}"/>
    <cellStyle name="Normal 229" xfId="27176" xr:uid="{00000000-0005-0000-0000-00002A6A0000}"/>
    <cellStyle name="Normal 229 2" xfId="27177" xr:uid="{00000000-0005-0000-0000-00002B6A0000}"/>
    <cellStyle name="Normal 229 3" xfId="27178" xr:uid="{00000000-0005-0000-0000-00002C6A0000}"/>
    <cellStyle name="Normal 229 4" xfId="27179" xr:uid="{00000000-0005-0000-0000-00002D6A0000}"/>
    <cellStyle name="Normal 23" xfId="27180" xr:uid="{00000000-0005-0000-0000-00002E6A0000}"/>
    <cellStyle name="Normal 23 2" xfId="27181" xr:uid="{00000000-0005-0000-0000-00002F6A0000}"/>
    <cellStyle name="Normal 23 3" xfId="27182" xr:uid="{00000000-0005-0000-0000-0000306A0000}"/>
    <cellStyle name="Normal 23 4" xfId="27183" xr:uid="{00000000-0005-0000-0000-0000316A0000}"/>
    <cellStyle name="Normal 230" xfId="27184" xr:uid="{00000000-0005-0000-0000-0000326A0000}"/>
    <cellStyle name="Normal 230 2" xfId="27185" xr:uid="{00000000-0005-0000-0000-0000336A0000}"/>
    <cellStyle name="Normal 230 3" xfId="27186" xr:uid="{00000000-0005-0000-0000-0000346A0000}"/>
    <cellStyle name="Normal 230 4" xfId="27187" xr:uid="{00000000-0005-0000-0000-0000356A0000}"/>
    <cellStyle name="Normal 231" xfId="27188" xr:uid="{00000000-0005-0000-0000-0000366A0000}"/>
    <cellStyle name="Normal 231 2" xfId="27189" xr:uid="{00000000-0005-0000-0000-0000376A0000}"/>
    <cellStyle name="Normal 231 3" xfId="27190" xr:uid="{00000000-0005-0000-0000-0000386A0000}"/>
    <cellStyle name="Normal 231 4" xfId="27191" xr:uid="{00000000-0005-0000-0000-0000396A0000}"/>
    <cellStyle name="Normal 232" xfId="27192" xr:uid="{00000000-0005-0000-0000-00003A6A0000}"/>
    <cellStyle name="Normal 232 2" xfId="27193" xr:uid="{00000000-0005-0000-0000-00003B6A0000}"/>
    <cellStyle name="Normal 232 3" xfId="27194" xr:uid="{00000000-0005-0000-0000-00003C6A0000}"/>
    <cellStyle name="Normal 232 4" xfId="27195" xr:uid="{00000000-0005-0000-0000-00003D6A0000}"/>
    <cellStyle name="Normal 233" xfId="27196" xr:uid="{00000000-0005-0000-0000-00003E6A0000}"/>
    <cellStyle name="Normal 233 2" xfId="27197" xr:uid="{00000000-0005-0000-0000-00003F6A0000}"/>
    <cellStyle name="Normal 233 3" xfId="27198" xr:uid="{00000000-0005-0000-0000-0000406A0000}"/>
    <cellStyle name="Normal 233 4" xfId="27199" xr:uid="{00000000-0005-0000-0000-0000416A0000}"/>
    <cellStyle name="Normal 234" xfId="27200" xr:uid="{00000000-0005-0000-0000-0000426A0000}"/>
    <cellStyle name="Normal 234 2" xfId="27201" xr:uid="{00000000-0005-0000-0000-0000436A0000}"/>
    <cellStyle name="Normal 234 3" xfId="27202" xr:uid="{00000000-0005-0000-0000-0000446A0000}"/>
    <cellStyle name="Normal 234 4" xfId="27203" xr:uid="{00000000-0005-0000-0000-0000456A0000}"/>
    <cellStyle name="Normal 235" xfId="27204" xr:uid="{00000000-0005-0000-0000-0000466A0000}"/>
    <cellStyle name="Normal 235 2" xfId="27205" xr:uid="{00000000-0005-0000-0000-0000476A0000}"/>
    <cellStyle name="Normal 235 3" xfId="27206" xr:uid="{00000000-0005-0000-0000-0000486A0000}"/>
    <cellStyle name="Normal 235 4" xfId="27207" xr:uid="{00000000-0005-0000-0000-0000496A0000}"/>
    <cellStyle name="Normal 236" xfId="27208" xr:uid="{00000000-0005-0000-0000-00004A6A0000}"/>
    <cellStyle name="Normal 236 2" xfId="27209" xr:uid="{00000000-0005-0000-0000-00004B6A0000}"/>
    <cellStyle name="Normal 236 3" xfId="27210" xr:uid="{00000000-0005-0000-0000-00004C6A0000}"/>
    <cellStyle name="Normal 236 4" xfId="27211" xr:uid="{00000000-0005-0000-0000-00004D6A0000}"/>
    <cellStyle name="Normal 237" xfId="27212" xr:uid="{00000000-0005-0000-0000-00004E6A0000}"/>
    <cellStyle name="Normal 237 2" xfId="27213" xr:uid="{00000000-0005-0000-0000-00004F6A0000}"/>
    <cellStyle name="Normal 237 3" xfId="27214" xr:uid="{00000000-0005-0000-0000-0000506A0000}"/>
    <cellStyle name="Normal 237 4" xfId="27215" xr:uid="{00000000-0005-0000-0000-0000516A0000}"/>
    <cellStyle name="Normal 238" xfId="27216" xr:uid="{00000000-0005-0000-0000-0000526A0000}"/>
    <cellStyle name="Normal 238 2" xfId="27217" xr:uid="{00000000-0005-0000-0000-0000536A0000}"/>
    <cellStyle name="Normal 238 3" xfId="27218" xr:uid="{00000000-0005-0000-0000-0000546A0000}"/>
    <cellStyle name="Normal 238 4" xfId="27219" xr:uid="{00000000-0005-0000-0000-0000556A0000}"/>
    <cellStyle name="Normal 239" xfId="27220" xr:uid="{00000000-0005-0000-0000-0000566A0000}"/>
    <cellStyle name="Normal 239 2" xfId="27221" xr:uid="{00000000-0005-0000-0000-0000576A0000}"/>
    <cellStyle name="Normal 239 3" xfId="27222" xr:uid="{00000000-0005-0000-0000-0000586A0000}"/>
    <cellStyle name="Normal 239 4" xfId="27223" xr:uid="{00000000-0005-0000-0000-0000596A0000}"/>
    <cellStyle name="Normal 24" xfId="27224" xr:uid="{00000000-0005-0000-0000-00005A6A0000}"/>
    <cellStyle name="Normal 24 2" xfId="27225" xr:uid="{00000000-0005-0000-0000-00005B6A0000}"/>
    <cellStyle name="Normal 24 3" xfId="27226" xr:uid="{00000000-0005-0000-0000-00005C6A0000}"/>
    <cellStyle name="Normal 24 4" xfId="27227" xr:uid="{00000000-0005-0000-0000-00005D6A0000}"/>
    <cellStyle name="Normal 240" xfId="27228" xr:uid="{00000000-0005-0000-0000-00005E6A0000}"/>
    <cellStyle name="Normal 240 2" xfId="27229" xr:uid="{00000000-0005-0000-0000-00005F6A0000}"/>
    <cellStyle name="Normal 240 3" xfId="27230" xr:uid="{00000000-0005-0000-0000-0000606A0000}"/>
    <cellStyle name="Normal 240 4" xfId="27231" xr:uid="{00000000-0005-0000-0000-0000616A0000}"/>
    <cellStyle name="Normal 241" xfId="27232" xr:uid="{00000000-0005-0000-0000-0000626A0000}"/>
    <cellStyle name="Normal 241 2" xfId="27233" xr:uid="{00000000-0005-0000-0000-0000636A0000}"/>
    <cellStyle name="Normal 241 3" xfId="27234" xr:uid="{00000000-0005-0000-0000-0000646A0000}"/>
    <cellStyle name="Normal 241 4" xfId="27235" xr:uid="{00000000-0005-0000-0000-0000656A0000}"/>
    <cellStyle name="Normal 242" xfId="27236" xr:uid="{00000000-0005-0000-0000-0000666A0000}"/>
    <cellStyle name="Normal 242 2" xfId="27237" xr:uid="{00000000-0005-0000-0000-0000676A0000}"/>
    <cellStyle name="Normal 242 3" xfId="27238" xr:uid="{00000000-0005-0000-0000-0000686A0000}"/>
    <cellStyle name="Normal 242 4" xfId="27239" xr:uid="{00000000-0005-0000-0000-0000696A0000}"/>
    <cellStyle name="Normal 243" xfId="27240" xr:uid="{00000000-0005-0000-0000-00006A6A0000}"/>
    <cellStyle name="Normal 243 2" xfId="27241" xr:uid="{00000000-0005-0000-0000-00006B6A0000}"/>
    <cellStyle name="Normal 243 3" xfId="27242" xr:uid="{00000000-0005-0000-0000-00006C6A0000}"/>
    <cellStyle name="Normal 243 4" xfId="27243" xr:uid="{00000000-0005-0000-0000-00006D6A0000}"/>
    <cellStyle name="Normal 244" xfId="27244" xr:uid="{00000000-0005-0000-0000-00006E6A0000}"/>
    <cellStyle name="Normal 244 2" xfId="27245" xr:uid="{00000000-0005-0000-0000-00006F6A0000}"/>
    <cellStyle name="Normal 244 3" xfId="27246" xr:uid="{00000000-0005-0000-0000-0000706A0000}"/>
    <cellStyle name="Normal 244 4" xfId="27247" xr:uid="{00000000-0005-0000-0000-0000716A0000}"/>
    <cellStyle name="Normal 245" xfId="27248" xr:uid="{00000000-0005-0000-0000-0000726A0000}"/>
    <cellStyle name="Normal 245 2" xfId="27249" xr:uid="{00000000-0005-0000-0000-0000736A0000}"/>
    <cellStyle name="Normal 245 3" xfId="27250" xr:uid="{00000000-0005-0000-0000-0000746A0000}"/>
    <cellStyle name="Normal 245 4" xfId="27251" xr:uid="{00000000-0005-0000-0000-0000756A0000}"/>
    <cellStyle name="Normal 246" xfId="27252" xr:uid="{00000000-0005-0000-0000-0000766A0000}"/>
    <cellStyle name="Normal 246 2" xfId="27253" xr:uid="{00000000-0005-0000-0000-0000776A0000}"/>
    <cellStyle name="Normal 246 3" xfId="27254" xr:uid="{00000000-0005-0000-0000-0000786A0000}"/>
    <cellStyle name="Normal 246 4" xfId="27255" xr:uid="{00000000-0005-0000-0000-0000796A0000}"/>
    <cellStyle name="Normal 247" xfId="27256" xr:uid="{00000000-0005-0000-0000-00007A6A0000}"/>
    <cellStyle name="Normal 247 2" xfId="27257" xr:uid="{00000000-0005-0000-0000-00007B6A0000}"/>
    <cellStyle name="Normal 247 3" xfId="27258" xr:uid="{00000000-0005-0000-0000-00007C6A0000}"/>
    <cellStyle name="Normal 247 4" xfId="27259" xr:uid="{00000000-0005-0000-0000-00007D6A0000}"/>
    <cellStyle name="Normal 248" xfId="27260" xr:uid="{00000000-0005-0000-0000-00007E6A0000}"/>
    <cellStyle name="Normal 248 2" xfId="27261" xr:uid="{00000000-0005-0000-0000-00007F6A0000}"/>
    <cellStyle name="Normal 248 3" xfId="27262" xr:uid="{00000000-0005-0000-0000-0000806A0000}"/>
    <cellStyle name="Normal 248 4" xfId="27263" xr:uid="{00000000-0005-0000-0000-0000816A0000}"/>
    <cellStyle name="Normal 249" xfId="27264" xr:uid="{00000000-0005-0000-0000-0000826A0000}"/>
    <cellStyle name="Normal 249 2" xfId="27265" xr:uid="{00000000-0005-0000-0000-0000836A0000}"/>
    <cellStyle name="Normal 249 3" xfId="27266" xr:uid="{00000000-0005-0000-0000-0000846A0000}"/>
    <cellStyle name="Normal 249 4" xfId="27267" xr:uid="{00000000-0005-0000-0000-0000856A0000}"/>
    <cellStyle name="Normal 25" xfId="27268" xr:uid="{00000000-0005-0000-0000-0000866A0000}"/>
    <cellStyle name="Normal 25 10" xfId="27269" xr:uid="{00000000-0005-0000-0000-0000876A0000}"/>
    <cellStyle name="Normal 25 2" xfId="27270" xr:uid="{00000000-0005-0000-0000-0000886A0000}"/>
    <cellStyle name="Normal 25 2 2" xfId="27271" xr:uid="{00000000-0005-0000-0000-0000896A0000}"/>
    <cellStyle name="Normal 25 2 2 2" xfId="27272" xr:uid="{00000000-0005-0000-0000-00008A6A0000}"/>
    <cellStyle name="Normal 25 2 2 2 2" xfId="27273" xr:uid="{00000000-0005-0000-0000-00008B6A0000}"/>
    <cellStyle name="Normal 25 2 2 3" xfId="27274" xr:uid="{00000000-0005-0000-0000-00008C6A0000}"/>
    <cellStyle name="Normal 25 2 3" xfId="27275" xr:uid="{00000000-0005-0000-0000-00008D6A0000}"/>
    <cellStyle name="Normal 25 2 3 2" xfId="27276" xr:uid="{00000000-0005-0000-0000-00008E6A0000}"/>
    <cellStyle name="Normal 25 2 3 2 2" xfId="27277" xr:uid="{00000000-0005-0000-0000-00008F6A0000}"/>
    <cellStyle name="Normal 25 2 3 3" xfId="27278" xr:uid="{00000000-0005-0000-0000-0000906A0000}"/>
    <cellStyle name="Normal 25 2 4" xfId="27279" xr:uid="{00000000-0005-0000-0000-0000916A0000}"/>
    <cellStyle name="Normal 25 2 4 2" xfId="27280" xr:uid="{00000000-0005-0000-0000-0000926A0000}"/>
    <cellStyle name="Normal 25 2 5" xfId="27281" xr:uid="{00000000-0005-0000-0000-0000936A0000}"/>
    <cellStyle name="Normal 25 2 5 2" xfId="27282" xr:uid="{00000000-0005-0000-0000-0000946A0000}"/>
    <cellStyle name="Normal 25 2 6" xfId="27283" xr:uid="{00000000-0005-0000-0000-0000956A0000}"/>
    <cellStyle name="Normal 25 2 6 2" xfId="27284" xr:uid="{00000000-0005-0000-0000-0000966A0000}"/>
    <cellStyle name="Normal 25 2 7" xfId="27285" xr:uid="{00000000-0005-0000-0000-0000976A0000}"/>
    <cellStyle name="Normal 25 3" xfId="27286" xr:uid="{00000000-0005-0000-0000-0000986A0000}"/>
    <cellStyle name="Normal 25 3 2" xfId="27287" xr:uid="{00000000-0005-0000-0000-0000996A0000}"/>
    <cellStyle name="Normal 25 3 2 2" xfId="27288" xr:uid="{00000000-0005-0000-0000-00009A6A0000}"/>
    <cellStyle name="Normal 25 3 2 2 2" xfId="27289" xr:uid="{00000000-0005-0000-0000-00009B6A0000}"/>
    <cellStyle name="Normal 25 3 2 3" xfId="27290" xr:uid="{00000000-0005-0000-0000-00009C6A0000}"/>
    <cellStyle name="Normal 25 3 3" xfId="27291" xr:uid="{00000000-0005-0000-0000-00009D6A0000}"/>
    <cellStyle name="Normal 25 3 3 2" xfId="27292" xr:uid="{00000000-0005-0000-0000-00009E6A0000}"/>
    <cellStyle name="Normal 25 3 3 2 2" xfId="27293" xr:uid="{00000000-0005-0000-0000-00009F6A0000}"/>
    <cellStyle name="Normal 25 3 3 3" xfId="27294" xr:uid="{00000000-0005-0000-0000-0000A06A0000}"/>
    <cellStyle name="Normal 25 3 4" xfId="27295" xr:uid="{00000000-0005-0000-0000-0000A16A0000}"/>
    <cellStyle name="Normal 25 3 4 2" xfId="27296" xr:uid="{00000000-0005-0000-0000-0000A26A0000}"/>
    <cellStyle name="Normal 25 3 5" xfId="27297" xr:uid="{00000000-0005-0000-0000-0000A36A0000}"/>
    <cellStyle name="Normal 25 3 5 2" xfId="27298" xr:uid="{00000000-0005-0000-0000-0000A46A0000}"/>
    <cellStyle name="Normal 25 3 6" xfId="27299" xr:uid="{00000000-0005-0000-0000-0000A56A0000}"/>
    <cellStyle name="Normal 25 3 6 2" xfId="27300" xr:uid="{00000000-0005-0000-0000-0000A66A0000}"/>
    <cellStyle name="Normal 25 3 7" xfId="27301" xr:uid="{00000000-0005-0000-0000-0000A76A0000}"/>
    <cellStyle name="Normal 25 4" xfId="27302" xr:uid="{00000000-0005-0000-0000-0000A86A0000}"/>
    <cellStyle name="Normal 25 4 2" xfId="27303" xr:uid="{00000000-0005-0000-0000-0000A96A0000}"/>
    <cellStyle name="Normal 25 4 2 2" xfId="27304" xr:uid="{00000000-0005-0000-0000-0000AA6A0000}"/>
    <cellStyle name="Normal 25 4 3" xfId="27305" xr:uid="{00000000-0005-0000-0000-0000AB6A0000}"/>
    <cellStyle name="Normal 25 5" xfId="27306" xr:uid="{00000000-0005-0000-0000-0000AC6A0000}"/>
    <cellStyle name="Normal 25 5 2" xfId="27307" xr:uid="{00000000-0005-0000-0000-0000AD6A0000}"/>
    <cellStyle name="Normal 25 5 2 2" xfId="27308" xr:uid="{00000000-0005-0000-0000-0000AE6A0000}"/>
    <cellStyle name="Normal 25 5 3" xfId="27309" xr:uid="{00000000-0005-0000-0000-0000AF6A0000}"/>
    <cellStyle name="Normal 25 6" xfId="27310" xr:uid="{00000000-0005-0000-0000-0000B06A0000}"/>
    <cellStyle name="Normal 25 6 2" xfId="27311" xr:uid="{00000000-0005-0000-0000-0000B16A0000}"/>
    <cellStyle name="Normal 25 7" xfId="27312" xr:uid="{00000000-0005-0000-0000-0000B26A0000}"/>
    <cellStyle name="Normal 25 7 2" xfId="27313" xr:uid="{00000000-0005-0000-0000-0000B36A0000}"/>
    <cellStyle name="Normal 25 8" xfId="27314" xr:uid="{00000000-0005-0000-0000-0000B46A0000}"/>
    <cellStyle name="Normal 25 8 2" xfId="27315" xr:uid="{00000000-0005-0000-0000-0000B56A0000}"/>
    <cellStyle name="Normal 25 9" xfId="27316" xr:uid="{00000000-0005-0000-0000-0000B66A0000}"/>
    <cellStyle name="Normal 250" xfId="27317" xr:uid="{00000000-0005-0000-0000-0000B76A0000}"/>
    <cellStyle name="Normal 250 2" xfId="27318" xr:uid="{00000000-0005-0000-0000-0000B86A0000}"/>
    <cellStyle name="Normal 250 3" xfId="27319" xr:uid="{00000000-0005-0000-0000-0000B96A0000}"/>
    <cellStyle name="Normal 250 4" xfId="27320" xr:uid="{00000000-0005-0000-0000-0000BA6A0000}"/>
    <cellStyle name="Normal 251" xfId="27321" xr:uid="{00000000-0005-0000-0000-0000BB6A0000}"/>
    <cellStyle name="Normal 251 2" xfId="27322" xr:uid="{00000000-0005-0000-0000-0000BC6A0000}"/>
    <cellStyle name="Normal 251 3" xfId="27323" xr:uid="{00000000-0005-0000-0000-0000BD6A0000}"/>
    <cellStyle name="Normal 251 4" xfId="27324" xr:uid="{00000000-0005-0000-0000-0000BE6A0000}"/>
    <cellStyle name="Normal 252" xfId="27325" xr:uid="{00000000-0005-0000-0000-0000BF6A0000}"/>
    <cellStyle name="Normal 252 2" xfId="27326" xr:uid="{00000000-0005-0000-0000-0000C06A0000}"/>
    <cellStyle name="Normal 252 3" xfId="27327" xr:uid="{00000000-0005-0000-0000-0000C16A0000}"/>
    <cellStyle name="Normal 252 4" xfId="27328" xr:uid="{00000000-0005-0000-0000-0000C26A0000}"/>
    <cellStyle name="Normal 253" xfId="27329" xr:uid="{00000000-0005-0000-0000-0000C36A0000}"/>
    <cellStyle name="Normal 253 2" xfId="27330" xr:uid="{00000000-0005-0000-0000-0000C46A0000}"/>
    <cellStyle name="Normal 253 3" xfId="27331" xr:uid="{00000000-0005-0000-0000-0000C56A0000}"/>
    <cellStyle name="Normal 253 4" xfId="27332" xr:uid="{00000000-0005-0000-0000-0000C66A0000}"/>
    <cellStyle name="Normal 254" xfId="27333" xr:uid="{00000000-0005-0000-0000-0000C76A0000}"/>
    <cellStyle name="Normal 254 2" xfId="27334" xr:uid="{00000000-0005-0000-0000-0000C86A0000}"/>
    <cellStyle name="Normal 254 3" xfId="27335" xr:uid="{00000000-0005-0000-0000-0000C96A0000}"/>
    <cellStyle name="Normal 254 4" xfId="27336" xr:uid="{00000000-0005-0000-0000-0000CA6A0000}"/>
    <cellStyle name="Normal 255" xfId="27337" xr:uid="{00000000-0005-0000-0000-0000CB6A0000}"/>
    <cellStyle name="Normal 255 2" xfId="27338" xr:uid="{00000000-0005-0000-0000-0000CC6A0000}"/>
    <cellStyle name="Normal 255 3" xfId="27339" xr:uid="{00000000-0005-0000-0000-0000CD6A0000}"/>
    <cellStyle name="Normal 255 4" xfId="27340" xr:uid="{00000000-0005-0000-0000-0000CE6A0000}"/>
    <cellStyle name="Normal 256" xfId="27341" xr:uid="{00000000-0005-0000-0000-0000CF6A0000}"/>
    <cellStyle name="Normal 256 2" xfId="27342" xr:uid="{00000000-0005-0000-0000-0000D06A0000}"/>
    <cellStyle name="Normal 256 3" xfId="27343" xr:uid="{00000000-0005-0000-0000-0000D16A0000}"/>
    <cellStyle name="Normal 256 4" xfId="27344" xr:uid="{00000000-0005-0000-0000-0000D26A0000}"/>
    <cellStyle name="Normal 257" xfId="27345" xr:uid="{00000000-0005-0000-0000-0000D36A0000}"/>
    <cellStyle name="Normal 257 2" xfId="27346" xr:uid="{00000000-0005-0000-0000-0000D46A0000}"/>
    <cellStyle name="Normal 257 3" xfId="27347" xr:uid="{00000000-0005-0000-0000-0000D56A0000}"/>
    <cellStyle name="Normal 257 4" xfId="27348" xr:uid="{00000000-0005-0000-0000-0000D66A0000}"/>
    <cellStyle name="Normal 258" xfId="27349" xr:uid="{00000000-0005-0000-0000-0000D76A0000}"/>
    <cellStyle name="Normal 258 2" xfId="27350" xr:uid="{00000000-0005-0000-0000-0000D86A0000}"/>
    <cellStyle name="Normal 258 3" xfId="27351" xr:uid="{00000000-0005-0000-0000-0000D96A0000}"/>
    <cellStyle name="Normal 258 4" xfId="27352" xr:uid="{00000000-0005-0000-0000-0000DA6A0000}"/>
    <cellStyle name="Normal 259" xfId="27353" xr:uid="{00000000-0005-0000-0000-0000DB6A0000}"/>
    <cellStyle name="Normal 259 2" xfId="27354" xr:uid="{00000000-0005-0000-0000-0000DC6A0000}"/>
    <cellStyle name="Normal 259 3" xfId="27355" xr:uid="{00000000-0005-0000-0000-0000DD6A0000}"/>
    <cellStyle name="Normal 259 4" xfId="27356" xr:uid="{00000000-0005-0000-0000-0000DE6A0000}"/>
    <cellStyle name="Normal 26" xfId="27357" xr:uid="{00000000-0005-0000-0000-0000DF6A0000}"/>
    <cellStyle name="Normal 26 10" xfId="27358" xr:uid="{00000000-0005-0000-0000-0000E06A0000}"/>
    <cellStyle name="Normal 26 2" xfId="27359" xr:uid="{00000000-0005-0000-0000-0000E16A0000}"/>
    <cellStyle name="Normal 26 2 2" xfId="27360" xr:uid="{00000000-0005-0000-0000-0000E26A0000}"/>
    <cellStyle name="Normal 26 2 2 2" xfId="27361" xr:uid="{00000000-0005-0000-0000-0000E36A0000}"/>
    <cellStyle name="Normal 26 2 2 2 2" xfId="27362" xr:uid="{00000000-0005-0000-0000-0000E46A0000}"/>
    <cellStyle name="Normal 26 2 2 3" xfId="27363" xr:uid="{00000000-0005-0000-0000-0000E56A0000}"/>
    <cellStyle name="Normal 26 2 3" xfId="27364" xr:uid="{00000000-0005-0000-0000-0000E66A0000}"/>
    <cellStyle name="Normal 26 2 3 2" xfId="27365" xr:uid="{00000000-0005-0000-0000-0000E76A0000}"/>
    <cellStyle name="Normal 26 2 3 2 2" xfId="27366" xr:uid="{00000000-0005-0000-0000-0000E86A0000}"/>
    <cellStyle name="Normal 26 2 3 3" xfId="27367" xr:uid="{00000000-0005-0000-0000-0000E96A0000}"/>
    <cellStyle name="Normal 26 2 4" xfId="27368" xr:uid="{00000000-0005-0000-0000-0000EA6A0000}"/>
    <cellStyle name="Normal 26 2 4 2" xfId="27369" xr:uid="{00000000-0005-0000-0000-0000EB6A0000}"/>
    <cellStyle name="Normal 26 2 5" xfId="27370" xr:uid="{00000000-0005-0000-0000-0000EC6A0000}"/>
    <cellStyle name="Normal 26 2 5 2" xfId="27371" xr:uid="{00000000-0005-0000-0000-0000ED6A0000}"/>
    <cellStyle name="Normal 26 2 6" xfId="27372" xr:uid="{00000000-0005-0000-0000-0000EE6A0000}"/>
    <cellStyle name="Normal 26 2 6 2" xfId="27373" xr:uid="{00000000-0005-0000-0000-0000EF6A0000}"/>
    <cellStyle name="Normal 26 2 7" xfId="27374" xr:uid="{00000000-0005-0000-0000-0000F06A0000}"/>
    <cellStyle name="Normal 26 3" xfId="27375" xr:uid="{00000000-0005-0000-0000-0000F16A0000}"/>
    <cellStyle name="Normal 26 3 2" xfId="27376" xr:uid="{00000000-0005-0000-0000-0000F26A0000}"/>
    <cellStyle name="Normal 26 3 2 2" xfId="27377" xr:uid="{00000000-0005-0000-0000-0000F36A0000}"/>
    <cellStyle name="Normal 26 3 2 2 2" xfId="27378" xr:uid="{00000000-0005-0000-0000-0000F46A0000}"/>
    <cellStyle name="Normal 26 3 2 3" xfId="27379" xr:uid="{00000000-0005-0000-0000-0000F56A0000}"/>
    <cellStyle name="Normal 26 3 3" xfId="27380" xr:uid="{00000000-0005-0000-0000-0000F66A0000}"/>
    <cellStyle name="Normal 26 3 3 2" xfId="27381" xr:uid="{00000000-0005-0000-0000-0000F76A0000}"/>
    <cellStyle name="Normal 26 3 3 2 2" xfId="27382" xr:uid="{00000000-0005-0000-0000-0000F86A0000}"/>
    <cellStyle name="Normal 26 3 3 3" xfId="27383" xr:uid="{00000000-0005-0000-0000-0000F96A0000}"/>
    <cellStyle name="Normal 26 3 4" xfId="27384" xr:uid="{00000000-0005-0000-0000-0000FA6A0000}"/>
    <cellStyle name="Normal 26 3 4 2" xfId="27385" xr:uid="{00000000-0005-0000-0000-0000FB6A0000}"/>
    <cellStyle name="Normal 26 3 5" xfId="27386" xr:uid="{00000000-0005-0000-0000-0000FC6A0000}"/>
    <cellStyle name="Normal 26 3 5 2" xfId="27387" xr:uid="{00000000-0005-0000-0000-0000FD6A0000}"/>
    <cellStyle name="Normal 26 3 6" xfId="27388" xr:uid="{00000000-0005-0000-0000-0000FE6A0000}"/>
    <cellStyle name="Normal 26 3 6 2" xfId="27389" xr:uid="{00000000-0005-0000-0000-0000FF6A0000}"/>
    <cellStyle name="Normal 26 3 7" xfId="27390" xr:uid="{00000000-0005-0000-0000-0000006B0000}"/>
    <cellStyle name="Normal 26 4" xfId="27391" xr:uid="{00000000-0005-0000-0000-0000016B0000}"/>
    <cellStyle name="Normal 26 4 2" xfId="27392" xr:uid="{00000000-0005-0000-0000-0000026B0000}"/>
    <cellStyle name="Normal 26 4 2 2" xfId="27393" xr:uid="{00000000-0005-0000-0000-0000036B0000}"/>
    <cellStyle name="Normal 26 4 3" xfId="27394" xr:uid="{00000000-0005-0000-0000-0000046B0000}"/>
    <cellStyle name="Normal 26 5" xfId="27395" xr:uid="{00000000-0005-0000-0000-0000056B0000}"/>
    <cellStyle name="Normal 26 5 2" xfId="27396" xr:uid="{00000000-0005-0000-0000-0000066B0000}"/>
    <cellStyle name="Normal 26 5 2 2" xfId="27397" xr:uid="{00000000-0005-0000-0000-0000076B0000}"/>
    <cellStyle name="Normal 26 5 3" xfId="27398" xr:uid="{00000000-0005-0000-0000-0000086B0000}"/>
    <cellStyle name="Normal 26 6" xfId="27399" xr:uid="{00000000-0005-0000-0000-0000096B0000}"/>
    <cellStyle name="Normal 26 6 2" xfId="27400" xr:uid="{00000000-0005-0000-0000-00000A6B0000}"/>
    <cellStyle name="Normal 26 7" xfId="27401" xr:uid="{00000000-0005-0000-0000-00000B6B0000}"/>
    <cellStyle name="Normal 26 7 2" xfId="27402" xr:uid="{00000000-0005-0000-0000-00000C6B0000}"/>
    <cellStyle name="Normal 26 8" xfId="27403" xr:uid="{00000000-0005-0000-0000-00000D6B0000}"/>
    <cellStyle name="Normal 26 8 2" xfId="27404" xr:uid="{00000000-0005-0000-0000-00000E6B0000}"/>
    <cellStyle name="Normal 26 9" xfId="27405" xr:uid="{00000000-0005-0000-0000-00000F6B0000}"/>
    <cellStyle name="Normal 260" xfId="27406" xr:uid="{00000000-0005-0000-0000-0000106B0000}"/>
    <cellStyle name="Normal 260 2" xfId="27407" xr:uid="{00000000-0005-0000-0000-0000116B0000}"/>
    <cellStyle name="Normal 260 3" xfId="27408" xr:uid="{00000000-0005-0000-0000-0000126B0000}"/>
    <cellStyle name="Normal 260 4" xfId="27409" xr:uid="{00000000-0005-0000-0000-0000136B0000}"/>
    <cellStyle name="Normal 261" xfId="27410" xr:uid="{00000000-0005-0000-0000-0000146B0000}"/>
    <cellStyle name="Normal 261 2" xfId="27411" xr:uid="{00000000-0005-0000-0000-0000156B0000}"/>
    <cellStyle name="Normal 261 3" xfId="27412" xr:uid="{00000000-0005-0000-0000-0000166B0000}"/>
    <cellStyle name="Normal 261 4" xfId="27413" xr:uid="{00000000-0005-0000-0000-0000176B0000}"/>
    <cellStyle name="Normal 262" xfId="27414" xr:uid="{00000000-0005-0000-0000-0000186B0000}"/>
    <cellStyle name="Normal 262 2" xfId="27415" xr:uid="{00000000-0005-0000-0000-0000196B0000}"/>
    <cellStyle name="Normal 262 3" xfId="27416" xr:uid="{00000000-0005-0000-0000-00001A6B0000}"/>
    <cellStyle name="Normal 262 4" xfId="27417" xr:uid="{00000000-0005-0000-0000-00001B6B0000}"/>
    <cellStyle name="Normal 263" xfId="27418" xr:uid="{00000000-0005-0000-0000-00001C6B0000}"/>
    <cellStyle name="Normal 263 2" xfId="27419" xr:uid="{00000000-0005-0000-0000-00001D6B0000}"/>
    <cellStyle name="Normal 263 3" xfId="27420" xr:uid="{00000000-0005-0000-0000-00001E6B0000}"/>
    <cellStyle name="Normal 263 4" xfId="27421" xr:uid="{00000000-0005-0000-0000-00001F6B0000}"/>
    <cellStyle name="Normal 264" xfId="27422" xr:uid="{00000000-0005-0000-0000-0000206B0000}"/>
    <cellStyle name="Normal 264 2" xfId="27423" xr:uid="{00000000-0005-0000-0000-0000216B0000}"/>
    <cellStyle name="Normal 264 3" xfId="27424" xr:uid="{00000000-0005-0000-0000-0000226B0000}"/>
    <cellStyle name="Normal 264 4" xfId="27425" xr:uid="{00000000-0005-0000-0000-0000236B0000}"/>
    <cellStyle name="Normal 265" xfId="27426" xr:uid="{00000000-0005-0000-0000-0000246B0000}"/>
    <cellStyle name="Normal 265 2" xfId="27427" xr:uid="{00000000-0005-0000-0000-0000256B0000}"/>
    <cellStyle name="Normal 265 3" xfId="27428" xr:uid="{00000000-0005-0000-0000-0000266B0000}"/>
    <cellStyle name="Normal 265 4" xfId="27429" xr:uid="{00000000-0005-0000-0000-0000276B0000}"/>
    <cellStyle name="Normal 266" xfId="27430" xr:uid="{00000000-0005-0000-0000-0000286B0000}"/>
    <cellStyle name="Normal 266 2" xfId="27431" xr:uid="{00000000-0005-0000-0000-0000296B0000}"/>
    <cellStyle name="Normal 266 3" xfId="27432" xr:uid="{00000000-0005-0000-0000-00002A6B0000}"/>
    <cellStyle name="Normal 266 4" xfId="27433" xr:uid="{00000000-0005-0000-0000-00002B6B0000}"/>
    <cellStyle name="Normal 267" xfId="27434" xr:uid="{00000000-0005-0000-0000-00002C6B0000}"/>
    <cellStyle name="Normal 267 2" xfId="27435" xr:uid="{00000000-0005-0000-0000-00002D6B0000}"/>
    <cellStyle name="Normal 267 3" xfId="27436" xr:uid="{00000000-0005-0000-0000-00002E6B0000}"/>
    <cellStyle name="Normal 267 4" xfId="27437" xr:uid="{00000000-0005-0000-0000-00002F6B0000}"/>
    <cellStyle name="Normal 268" xfId="27438" xr:uid="{00000000-0005-0000-0000-0000306B0000}"/>
    <cellStyle name="Normal 268 2" xfId="27439" xr:uid="{00000000-0005-0000-0000-0000316B0000}"/>
    <cellStyle name="Normal 268 3" xfId="27440" xr:uid="{00000000-0005-0000-0000-0000326B0000}"/>
    <cellStyle name="Normal 268 4" xfId="27441" xr:uid="{00000000-0005-0000-0000-0000336B0000}"/>
    <cellStyle name="Normal 269" xfId="27442" xr:uid="{00000000-0005-0000-0000-0000346B0000}"/>
    <cellStyle name="Normal 269 2" xfId="27443" xr:uid="{00000000-0005-0000-0000-0000356B0000}"/>
    <cellStyle name="Normal 269 3" xfId="27444" xr:uid="{00000000-0005-0000-0000-0000366B0000}"/>
    <cellStyle name="Normal 269 4" xfId="27445" xr:uid="{00000000-0005-0000-0000-0000376B0000}"/>
    <cellStyle name="Normal 27" xfId="27446" xr:uid="{00000000-0005-0000-0000-0000386B0000}"/>
    <cellStyle name="Normal 27 2" xfId="27447" xr:uid="{00000000-0005-0000-0000-0000396B0000}"/>
    <cellStyle name="Normal 27 3" xfId="27448" xr:uid="{00000000-0005-0000-0000-00003A6B0000}"/>
    <cellStyle name="Normal 27 4" xfId="27449" xr:uid="{00000000-0005-0000-0000-00003B6B0000}"/>
    <cellStyle name="Normal 270" xfId="27450" xr:uid="{00000000-0005-0000-0000-00003C6B0000}"/>
    <cellStyle name="Normal 270 2" xfId="27451" xr:uid="{00000000-0005-0000-0000-00003D6B0000}"/>
    <cellStyle name="Normal 270 3" xfId="27452" xr:uid="{00000000-0005-0000-0000-00003E6B0000}"/>
    <cellStyle name="Normal 270 4" xfId="27453" xr:uid="{00000000-0005-0000-0000-00003F6B0000}"/>
    <cellStyle name="Normal 271" xfId="27454" xr:uid="{00000000-0005-0000-0000-0000406B0000}"/>
    <cellStyle name="Normal 271 2" xfId="27455" xr:uid="{00000000-0005-0000-0000-0000416B0000}"/>
    <cellStyle name="Normal 271 3" xfId="27456" xr:uid="{00000000-0005-0000-0000-0000426B0000}"/>
    <cellStyle name="Normal 271 4" xfId="27457" xr:uid="{00000000-0005-0000-0000-0000436B0000}"/>
    <cellStyle name="Normal 272" xfId="27458" xr:uid="{00000000-0005-0000-0000-0000446B0000}"/>
    <cellStyle name="Normal 272 2" xfId="27459" xr:uid="{00000000-0005-0000-0000-0000456B0000}"/>
    <cellStyle name="Normal 272 3" xfId="27460" xr:uid="{00000000-0005-0000-0000-0000466B0000}"/>
    <cellStyle name="Normal 272 4" xfId="27461" xr:uid="{00000000-0005-0000-0000-0000476B0000}"/>
    <cellStyle name="Normal 273" xfId="27462" xr:uid="{00000000-0005-0000-0000-0000486B0000}"/>
    <cellStyle name="Normal 273 2" xfId="27463" xr:uid="{00000000-0005-0000-0000-0000496B0000}"/>
    <cellStyle name="Normal 273 3" xfId="27464" xr:uid="{00000000-0005-0000-0000-00004A6B0000}"/>
    <cellStyle name="Normal 273 4" xfId="27465" xr:uid="{00000000-0005-0000-0000-00004B6B0000}"/>
    <cellStyle name="Normal 274" xfId="27466" xr:uid="{00000000-0005-0000-0000-00004C6B0000}"/>
    <cellStyle name="Normal 274 2" xfId="27467" xr:uid="{00000000-0005-0000-0000-00004D6B0000}"/>
    <cellStyle name="Normal 274 3" xfId="27468" xr:uid="{00000000-0005-0000-0000-00004E6B0000}"/>
    <cellStyle name="Normal 274 4" xfId="27469" xr:uid="{00000000-0005-0000-0000-00004F6B0000}"/>
    <cellStyle name="Normal 275" xfId="27470" xr:uid="{00000000-0005-0000-0000-0000506B0000}"/>
    <cellStyle name="Normal 275 2" xfId="27471" xr:uid="{00000000-0005-0000-0000-0000516B0000}"/>
    <cellStyle name="Normal 275 3" xfId="27472" xr:uid="{00000000-0005-0000-0000-0000526B0000}"/>
    <cellStyle name="Normal 275 4" xfId="27473" xr:uid="{00000000-0005-0000-0000-0000536B0000}"/>
    <cellStyle name="Normal 276" xfId="27474" xr:uid="{00000000-0005-0000-0000-0000546B0000}"/>
    <cellStyle name="Normal 276 2" xfId="27475" xr:uid="{00000000-0005-0000-0000-0000556B0000}"/>
    <cellStyle name="Normal 276 3" xfId="27476" xr:uid="{00000000-0005-0000-0000-0000566B0000}"/>
    <cellStyle name="Normal 276 4" xfId="27477" xr:uid="{00000000-0005-0000-0000-0000576B0000}"/>
    <cellStyle name="Normal 277" xfId="27478" xr:uid="{00000000-0005-0000-0000-0000586B0000}"/>
    <cellStyle name="Normal 277 2" xfId="27479" xr:uid="{00000000-0005-0000-0000-0000596B0000}"/>
    <cellStyle name="Normal 277 3" xfId="27480" xr:uid="{00000000-0005-0000-0000-00005A6B0000}"/>
    <cellStyle name="Normal 277 4" xfId="27481" xr:uid="{00000000-0005-0000-0000-00005B6B0000}"/>
    <cellStyle name="Normal 278" xfId="27482" xr:uid="{00000000-0005-0000-0000-00005C6B0000}"/>
    <cellStyle name="Normal 278 2" xfId="27483" xr:uid="{00000000-0005-0000-0000-00005D6B0000}"/>
    <cellStyle name="Normal 278 3" xfId="27484" xr:uid="{00000000-0005-0000-0000-00005E6B0000}"/>
    <cellStyle name="Normal 278 4" xfId="27485" xr:uid="{00000000-0005-0000-0000-00005F6B0000}"/>
    <cellStyle name="Normal 279" xfId="27486" xr:uid="{00000000-0005-0000-0000-0000606B0000}"/>
    <cellStyle name="Normal 279 2" xfId="27487" xr:uid="{00000000-0005-0000-0000-0000616B0000}"/>
    <cellStyle name="Normal 279 3" xfId="27488" xr:uid="{00000000-0005-0000-0000-0000626B0000}"/>
    <cellStyle name="Normal 279 4" xfId="27489" xr:uid="{00000000-0005-0000-0000-0000636B0000}"/>
    <cellStyle name="Normal 28" xfId="27490" xr:uid="{00000000-0005-0000-0000-0000646B0000}"/>
    <cellStyle name="Normal 28 2" xfId="27491" xr:uid="{00000000-0005-0000-0000-0000656B0000}"/>
    <cellStyle name="Normal 28 3" xfId="27492" xr:uid="{00000000-0005-0000-0000-0000666B0000}"/>
    <cellStyle name="Normal 28 4" xfId="27493" xr:uid="{00000000-0005-0000-0000-0000676B0000}"/>
    <cellStyle name="Normal 280" xfId="27494" xr:uid="{00000000-0005-0000-0000-0000686B0000}"/>
    <cellStyle name="Normal 280 2" xfId="27495" xr:uid="{00000000-0005-0000-0000-0000696B0000}"/>
    <cellStyle name="Normal 280 3" xfId="27496" xr:uid="{00000000-0005-0000-0000-00006A6B0000}"/>
    <cellStyle name="Normal 280 4" xfId="27497" xr:uid="{00000000-0005-0000-0000-00006B6B0000}"/>
    <cellStyle name="Normal 281" xfId="27498" xr:uid="{00000000-0005-0000-0000-00006C6B0000}"/>
    <cellStyle name="Normal 281 2" xfId="27499" xr:uid="{00000000-0005-0000-0000-00006D6B0000}"/>
    <cellStyle name="Normal 281 3" xfId="27500" xr:uid="{00000000-0005-0000-0000-00006E6B0000}"/>
    <cellStyle name="Normal 281 4" xfId="27501" xr:uid="{00000000-0005-0000-0000-00006F6B0000}"/>
    <cellStyle name="Normal 282" xfId="27502" xr:uid="{00000000-0005-0000-0000-0000706B0000}"/>
    <cellStyle name="Normal 282 2" xfId="27503" xr:uid="{00000000-0005-0000-0000-0000716B0000}"/>
    <cellStyle name="Normal 282 3" xfId="27504" xr:uid="{00000000-0005-0000-0000-0000726B0000}"/>
    <cellStyle name="Normal 282 4" xfId="27505" xr:uid="{00000000-0005-0000-0000-0000736B0000}"/>
    <cellStyle name="Normal 283" xfId="27506" xr:uid="{00000000-0005-0000-0000-0000746B0000}"/>
    <cellStyle name="Normal 283 2" xfId="27507" xr:uid="{00000000-0005-0000-0000-0000756B0000}"/>
    <cellStyle name="Normal 283 3" xfId="27508" xr:uid="{00000000-0005-0000-0000-0000766B0000}"/>
    <cellStyle name="Normal 283 4" xfId="27509" xr:uid="{00000000-0005-0000-0000-0000776B0000}"/>
    <cellStyle name="Normal 284" xfId="27510" xr:uid="{00000000-0005-0000-0000-0000786B0000}"/>
    <cellStyle name="Normal 284 2" xfId="27511" xr:uid="{00000000-0005-0000-0000-0000796B0000}"/>
    <cellStyle name="Normal 284 3" xfId="27512" xr:uid="{00000000-0005-0000-0000-00007A6B0000}"/>
    <cellStyle name="Normal 284 4" xfId="27513" xr:uid="{00000000-0005-0000-0000-00007B6B0000}"/>
    <cellStyle name="Normal 285" xfId="27514" xr:uid="{00000000-0005-0000-0000-00007C6B0000}"/>
    <cellStyle name="Normal 285 2" xfId="27515" xr:uid="{00000000-0005-0000-0000-00007D6B0000}"/>
    <cellStyle name="Normal 285 3" xfId="27516" xr:uid="{00000000-0005-0000-0000-00007E6B0000}"/>
    <cellStyle name="Normal 285 4" xfId="27517" xr:uid="{00000000-0005-0000-0000-00007F6B0000}"/>
    <cellStyle name="Normal 286" xfId="27518" xr:uid="{00000000-0005-0000-0000-0000806B0000}"/>
    <cellStyle name="Normal 286 2" xfId="27519" xr:uid="{00000000-0005-0000-0000-0000816B0000}"/>
    <cellStyle name="Normal 286 3" xfId="27520" xr:uid="{00000000-0005-0000-0000-0000826B0000}"/>
    <cellStyle name="Normal 286 4" xfId="27521" xr:uid="{00000000-0005-0000-0000-0000836B0000}"/>
    <cellStyle name="Normal 287" xfId="27522" xr:uid="{00000000-0005-0000-0000-0000846B0000}"/>
    <cellStyle name="Normal 287 2" xfId="27523" xr:uid="{00000000-0005-0000-0000-0000856B0000}"/>
    <cellStyle name="Normal 287 3" xfId="27524" xr:uid="{00000000-0005-0000-0000-0000866B0000}"/>
    <cellStyle name="Normal 287 4" xfId="27525" xr:uid="{00000000-0005-0000-0000-0000876B0000}"/>
    <cellStyle name="Normal 288" xfId="27526" xr:uid="{00000000-0005-0000-0000-0000886B0000}"/>
    <cellStyle name="Normal 288 2" xfId="27527" xr:uid="{00000000-0005-0000-0000-0000896B0000}"/>
    <cellStyle name="Normal 288 3" xfId="27528" xr:uid="{00000000-0005-0000-0000-00008A6B0000}"/>
    <cellStyle name="Normal 288 4" xfId="27529" xr:uid="{00000000-0005-0000-0000-00008B6B0000}"/>
    <cellStyle name="Normal 289" xfId="27530" xr:uid="{00000000-0005-0000-0000-00008C6B0000}"/>
    <cellStyle name="Normal 289 2" xfId="27531" xr:uid="{00000000-0005-0000-0000-00008D6B0000}"/>
    <cellStyle name="Normal 289 3" xfId="27532" xr:uid="{00000000-0005-0000-0000-00008E6B0000}"/>
    <cellStyle name="Normal 289 4" xfId="27533" xr:uid="{00000000-0005-0000-0000-00008F6B0000}"/>
    <cellStyle name="Normal 29" xfId="27534" xr:uid="{00000000-0005-0000-0000-0000906B0000}"/>
    <cellStyle name="Normal 29 2" xfId="27535" xr:uid="{00000000-0005-0000-0000-0000916B0000}"/>
    <cellStyle name="Normal 29 3" xfId="27536" xr:uid="{00000000-0005-0000-0000-0000926B0000}"/>
    <cellStyle name="Normal 29 4" xfId="27537" xr:uid="{00000000-0005-0000-0000-0000936B0000}"/>
    <cellStyle name="Normal 290" xfId="27538" xr:uid="{00000000-0005-0000-0000-0000946B0000}"/>
    <cellStyle name="Normal 290 2" xfId="27539" xr:uid="{00000000-0005-0000-0000-0000956B0000}"/>
    <cellStyle name="Normal 290 3" xfId="27540" xr:uid="{00000000-0005-0000-0000-0000966B0000}"/>
    <cellStyle name="Normal 290 4" xfId="27541" xr:uid="{00000000-0005-0000-0000-0000976B0000}"/>
    <cellStyle name="Normal 291" xfId="27542" xr:uid="{00000000-0005-0000-0000-0000986B0000}"/>
    <cellStyle name="Normal 291 2" xfId="27543" xr:uid="{00000000-0005-0000-0000-0000996B0000}"/>
    <cellStyle name="Normal 291 3" xfId="27544" xr:uid="{00000000-0005-0000-0000-00009A6B0000}"/>
    <cellStyle name="Normal 291 4" xfId="27545" xr:uid="{00000000-0005-0000-0000-00009B6B0000}"/>
    <cellStyle name="Normal 292" xfId="27546" xr:uid="{00000000-0005-0000-0000-00009C6B0000}"/>
    <cellStyle name="Normal 292 2" xfId="27547" xr:uid="{00000000-0005-0000-0000-00009D6B0000}"/>
    <cellStyle name="Normal 292 3" xfId="27548" xr:uid="{00000000-0005-0000-0000-00009E6B0000}"/>
    <cellStyle name="Normal 292 4" xfId="27549" xr:uid="{00000000-0005-0000-0000-00009F6B0000}"/>
    <cellStyle name="Normal 293" xfId="27550" xr:uid="{00000000-0005-0000-0000-0000A06B0000}"/>
    <cellStyle name="Normal 293 2" xfId="27551" xr:uid="{00000000-0005-0000-0000-0000A16B0000}"/>
    <cellStyle name="Normal 293 3" xfId="27552" xr:uid="{00000000-0005-0000-0000-0000A26B0000}"/>
    <cellStyle name="Normal 293 4" xfId="27553" xr:uid="{00000000-0005-0000-0000-0000A36B0000}"/>
    <cellStyle name="Normal 294" xfId="27554" xr:uid="{00000000-0005-0000-0000-0000A46B0000}"/>
    <cellStyle name="Normal 294 2" xfId="27555" xr:uid="{00000000-0005-0000-0000-0000A56B0000}"/>
    <cellStyle name="Normal 294 3" xfId="27556" xr:uid="{00000000-0005-0000-0000-0000A66B0000}"/>
    <cellStyle name="Normal 294 4" xfId="27557" xr:uid="{00000000-0005-0000-0000-0000A76B0000}"/>
    <cellStyle name="Normal 295" xfId="27558" xr:uid="{00000000-0005-0000-0000-0000A86B0000}"/>
    <cellStyle name="Normal 295 2" xfId="27559" xr:uid="{00000000-0005-0000-0000-0000A96B0000}"/>
    <cellStyle name="Normal 295 3" xfId="27560" xr:uid="{00000000-0005-0000-0000-0000AA6B0000}"/>
    <cellStyle name="Normal 295 4" xfId="27561" xr:uid="{00000000-0005-0000-0000-0000AB6B0000}"/>
    <cellStyle name="Normal 296" xfId="27562" xr:uid="{00000000-0005-0000-0000-0000AC6B0000}"/>
    <cellStyle name="Normal 296 2" xfId="27563" xr:uid="{00000000-0005-0000-0000-0000AD6B0000}"/>
    <cellStyle name="Normal 296 3" xfId="27564" xr:uid="{00000000-0005-0000-0000-0000AE6B0000}"/>
    <cellStyle name="Normal 296 4" xfId="27565" xr:uid="{00000000-0005-0000-0000-0000AF6B0000}"/>
    <cellStyle name="Normal 297" xfId="27566" xr:uid="{00000000-0005-0000-0000-0000B06B0000}"/>
    <cellStyle name="Normal 297 2" xfId="27567" xr:uid="{00000000-0005-0000-0000-0000B16B0000}"/>
    <cellStyle name="Normal 297 3" xfId="27568" xr:uid="{00000000-0005-0000-0000-0000B26B0000}"/>
    <cellStyle name="Normal 297 4" xfId="27569" xr:uid="{00000000-0005-0000-0000-0000B36B0000}"/>
    <cellStyle name="Normal 298" xfId="27570" xr:uid="{00000000-0005-0000-0000-0000B46B0000}"/>
    <cellStyle name="Normal 298 2" xfId="27571" xr:uid="{00000000-0005-0000-0000-0000B56B0000}"/>
    <cellStyle name="Normal 298 3" xfId="27572" xr:uid="{00000000-0005-0000-0000-0000B66B0000}"/>
    <cellStyle name="Normal 298 4" xfId="27573" xr:uid="{00000000-0005-0000-0000-0000B76B0000}"/>
    <cellStyle name="Normal 299" xfId="27574" xr:uid="{00000000-0005-0000-0000-0000B86B0000}"/>
    <cellStyle name="Normal 299 2" xfId="27575" xr:uid="{00000000-0005-0000-0000-0000B96B0000}"/>
    <cellStyle name="Normal 299 3" xfId="27576" xr:uid="{00000000-0005-0000-0000-0000BA6B0000}"/>
    <cellStyle name="Normal 299 4" xfId="27577" xr:uid="{00000000-0005-0000-0000-0000BB6B0000}"/>
    <cellStyle name="Normal 3" xfId="27578" xr:uid="{00000000-0005-0000-0000-0000BC6B0000}"/>
    <cellStyle name="Normal 3 10" xfId="27579" xr:uid="{00000000-0005-0000-0000-0000BD6B0000}"/>
    <cellStyle name="Normal 3 10 2" xfId="27580" xr:uid="{00000000-0005-0000-0000-0000BE6B0000}"/>
    <cellStyle name="Normal 3 10 2 2 2" xfId="27581" xr:uid="{00000000-0005-0000-0000-0000BF6B0000}"/>
    <cellStyle name="Normal 3 10 3" xfId="27582" xr:uid="{00000000-0005-0000-0000-0000C06B0000}"/>
    <cellStyle name="Normal 3 10 4" xfId="27583" xr:uid="{00000000-0005-0000-0000-0000C16B0000}"/>
    <cellStyle name="Normal 3 11" xfId="27584" xr:uid="{00000000-0005-0000-0000-0000C26B0000}"/>
    <cellStyle name="Normal 3 12" xfId="27585" xr:uid="{00000000-0005-0000-0000-0000C36B0000}"/>
    <cellStyle name="Normal 3 13" xfId="27586" xr:uid="{00000000-0005-0000-0000-0000C46B0000}"/>
    <cellStyle name="Normal 3 14" xfId="27587" xr:uid="{00000000-0005-0000-0000-0000C56B0000}"/>
    <cellStyle name="Normal 3 15" xfId="27588" xr:uid="{00000000-0005-0000-0000-0000C66B0000}"/>
    <cellStyle name="Normal 3 2" xfId="27589" xr:uid="{00000000-0005-0000-0000-0000C76B0000}"/>
    <cellStyle name="Normal 3 2 10" xfId="27590" xr:uid="{00000000-0005-0000-0000-0000C86B0000}"/>
    <cellStyle name="Normal 3 2 11" xfId="27591" xr:uid="{00000000-0005-0000-0000-0000C96B0000}"/>
    <cellStyle name="Normal 3 2 12" xfId="27592" xr:uid="{00000000-0005-0000-0000-0000CA6B0000}"/>
    <cellStyle name="Normal 3 2 2" xfId="27593" xr:uid="{00000000-0005-0000-0000-0000CB6B0000}"/>
    <cellStyle name="Normal 3 2 2 10" xfId="27594" xr:uid="{00000000-0005-0000-0000-0000CC6B0000}"/>
    <cellStyle name="Normal 3 2 2 11" xfId="27595" xr:uid="{00000000-0005-0000-0000-0000CD6B0000}"/>
    <cellStyle name="Normal 3 2 2 2" xfId="27596" xr:uid="{00000000-0005-0000-0000-0000CE6B0000}"/>
    <cellStyle name="Normal 3 2 2 2 2" xfId="27597" xr:uid="{00000000-0005-0000-0000-0000CF6B0000}"/>
    <cellStyle name="Normal 3 2 2 2 2 2" xfId="27598" xr:uid="{00000000-0005-0000-0000-0000D06B0000}"/>
    <cellStyle name="Normal 3 2 2 2 2 2 2" xfId="27599" xr:uid="{00000000-0005-0000-0000-0000D16B0000}"/>
    <cellStyle name="Normal 3 2 2 2 2 2 2 2" xfId="27600" xr:uid="{00000000-0005-0000-0000-0000D26B0000}"/>
    <cellStyle name="Normal 3 2 2 2 2 2 2 2 2 2 2" xfId="27601" xr:uid="{00000000-0005-0000-0000-0000D36B0000}"/>
    <cellStyle name="Normal 3 2 2 2 2 2 3" xfId="27602" xr:uid="{00000000-0005-0000-0000-0000D46B0000}"/>
    <cellStyle name="Normal 3 2 2 2 2 2 4" xfId="27603" xr:uid="{00000000-0005-0000-0000-0000D56B0000}"/>
    <cellStyle name="Normal 3 2 2 2 2 3" xfId="27604" xr:uid="{00000000-0005-0000-0000-0000D66B0000}"/>
    <cellStyle name="Normal 3 2 2 2 2 3 2" xfId="27605" xr:uid="{00000000-0005-0000-0000-0000D76B0000}"/>
    <cellStyle name="Normal 3 2 2 2 2 3 2 2" xfId="27606" xr:uid="{00000000-0005-0000-0000-0000D86B0000}"/>
    <cellStyle name="Normal 3 2 2 2 2 3 3" xfId="27607" xr:uid="{00000000-0005-0000-0000-0000D96B0000}"/>
    <cellStyle name="Normal 3 2 2 2 2 3 4" xfId="27608" xr:uid="{00000000-0005-0000-0000-0000DA6B0000}"/>
    <cellStyle name="Normal 3 2 2 2 2 4" xfId="27609" xr:uid="{00000000-0005-0000-0000-0000DB6B0000}"/>
    <cellStyle name="Normal 3 2 2 2 2 4 2" xfId="27610" xr:uid="{00000000-0005-0000-0000-0000DC6B0000}"/>
    <cellStyle name="Normal 3 2 2 2 2 5" xfId="27611" xr:uid="{00000000-0005-0000-0000-0000DD6B0000}"/>
    <cellStyle name="Normal 3 2 2 2 2 6" xfId="27612" xr:uid="{00000000-0005-0000-0000-0000DE6B0000}"/>
    <cellStyle name="Normal 3 2 2 2 3" xfId="27613" xr:uid="{00000000-0005-0000-0000-0000DF6B0000}"/>
    <cellStyle name="Normal 3 2 2 2 3 2" xfId="27614" xr:uid="{00000000-0005-0000-0000-0000E06B0000}"/>
    <cellStyle name="Normal 3 2 2 2 3 2 2" xfId="27615" xr:uid="{00000000-0005-0000-0000-0000E16B0000}"/>
    <cellStyle name="Normal 3 2 2 2 3 2 2 2" xfId="27616" xr:uid="{00000000-0005-0000-0000-0000E26B0000}"/>
    <cellStyle name="Normal 3 2 2 2 3 2 3" xfId="27617" xr:uid="{00000000-0005-0000-0000-0000E36B0000}"/>
    <cellStyle name="Normal 3 2 2 2 3 2 4" xfId="27618" xr:uid="{00000000-0005-0000-0000-0000E46B0000}"/>
    <cellStyle name="Normal 3 2 2 2 3 3" xfId="27619" xr:uid="{00000000-0005-0000-0000-0000E56B0000}"/>
    <cellStyle name="Normal 3 2 2 2 3 3 2" xfId="27620" xr:uid="{00000000-0005-0000-0000-0000E66B0000}"/>
    <cellStyle name="Normal 3 2 2 2 3 3 2 2" xfId="27621" xr:uid="{00000000-0005-0000-0000-0000E76B0000}"/>
    <cellStyle name="Normal 3 2 2 2 3 3 3" xfId="27622" xr:uid="{00000000-0005-0000-0000-0000E86B0000}"/>
    <cellStyle name="Normal 3 2 2 2 3 4" xfId="27623" xr:uid="{00000000-0005-0000-0000-0000E96B0000}"/>
    <cellStyle name="Normal 3 2 2 2 3 4 2" xfId="27624" xr:uid="{00000000-0005-0000-0000-0000EA6B0000}"/>
    <cellStyle name="Normal 3 2 2 2 3 5" xfId="27625" xr:uid="{00000000-0005-0000-0000-0000EB6B0000}"/>
    <cellStyle name="Normal 3 2 2 2 4" xfId="27626" xr:uid="{00000000-0005-0000-0000-0000EC6B0000}"/>
    <cellStyle name="Normal 3 2 2 2 4 2" xfId="27627" xr:uid="{00000000-0005-0000-0000-0000ED6B0000}"/>
    <cellStyle name="Normal 3 2 2 2 4 2 2" xfId="27628" xr:uid="{00000000-0005-0000-0000-0000EE6B0000}"/>
    <cellStyle name="Normal 3 2 2 2 4 2 2 2" xfId="27629" xr:uid="{00000000-0005-0000-0000-0000EF6B0000}"/>
    <cellStyle name="Normal 3 2 2 2 4 2 3" xfId="27630" xr:uid="{00000000-0005-0000-0000-0000F06B0000}"/>
    <cellStyle name="Normal 3 2 2 2 4 3" xfId="27631" xr:uid="{00000000-0005-0000-0000-0000F16B0000}"/>
    <cellStyle name="Normal 3 2 2 2 4 3 2" xfId="27632" xr:uid="{00000000-0005-0000-0000-0000F26B0000}"/>
    <cellStyle name="Normal 3 2 2 2 4 3 2 2" xfId="27633" xr:uid="{00000000-0005-0000-0000-0000F36B0000}"/>
    <cellStyle name="Normal 3 2 2 2 4 3 3" xfId="27634" xr:uid="{00000000-0005-0000-0000-0000F46B0000}"/>
    <cellStyle name="Normal 3 2 2 2 4 4" xfId="27635" xr:uid="{00000000-0005-0000-0000-0000F56B0000}"/>
    <cellStyle name="Normal 3 2 2 2 4 4 2" xfId="27636" xr:uid="{00000000-0005-0000-0000-0000F66B0000}"/>
    <cellStyle name="Normal 3 2 2 2 4 5" xfId="27637" xr:uid="{00000000-0005-0000-0000-0000F76B0000}"/>
    <cellStyle name="Normal 3 2 2 2 5" xfId="27638" xr:uid="{00000000-0005-0000-0000-0000F86B0000}"/>
    <cellStyle name="Normal 3 2 2 2 5 2" xfId="27639" xr:uid="{00000000-0005-0000-0000-0000F96B0000}"/>
    <cellStyle name="Normal 3 2 2 2 5 2 2" xfId="27640" xr:uid="{00000000-0005-0000-0000-0000FA6B0000}"/>
    <cellStyle name="Normal 3 2 2 2 5 3" xfId="27641" xr:uid="{00000000-0005-0000-0000-0000FB6B0000}"/>
    <cellStyle name="Normal 3 2 2 2 5 4" xfId="27642" xr:uid="{00000000-0005-0000-0000-0000FC6B0000}"/>
    <cellStyle name="Normal 3 2 2 2 6" xfId="27643" xr:uid="{00000000-0005-0000-0000-0000FD6B0000}"/>
    <cellStyle name="Normal 3 2 2 2 6 2" xfId="27644" xr:uid="{00000000-0005-0000-0000-0000FE6B0000}"/>
    <cellStyle name="Normal 3 2 2 2 6 2 2" xfId="27645" xr:uid="{00000000-0005-0000-0000-0000FF6B0000}"/>
    <cellStyle name="Normal 3 2 2 2 6 3" xfId="27646" xr:uid="{00000000-0005-0000-0000-0000006C0000}"/>
    <cellStyle name="Normal 3 2 2 2 7" xfId="27647" xr:uid="{00000000-0005-0000-0000-0000016C0000}"/>
    <cellStyle name="Normal 3 2 2 2 7 2" xfId="27648" xr:uid="{00000000-0005-0000-0000-0000026C0000}"/>
    <cellStyle name="Normal 3 2 2 2 8" xfId="27649" xr:uid="{00000000-0005-0000-0000-0000036C0000}"/>
    <cellStyle name="Normal 3 2 2 3" xfId="27650" xr:uid="{00000000-0005-0000-0000-0000046C0000}"/>
    <cellStyle name="Normal 3 2 2 3 2" xfId="27651" xr:uid="{00000000-0005-0000-0000-0000056C0000}"/>
    <cellStyle name="Normal 3 2 2 3 2 2" xfId="27652" xr:uid="{00000000-0005-0000-0000-0000066C0000}"/>
    <cellStyle name="Normal 3 2 2 3 2 2 2" xfId="27653" xr:uid="{00000000-0005-0000-0000-0000076C0000}"/>
    <cellStyle name="Normal 3 2 2 3 2 3" xfId="27654" xr:uid="{00000000-0005-0000-0000-0000086C0000}"/>
    <cellStyle name="Normal 3 2 2 3 2 4" xfId="27655" xr:uid="{00000000-0005-0000-0000-0000096C0000}"/>
    <cellStyle name="Normal 3 2 2 3 3" xfId="27656" xr:uid="{00000000-0005-0000-0000-00000A6C0000}"/>
    <cellStyle name="Normal 3 2 2 3 3 2" xfId="27657" xr:uid="{00000000-0005-0000-0000-00000B6C0000}"/>
    <cellStyle name="Normal 3 2 2 3 3 2 2" xfId="27658" xr:uid="{00000000-0005-0000-0000-00000C6C0000}"/>
    <cellStyle name="Normal 3 2 2 3 3 3" xfId="27659" xr:uid="{00000000-0005-0000-0000-00000D6C0000}"/>
    <cellStyle name="Normal 3 2 2 3 3 4" xfId="27660" xr:uid="{00000000-0005-0000-0000-00000E6C0000}"/>
    <cellStyle name="Normal 3 2 2 3 4" xfId="27661" xr:uid="{00000000-0005-0000-0000-00000F6C0000}"/>
    <cellStyle name="Normal 3 2 2 3 4 2" xfId="27662" xr:uid="{00000000-0005-0000-0000-0000106C0000}"/>
    <cellStyle name="Normal 3 2 2 3 5" xfId="27663" xr:uid="{00000000-0005-0000-0000-0000116C0000}"/>
    <cellStyle name="Normal 3 2 2 3 6" xfId="27664" xr:uid="{00000000-0005-0000-0000-0000126C0000}"/>
    <cellStyle name="Normal 3 2 2 4" xfId="27665" xr:uid="{00000000-0005-0000-0000-0000136C0000}"/>
    <cellStyle name="Normal 3 2 2 4 2" xfId="27666" xr:uid="{00000000-0005-0000-0000-0000146C0000}"/>
    <cellStyle name="Normal 3 2 2 4 2 2" xfId="27667" xr:uid="{00000000-0005-0000-0000-0000156C0000}"/>
    <cellStyle name="Normal 3 2 2 4 2 2 2" xfId="27668" xr:uid="{00000000-0005-0000-0000-0000166C0000}"/>
    <cellStyle name="Normal 3 2 2 4 2 3" xfId="27669" xr:uid="{00000000-0005-0000-0000-0000176C0000}"/>
    <cellStyle name="Normal 3 2 2 4 2 4" xfId="27670" xr:uid="{00000000-0005-0000-0000-0000186C0000}"/>
    <cellStyle name="Normal 3 2 2 4 3" xfId="27671" xr:uid="{00000000-0005-0000-0000-0000196C0000}"/>
    <cellStyle name="Normal 3 2 2 4 3 2" xfId="27672" xr:uid="{00000000-0005-0000-0000-00001A6C0000}"/>
    <cellStyle name="Normal 3 2 2 4 3 2 2" xfId="27673" xr:uid="{00000000-0005-0000-0000-00001B6C0000}"/>
    <cellStyle name="Normal 3 2 2 4 3 3" xfId="27674" xr:uid="{00000000-0005-0000-0000-00001C6C0000}"/>
    <cellStyle name="Normal 3 2 2 4 4" xfId="27675" xr:uid="{00000000-0005-0000-0000-00001D6C0000}"/>
    <cellStyle name="Normal 3 2 2 4 4 2" xfId="27676" xr:uid="{00000000-0005-0000-0000-00001E6C0000}"/>
    <cellStyle name="Normal 3 2 2 4 5" xfId="27677" xr:uid="{00000000-0005-0000-0000-00001F6C0000}"/>
    <cellStyle name="Normal 3 2 2 5" xfId="27678" xr:uid="{00000000-0005-0000-0000-0000206C0000}"/>
    <cellStyle name="Normal 3 2 2 5 2" xfId="27679" xr:uid="{00000000-0005-0000-0000-0000216C0000}"/>
    <cellStyle name="Normal 3 2 2 5 2 2" xfId="27680" xr:uid="{00000000-0005-0000-0000-0000226C0000}"/>
    <cellStyle name="Normal 3 2 2 5 2 2 2" xfId="27681" xr:uid="{00000000-0005-0000-0000-0000236C0000}"/>
    <cellStyle name="Normal 3 2 2 5 2 3" xfId="27682" xr:uid="{00000000-0005-0000-0000-0000246C0000}"/>
    <cellStyle name="Normal 3 2 2 5 3" xfId="27683" xr:uid="{00000000-0005-0000-0000-0000256C0000}"/>
    <cellStyle name="Normal 3 2 2 5 3 2" xfId="27684" xr:uid="{00000000-0005-0000-0000-0000266C0000}"/>
    <cellStyle name="Normal 3 2 2 5 3 2 2" xfId="27685" xr:uid="{00000000-0005-0000-0000-0000276C0000}"/>
    <cellStyle name="Normal 3 2 2 5 3 3" xfId="27686" xr:uid="{00000000-0005-0000-0000-0000286C0000}"/>
    <cellStyle name="Normal 3 2 2 5 4" xfId="27687" xr:uid="{00000000-0005-0000-0000-0000296C0000}"/>
    <cellStyle name="Normal 3 2 2 5 4 2" xfId="27688" xr:uid="{00000000-0005-0000-0000-00002A6C0000}"/>
    <cellStyle name="Normal 3 2 2 5 5" xfId="27689" xr:uid="{00000000-0005-0000-0000-00002B6C0000}"/>
    <cellStyle name="Normal 3 2 2 6" xfId="27690" xr:uid="{00000000-0005-0000-0000-00002C6C0000}"/>
    <cellStyle name="Normal 3 2 2 6 2" xfId="27691" xr:uid="{00000000-0005-0000-0000-00002D6C0000}"/>
    <cellStyle name="Normal 3 2 2 6 2 2" xfId="27692" xr:uid="{00000000-0005-0000-0000-00002E6C0000}"/>
    <cellStyle name="Normal 3 2 2 6 3" xfId="27693" xr:uid="{00000000-0005-0000-0000-00002F6C0000}"/>
    <cellStyle name="Normal 3 2 2 6 4" xfId="27694" xr:uid="{00000000-0005-0000-0000-0000306C0000}"/>
    <cellStyle name="Normal 3 2 2 7" xfId="27695" xr:uid="{00000000-0005-0000-0000-0000316C0000}"/>
    <cellStyle name="Normal 3 2 2 7 2" xfId="27696" xr:uid="{00000000-0005-0000-0000-0000326C0000}"/>
    <cellStyle name="Normal 3 2 2 7 2 2" xfId="27697" xr:uid="{00000000-0005-0000-0000-0000336C0000}"/>
    <cellStyle name="Normal 3 2 2 7 3" xfId="27698" xr:uid="{00000000-0005-0000-0000-0000346C0000}"/>
    <cellStyle name="Normal 3 2 2 8" xfId="27699" xr:uid="{00000000-0005-0000-0000-0000356C0000}"/>
    <cellStyle name="Normal 3 2 2 8 2" xfId="27700" xr:uid="{00000000-0005-0000-0000-0000366C0000}"/>
    <cellStyle name="Normal 3 2 2 9" xfId="27701" xr:uid="{00000000-0005-0000-0000-0000376C0000}"/>
    <cellStyle name="Normal 3 2 2_Specific Changes NWAU15" xfId="27702" xr:uid="{00000000-0005-0000-0000-0000386C0000}"/>
    <cellStyle name="Normal 3 2 3" xfId="27703" xr:uid="{00000000-0005-0000-0000-0000396C0000}"/>
    <cellStyle name="Normal 3 2 3 2" xfId="27704" xr:uid="{00000000-0005-0000-0000-00003A6C0000}"/>
    <cellStyle name="Normal 3 2 3 2 2" xfId="27705" xr:uid="{00000000-0005-0000-0000-00003B6C0000}"/>
    <cellStyle name="Normal 3 2 3 2 2 2" xfId="27706" xr:uid="{00000000-0005-0000-0000-00003C6C0000}"/>
    <cellStyle name="Normal 3 2 3 2 2 2 2" xfId="27707" xr:uid="{00000000-0005-0000-0000-00003D6C0000}"/>
    <cellStyle name="Normal 3 2 3 2 2 3" xfId="27708" xr:uid="{00000000-0005-0000-0000-00003E6C0000}"/>
    <cellStyle name="Normal 3 2 3 2 2 4" xfId="27709" xr:uid="{00000000-0005-0000-0000-00003F6C0000}"/>
    <cellStyle name="Normal 3 2 3 2 3" xfId="27710" xr:uid="{00000000-0005-0000-0000-0000406C0000}"/>
    <cellStyle name="Normal 3 2 3 2 3 2" xfId="27711" xr:uid="{00000000-0005-0000-0000-0000416C0000}"/>
    <cellStyle name="Normal 3 2 3 2 3 2 2" xfId="27712" xr:uid="{00000000-0005-0000-0000-0000426C0000}"/>
    <cellStyle name="Normal 3 2 3 2 3 3" xfId="27713" xr:uid="{00000000-0005-0000-0000-0000436C0000}"/>
    <cellStyle name="Normal 3 2 3 2 3 4" xfId="27714" xr:uid="{00000000-0005-0000-0000-0000446C0000}"/>
    <cellStyle name="Normal 3 2 3 2 4" xfId="27715" xr:uid="{00000000-0005-0000-0000-0000456C0000}"/>
    <cellStyle name="Normal 3 2 3 2 4 2" xfId="27716" xr:uid="{00000000-0005-0000-0000-0000466C0000}"/>
    <cellStyle name="Normal 3 2 3 2 5" xfId="27717" xr:uid="{00000000-0005-0000-0000-0000476C0000}"/>
    <cellStyle name="Normal 3 2 3 2 6" xfId="27718" xr:uid="{00000000-0005-0000-0000-0000486C0000}"/>
    <cellStyle name="Normal 3 2 3 3" xfId="27719" xr:uid="{00000000-0005-0000-0000-0000496C0000}"/>
    <cellStyle name="Normal 3 2 3 3 2" xfId="27720" xr:uid="{00000000-0005-0000-0000-00004A6C0000}"/>
    <cellStyle name="Normal 3 2 3 3 2 2" xfId="27721" xr:uid="{00000000-0005-0000-0000-00004B6C0000}"/>
    <cellStyle name="Normal 3 2 3 3 2 2 2" xfId="27722" xr:uid="{00000000-0005-0000-0000-00004C6C0000}"/>
    <cellStyle name="Normal 3 2 3 3 2 3" xfId="27723" xr:uid="{00000000-0005-0000-0000-00004D6C0000}"/>
    <cellStyle name="Normal 3 2 3 3 2 4" xfId="27724" xr:uid="{00000000-0005-0000-0000-00004E6C0000}"/>
    <cellStyle name="Normal 3 2 3 3 3" xfId="27725" xr:uid="{00000000-0005-0000-0000-00004F6C0000}"/>
    <cellStyle name="Normal 3 2 3 3 3 2" xfId="27726" xr:uid="{00000000-0005-0000-0000-0000506C0000}"/>
    <cellStyle name="Normal 3 2 3 3 3 2 2" xfId="27727" xr:uid="{00000000-0005-0000-0000-0000516C0000}"/>
    <cellStyle name="Normal 3 2 3 3 3 3" xfId="27728" xr:uid="{00000000-0005-0000-0000-0000526C0000}"/>
    <cellStyle name="Normal 3 2 3 3 4" xfId="27729" xr:uid="{00000000-0005-0000-0000-0000536C0000}"/>
    <cellStyle name="Normal 3 2 3 3 4 2" xfId="27730" xr:uid="{00000000-0005-0000-0000-0000546C0000}"/>
    <cellStyle name="Normal 3 2 3 3 5" xfId="27731" xr:uid="{00000000-0005-0000-0000-0000556C0000}"/>
    <cellStyle name="Normal 3 2 3 4" xfId="27732" xr:uid="{00000000-0005-0000-0000-0000566C0000}"/>
    <cellStyle name="Normal 3 2 3 4 2" xfId="27733" xr:uid="{00000000-0005-0000-0000-0000576C0000}"/>
    <cellStyle name="Normal 3 2 3 4 2 2" xfId="27734" xr:uid="{00000000-0005-0000-0000-0000586C0000}"/>
    <cellStyle name="Normal 3 2 3 4 2 2 2" xfId="27735" xr:uid="{00000000-0005-0000-0000-0000596C0000}"/>
    <cellStyle name="Normal 3 2 3 4 2 3" xfId="27736" xr:uid="{00000000-0005-0000-0000-00005A6C0000}"/>
    <cellStyle name="Normal 3 2 3 4 3" xfId="27737" xr:uid="{00000000-0005-0000-0000-00005B6C0000}"/>
    <cellStyle name="Normal 3 2 3 4 3 2" xfId="27738" xr:uid="{00000000-0005-0000-0000-00005C6C0000}"/>
    <cellStyle name="Normal 3 2 3 4 3 2 2" xfId="27739" xr:uid="{00000000-0005-0000-0000-00005D6C0000}"/>
    <cellStyle name="Normal 3 2 3 4 3 3" xfId="27740" xr:uid="{00000000-0005-0000-0000-00005E6C0000}"/>
    <cellStyle name="Normal 3 2 3 4 4" xfId="27741" xr:uid="{00000000-0005-0000-0000-00005F6C0000}"/>
    <cellStyle name="Normal 3 2 3 4 4 2" xfId="27742" xr:uid="{00000000-0005-0000-0000-0000606C0000}"/>
    <cellStyle name="Normal 3 2 3 4 5" xfId="27743" xr:uid="{00000000-0005-0000-0000-0000616C0000}"/>
    <cellStyle name="Normal 3 2 3 5" xfId="27744" xr:uid="{00000000-0005-0000-0000-0000626C0000}"/>
    <cellStyle name="Normal 3 2 3 5 2" xfId="27745" xr:uid="{00000000-0005-0000-0000-0000636C0000}"/>
    <cellStyle name="Normal 3 2 3 5 2 2" xfId="27746" xr:uid="{00000000-0005-0000-0000-0000646C0000}"/>
    <cellStyle name="Normal 3 2 3 5 3" xfId="27747" xr:uid="{00000000-0005-0000-0000-0000656C0000}"/>
    <cellStyle name="Normal 3 2 3 5 4" xfId="27748" xr:uid="{00000000-0005-0000-0000-0000666C0000}"/>
    <cellStyle name="Normal 3 2 3 6" xfId="27749" xr:uid="{00000000-0005-0000-0000-0000676C0000}"/>
    <cellStyle name="Normal 3 2 3 6 2" xfId="27750" xr:uid="{00000000-0005-0000-0000-0000686C0000}"/>
    <cellStyle name="Normal 3 2 3 6 2 2" xfId="27751" xr:uid="{00000000-0005-0000-0000-0000696C0000}"/>
    <cellStyle name="Normal 3 2 3 6 3" xfId="27752" xr:uid="{00000000-0005-0000-0000-00006A6C0000}"/>
    <cellStyle name="Normal 3 2 3 7" xfId="27753" xr:uid="{00000000-0005-0000-0000-00006B6C0000}"/>
    <cellStyle name="Normal 3 2 3 7 2" xfId="27754" xr:uid="{00000000-0005-0000-0000-00006C6C0000}"/>
    <cellStyle name="Normal 3 2 3 8" xfId="27755" xr:uid="{00000000-0005-0000-0000-00006D6C0000}"/>
    <cellStyle name="Normal 3 2 3 9" xfId="27756" xr:uid="{00000000-0005-0000-0000-00006E6C0000}"/>
    <cellStyle name="Normal 3 2 4" xfId="27757" xr:uid="{00000000-0005-0000-0000-00006F6C0000}"/>
    <cellStyle name="Normal 3 2 4 2" xfId="27758" xr:uid="{00000000-0005-0000-0000-0000706C0000}"/>
    <cellStyle name="Normal 3 2 4 2 2" xfId="27759" xr:uid="{00000000-0005-0000-0000-0000716C0000}"/>
    <cellStyle name="Normal 3 2 4 2 2 2" xfId="27760" xr:uid="{00000000-0005-0000-0000-0000726C0000}"/>
    <cellStyle name="Normal 3 2 4 2 3" xfId="27761" xr:uid="{00000000-0005-0000-0000-0000736C0000}"/>
    <cellStyle name="Normal 3 2 4 2 4" xfId="27762" xr:uid="{00000000-0005-0000-0000-0000746C0000}"/>
    <cellStyle name="Normal 3 2 4 3" xfId="27763" xr:uid="{00000000-0005-0000-0000-0000756C0000}"/>
    <cellStyle name="Normal 3 2 4 3 2" xfId="27764" xr:uid="{00000000-0005-0000-0000-0000766C0000}"/>
    <cellStyle name="Normal 3 2 4 3 2 2" xfId="27765" xr:uid="{00000000-0005-0000-0000-0000776C0000}"/>
    <cellStyle name="Normal 3 2 4 3 3" xfId="27766" xr:uid="{00000000-0005-0000-0000-0000786C0000}"/>
    <cellStyle name="Normal 3 2 4 3 4" xfId="27767" xr:uid="{00000000-0005-0000-0000-0000796C0000}"/>
    <cellStyle name="Normal 3 2 4 4" xfId="27768" xr:uid="{00000000-0005-0000-0000-00007A6C0000}"/>
    <cellStyle name="Normal 3 2 4 4 2" xfId="27769" xr:uid="{00000000-0005-0000-0000-00007B6C0000}"/>
    <cellStyle name="Normal 3 2 4 5" xfId="27770" xr:uid="{00000000-0005-0000-0000-00007C6C0000}"/>
    <cellStyle name="Normal 3 2 4 6" xfId="27771" xr:uid="{00000000-0005-0000-0000-00007D6C0000}"/>
    <cellStyle name="Normal 3 2 5" xfId="27772" xr:uid="{00000000-0005-0000-0000-00007E6C0000}"/>
    <cellStyle name="Normal 3 2 5 2" xfId="27773" xr:uid="{00000000-0005-0000-0000-00007F6C0000}"/>
    <cellStyle name="Normal 3 2 5 2 2" xfId="27774" xr:uid="{00000000-0005-0000-0000-0000806C0000}"/>
    <cellStyle name="Normal 3 2 5 2 2 2" xfId="27775" xr:uid="{00000000-0005-0000-0000-0000816C0000}"/>
    <cellStyle name="Normal 3 2 5 2 3" xfId="27776" xr:uid="{00000000-0005-0000-0000-0000826C0000}"/>
    <cellStyle name="Normal 3 2 5 2 4" xfId="27777" xr:uid="{00000000-0005-0000-0000-0000836C0000}"/>
    <cellStyle name="Normal 3 2 5 3" xfId="27778" xr:uid="{00000000-0005-0000-0000-0000846C0000}"/>
    <cellStyle name="Normal 3 2 5 3 2" xfId="27779" xr:uid="{00000000-0005-0000-0000-0000856C0000}"/>
    <cellStyle name="Normal 3 2 5 3 2 2" xfId="27780" xr:uid="{00000000-0005-0000-0000-0000866C0000}"/>
    <cellStyle name="Normal 3 2 5 3 3" xfId="27781" xr:uid="{00000000-0005-0000-0000-0000876C0000}"/>
    <cellStyle name="Normal 3 2 5 4" xfId="27782" xr:uid="{00000000-0005-0000-0000-0000886C0000}"/>
    <cellStyle name="Normal 3 2 5 4 2" xfId="27783" xr:uid="{00000000-0005-0000-0000-0000896C0000}"/>
    <cellStyle name="Normal 3 2 5 5" xfId="27784" xr:uid="{00000000-0005-0000-0000-00008A6C0000}"/>
    <cellStyle name="Normal 3 2 6" xfId="27785" xr:uid="{00000000-0005-0000-0000-00008B6C0000}"/>
    <cellStyle name="Normal 3 2 6 2" xfId="27786" xr:uid="{00000000-0005-0000-0000-00008C6C0000}"/>
    <cellStyle name="Normal 3 2 6 2 2" xfId="27787" xr:uid="{00000000-0005-0000-0000-00008D6C0000}"/>
    <cellStyle name="Normal 3 2 6 2 2 2" xfId="27788" xr:uid="{00000000-0005-0000-0000-00008E6C0000}"/>
    <cellStyle name="Normal 3 2 6 2 3" xfId="27789" xr:uid="{00000000-0005-0000-0000-00008F6C0000}"/>
    <cellStyle name="Normal 3 2 6 3" xfId="27790" xr:uid="{00000000-0005-0000-0000-0000906C0000}"/>
    <cellStyle name="Normal 3 2 6 3 2" xfId="27791" xr:uid="{00000000-0005-0000-0000-0000916C0000}"/>
    <cellStyle name="Normal 3 2 6 3 2 2" xfId="27792" xr:uid="{00000000-0005-0000-0000-0000926C0000}"/>
    <cellStyle name="Normal 3 2 6 3 3" xfId="27793" xr:uid="{00000000-0005-0000-0000-0000936C0000}"/>
    <cellStyle name="Normal 3 2 6 4" xfId="27794" xr:uid="{00000000-0005-0000-0000-0000946C0000}"/>
    <cellStyle name="Normal 3 2 6 4 2" xfId="27795" xr:uid="{00000000-0005-0000-0000-0000956C0000}"/>
    <cellStyle name="Normal 3 2 6 5" xfId="27796" xr:uid="{00000000-0005-0000-0000-0000966C0000}"/>
    <cellStyle name="Normal 3 2 7" xfId="27797" xr:uid="{00000000-0005-0000-0000-0000976C0000}"/>
    <cellStyle name="Normal 3 2 7 2" xfId="27798" xr:uid="{00000000-0005-0000-0000-0000986C0000}"/>
    <cellStyle name="Normal 3 2 7 2 2" xfId="27799" xr:uid="{00000000-0005-0000-0000-0000996C0000}"/>
    <cellStyle name="Normal 3 2 7 3" xfId="27800" xr:uid="{00000000-0005-0000-0000-00009A6C0000}"/>
    <cellStyle name="Normal 3 2 7 4" xfId="27801" xr:uid="{00000000-0005-0000-0000-00009B6C0000}"/>
    <cellStyle name="Normal 3 2 8" xfId="27802" xr:uid="{00000000-0005-0000-0000-00009C6C0000}"/>
    <cellStyle name="Normal 3 2 8 2" xfId="27803" xr:uid="{00000000-0005-0000-0000-00009D6C0000}"/>
    <cellStyle name="Normal 3 2 8 2 2" xfId="27804" xr:uid="{00000000-0005-0000-0000-00009E6C0000}"/>
    <cellStyle name="Normal 3 2 8 3" xfId="27805" xr:uid="{00000000-0005-0000-0000-00009F6C0000}"/>
    <cellStyle name="Normal 3 2 9" xfId="27806" xr:uid="{00000000-0005-0000-0000-0000A06C0000}"/>
    <cellStyle name="Normal 3 2 9 2" xfId="27807" xr:uid="{00000000-0005-0000-0000-0000A16C0000}"/>
    <cellStyle name="Normal 3 3" xfId="27808" xr:uid="{00000000-0005-0000-0000-0000A26C0000}"/>
    <cellStyle name="Normal 3 3 10" xfId="27809" xr:uid="{00000000-0005-0000-0000-0000A36C0000}"/>
    <cellStyle name="Normal 3 3 10 2" xfId="27810" xr:uid="{00000000-0005-0000-0000-0000A46C0000}"/>
    <cellStyle name="Normal 3 3 11" xfId="27811" xr:uid="{00000000-0005-0000-0000-0000A56C0000}"/>
    <cellStyle name="Normal 3 3 12" xfId="27812" xr:uid="{00000000-0005-0000-0000-0000A66C0000}"/>
    <cellStyle name="Normal 3 3 2" xfId="27813" xr:uid="{00000000-0005-0000-0000-0000A76C0000}"/>
    <cellStyle name="Normal 3 3 2 10" xfId="27814" xr:uid="{00000000-0005-0000-0000-0000A86C0000}"/>
    <cellStyle name="Normal 3 3 2 10 2" xfId="27815" xr:uid="{00000000-0005-0000-0000-0000A96C0000}"/>
    <cellStyle name="Normal 3 3 2 11" xfId="27816" xr:uid="{00000000-0005-0000-0000-0000AA6C0000}"/>
    <cellStyle name="Normal 3 3 2 2" xfId="27817" xr:uid="{00000000-0005-0000-0000-0000AB6C0000}"/>
    <cellStyle name="Normal 3 3 2 2 10" xfId="27818" xr:uid="{00000000-0005-0000-0000-0000AC6C0000}"/>
    <cellStyle name="Normal 3 3 2 2 10 2" xfId="27819" xr:uid="{00000000-0005-0000-0000-0000AD6C0000}"/>
    <cellStyle name="Normal 3 3 2 2 11" xfId="27820" xr:uid="{00000000-0005-0000-0000-0000AE6C0000}"/>
    <cellStyle name="Normal 3 3 2 2 2" xfId="27821" xr:uid="{00000000-0005-0000-0000-0000AF6C0000}"/>
    <cellStyle name="Normal 3 3 2 2 2 10" xfId="27822" xr:uid="{00000000-0005-0000-0000-0000B06C0000}"/>
    <cellStyle name="Normal 3 3 2 2 2 2" xfId="27823" xr:uid="{00000000-0005-0000-0000-0000B16C0000}"/>
    <cellStyle name="Normal 3 3 2 2 2 2 10" xfId="27824" xr:uid="{00000000-0005-0000-0000-0000B26C0000}"/>
    <cellStyle name="Normal 3 3 2 2 2 2 2" xfId="27825" xr:uid="{00000000-0005-0000-0000-0000B36C0000}"/>
    <cellStyle name="Normal 3 3 2 2 2 2 2 2" xfId="27826" xr:uid="{00000000-0005-0000-0000-0000B46C0000}"/>
    <cellStyle name="Normal 3 3 2 2 2 2 2 2 2" xfId="27827" xr:uid="{00000000-0005-0000-0000-0000B56C0000}"/>
    <cellStyle name="Normal 3 3 2 2 2 2 2 2 2 2" xfId="27828" xr:uid="{00000000-0005-0000-0000-0000B66C0000}"/>
    <cellStyle name="Normal 3 3 2 2 2 2 2 2 2 2 2" xfId="27829" xr:uid="{00000000-0005-0000-0000-0000B76C0000}"/>
    <cellStyle name="Normal 3 3 2 2 2 2 2 2 2 2 2 2" xfId="27830" xr:uid="{00000000-0005-0000-0000-0000B86C0000}"/>
    <cellStyle name="Normal 3 3 2 2 2 2 2 2 2 2 3" xfId="27831" xr:uid="{00000000-0005-0000-0000-0000B96C0000}"/>
    <cellStyle name="Normal 3 3 2 2 2 2 2 2 2 3" xfId="27832" xr:uid="{00000000-0005-0000-0000-0000BA6C0000}"/>
    <cellStyle name="Normal 3 3 2 2 2 2 2 2 2 3 2" xfId="27833" xr:uid="{00000000-0005-0000-0000-0000BB6C0000}"/>
    <cellStyle name="Normal 3 3 2 2 2 2 2 2 2 3 2 2" xfId="27834" xr:uid="{00000000-0005-0000-0000-0000BC6C0000}"/>
    <cellStyle name="Normal 3 3 2 2 2 2 2 2 2 3 3" xfId="27835" xr:uid="{00000000-0005-0000-0000-0000BD6C0000}"/>
    <cellStyle name="Normal 3 3 2 2 2 2 2 2 2 4" xfId="27836" xr:uid="{00000000-0005-0000-0000-0000BE6C0000}"/>
    <cellStyle name="Normal 3 3 2 2 2 2 2 2 2 4 2" xfId="27837" xr:uid="{00000000-0005-0000-0000-0000BF6C0000}"/>
    <cellStyle name="Normal 3 3 2 2 2 2 2 2 2 5" xfId="27838" xr:uid="{00000000-0005-0000-0000-0000C06C0000}"/>
    <cellStyle name="Normal 3 3 2 2 2 2 2 2 3" xfId="27839" xr:uid="{00000000-0005-0000-0000-0000C16C0000}"/>
    <cellStyle name="Normal 3 3 2 2 2 2 2 2 3 2" xfId="27840" xr:uid="{00000000-0005-0000-0000-0000C26C0000}"/>
    <cellStyle name="Normal 3 3 2 2 2 2 2 2 3 2 2" xfId="27841" xr:uid="{00000000-0005-0000-0000-0000C36C0000}"/>
    <cellStyle name="Normal 3 3 2 2 2 2 2 2 3 2 2 2" xfId="27842" xr:uid="{00000000-0005-0000-0000-0000C46C0000}"/>
    <cellStyle name="Normal 3 3 2 2 2 2 2 2 3 2 3" xfId="27843" xr:uid="{00000000-0005-0000-0000-0000C56C0000}"/>
    <cellStyle name="Normal 3 3 2 2 2 2 2 2 3 3" xfId="27844" xr:uid="{00000000-0005-0000-0000-0000C66C0000}"/>
    <cellStyle name="Normal 3 3 2 2 2 2 2 2 3 3 2" xfId="27845" xr:uid="{00000000-0005-0000-0000-0000C76C0000}"/>
    <cellStyle name="Normal 3 3 2 2 2 2 2 2 3 3 2 2" xfId="27846" xr:uid="{00000000-0005-0000-0000-0000C86C0000}"/>
    <cellStyle name="Normal 3 3 2 2 2 2 2 2 3 3 3" xfId="27847" xr:uid="{00000000-0005-0000-0000-0000C96C0000}"/>
    <cellStyle name="Normal 3 3 2 2 2 2 2 2 3 4" xfId="27848" xr:uid="{00000000-0005-0000-0000-0000CA6C0000}"/>
    <cellStyle name="Normal 3 3 2 2 2 2 2 2 3 4 2" xfId="27849" xr:uid="{00000000-0005-0000-0000-0000CB6C0000}"/>
    <cellStyle name="Normal 3 3 2 2 2 2 2 2 3 5" xfId="27850" xr:uid="{00000000-0005-0000-0000-0000CC6C0000}"/>
    <cellStyle name="Normal 3 3 2 2 2 2 2 2 4" xfId="27851" xr:uid="{00000000-0005-0000-0000-0000CD6C0000}"/>
    <cellStyle name="Normal 3 3 2 2 2 2 2 2 4 2" xfId="27852" xr:uid="{00000000-0005-0000-0000-0000CE6C0000}"/>
    <cellStyle name="Normal 3 3 2 2 2 2 2 2 4 2 2" xfId="27853" xr:uid="{00000000-0005-0000-0000-0000CF6C0000}"/>
    <cellStyle name="Normal 3 3 2 2 2 2 2 2 4 2 2 2" xfId="27854" xr:uid="{00000000-0005-0000-0000-0000D06C0000}"/>
    <cellStyle name="Normal 3 3 2 2 2 2 2 2 4 2 3" xfId="27855" xr:uid="{00000000-0005-0000-0000-0000D16C0000}"/>
    <cellStyle name="Normal 3 3 2 2 2 2 2 2 4 3" xfId="27856" xr:uid="{00000000-0005-0000-0000-0000D26C0000}"/>
    <cellStyle name="Normal 3 3 2 2 2 2 2 2 4 3 2" xfId="27857" xr:uid="{00000000-0005-0000-0000-0000D36C0000}"/>
    <cellStyle name="Normal 3 3 2 2 2 2 2 2 4 3 2 2" xfId="27858" xr:uid="{00000000-0005-0000-0000-0000D46C0000}"/>
    <cellStyle name="Normal 3 3 2 2 2 2 2 2 4 3 3" xfId="27859" xr:uid="{00000000-0005-0000-0000-0000D56C0000}"/>
    <cellStyle name="Normal 3 3 2 2 2 2 2 2 4 4" xfId="27860" xr:uid="{00000000-0005-0000-0000-0000D66C0000}"/>
    <cellStyle name="Normal 3 3 2 2 2 2 2 2 4 4 2" xfId="27861" xr:uid="{00000000-0005-0000-0000-0000D76C0000}"/>
    <cellStyle name="Normal 3 3 2 2 2 2 2 2 4 5" xfId="27862" xr:uid="{00000000-0005-0000-0000-0000D86C0000}"/>
    <cellStyle name="Normal 3 3 2 2 2 2 2 2 5" xfId="27863" xr:uid="{00000000-0005-0000-0000-0000D96C0000}"/>
    <cellStyle name="Normal 3 3 2 2 2 2 2 2 5 2" xfId="27864" xr:uid="{00000000-0005-0000-0000-0000DA6C0000}"/>
    <cellStyle name="Normal 3 3 2 2 2 2 2 2 5 2 2" xfId="27865" xr:uid="{00000000-0005-0000-0000-0000DB6C0000}"/>
    <cellStyle name="Normal 3 3 2 2 2 2 2 2 5 3" xfId="27866" xr:uid="{00000000-0005-0000-0000-0000DC6C0000}"/>
    <cellStyle name="Normal 3 3 2 2 2 2 2 2 6" xfId="27867" xr:uid="{00000000-0005-0000-0000-0000DD6C0000}"/>
    <cellStyle name="Normal 3 3 2 2 2 2 2 2 6 2" xfId="27868" xr:uid="{00000000-0005-0000-0000-0000DE6C0000}"/>
    <cellStyle name="Normal 3 3 2 2 2 2 2 2 6 2 2" xfId="27869" xr:uid="{00000000-0005-0000-0000-0000DF6C0000}"/>
    <cellStyle name="Normal 3 3 2 2 2 2 2 2 6 3" xfId="27870" xr:uid="{00000000-0005-0000-0000-0000E06C0000}"/>
    <cellStyle name="Normal 3 3 2 2 2 2 2 2 7" xfId="27871" xr:uid="{00000000-0005-0000-0000-0000E16C0000}"/>
    <cellStyle name="Normal 3 3 2 2 2 2 2 2 7 2" xfId="27872" xr:uid="{00000000-0005-0000-0000-0000E26C0000}"/>
    <cellStyle name="Normal 3 3 2 2 2 2 2 2 8" xfId="27873" xr:uid="{00000000-0005-0000-0000-0000E36C0000}"/>
    <cellStyle name="Normal 3 3 2 2 2 2 2 3" xfId="27874" xr:uid="{00000000-0005-0000-0000-0000E46C0000}"/>
    <cellStyle name="Normal 3 3 2 2 2 2 2 3 10" xfId="27875" xr:uid="{00000000-0005-0000-0000-0000E56C0000}"/>
    <cellStyle name="Normal 3 3 2 2 2 2 2 3 2" xfId="27876" xr:uid="{00000000-0005-0000-0000-0000E66C0000}"/>
    <cellStyle name="Normal 3 3 2 2 2 2 2 3 2 2" xfId="27877" xr:uid="{00000000-0005-0000-0000-0000E76C0000}"/>
    <cellStyle name="Normal 3 3 2 2 2 2 2 3 2 2 2" xfId="27878" xr:uid="{00000000-0005-0000-0000-0000E86C0000}"/>
    <cellStyle name="Normal 3 3 2 2 2 2 2 3 2 2 2 2" xfId="27879" xr:uid="{00000000-0005-0000-0000-0000E96C0000}"/>
    <cellStyle name="Normal 3 3 2 2 2 2 2 3 2 2 3" xfId="27880" xr:uid="{00000000-0005-0000-0000-0000EA6C0000}"/>
    <cellStyle name="Normal 3 3 2 2 2 2 2 3 2 3" xfId="27881" xr:uid="{00000000-0005-0000-0000-0000EB6C0000}"/>
    <cellStyle name="Normal 3 3 2 2 2 2 2 3 2 3 2" xfId="27882" xr:uid="{00000000-0005-0000-0000-0000EC6C0000}"/>
    <cellStyle name="Normal 3 3 2 2 2 2 2 3 2 3 2 2" xfId="27883" xr:uid="{00000000-0005-0000-0000-0000ED6C0000}"/>
    <cellStyle name="Normal 3 3 2 2 2 2 2 3 2 3 3" xfId="27884" xr:uid="{00000000-0005-0000-0000-0000EE6C0000}"/>
    <cellStyle name="Normal 3 3 2 2 2 2 2 3 2 4" xfId="27885" xr:uid="{00000000-0005-0000-0000-0000EF6C0000}"/>
    <cellStyle name="Normal 3 3 2 2 2 2 2 3 2 4 2" xfId="27886" xr:uid="{00000000-0005-0000-0000-0000F06C0000}"/>
    <cellStyle name="Normal 3 3 2 2 2 2 2 3 2 5" xfId="27887" xr:uid="{00000000-0005-0000-0000-0000F16C0000}"/>
    <cellStyle name="Normal 3 3 2 2 2 2 2 3 3" xfId="27888" xr:uid="{00000000-0005-0000-0000-0000F26C0000}"/>
    <cellStyle name="Normal 3 3 2 2 2 2 2 3 3 2" xfId="27889" xr:uid="{00000000-0005-0000-0000-0000F36C0000}"/>
    <cellStyle name="Normal 3 3 2 2 2 2 2 3 3 2 2" xfId="27890" xr:uid="{00000000-0005-0000-0000-0000F46C0000}"/>
    <cellStyle name="Normal 3 3 2 2 2 2 2 3 3 2 2 2" xfId="27891" xr:uid="{00000000-0005-0000-0000-0000F56C0000}"/>
    <cellStyle name="Normal 3 3 2 2 2 2 2 3 3 2 3" xfId="27892" xr:uid="{00000000-0005-0000-0000-0000F66C0000}"/>
    <cellStyle name="Normal 3 3 2 2 2 2 2 3 3 3" xfId="27893" xr:uid="{00000000-0005-0000-0000-0000F76C0000}"/>
    <cellStyle name="Normal 3 3 2 2 2 2 2 3 3 3 2" xfId="27894" xr:uid="{00000000-0005-0000-0000-0000F86C0000}"/>
    <cellStyle name="Normal 3 3 2 2 2 2 2 3 3 3 2 2" xfId="27895" xr:uid="{00000000-0005-0000-0000-0000F96C0000}"/>
    <cellStyle name="Normal 3 3 2 2 2 2 2 3 3 3 3" xfId="27896" xr:uid="{00000000-0005-0000-0000-0000FA6C0000}"/>
    <cellStyle name="Normal 3 3 2 2 2 2 2 3 3 4" xfId="27897" xr:uid="{00000000-0005-0000-0000-0000FB6C0000}"/>
    <cellStyle name="Normal 3 3 2 2 2 2 2 3 3 4 2" xfId="27898" xr:uid="{00000000-0005-0000-0000-0000FC6C0000}"/>
    <cellStyle name="Normal 3 3 2 2 2 2 2 3 3 5" xfId="27899" xr:uid="{00000000-0005-0000-0000-0000FD6C0000}"/>
    <cellStyle name="Normal 3 3 2 2 2 2 2 3 4" xfId="27900" xr:uid="{00000000-0005-0000-0000-0000FE6C0000}"/>
    <cellStyle name="Normal 3 3 2 2 2 2 2 3 4 2" xfId="27901" xr:uid="{00000000-0005-0000-0000-0000FF6C0000}"/>
    <cellStyle name="Normal 3 3 2 2 2 2 2 3 4 2 2" xfId="27902" xr:uid="{00000000-0005-0000-0000-0000006D0000}"/>
    <cellStyle name="Normal 3 3 2 2 2 2 2 3 4 2 2 2" xfId="27903" xr:uid="{00000000-0005-0000-0000-0000016D0000}"/>
    <cellStyle name="Normal 3 3 2 2 2 2 2 3 4 2 3" xfId="27904" xr:uid="{00000000-0005-0000-0000-0000026D0000}"/>
    <cellStyle name="Normal 3 3 2 2 2 2 2 3 4 3" xfId="27905" xr:uid="{00000000-0005-0000-0000-0000036D0000}"/>
    <cellStyle name="Normal 3 3 2 2 2 2 2 3 4 3 2" xfId="27906" xr:uid="{00000000-0005-0000-0000-0000046D0000}"/>
    <cellStyle name="Normal 3 3 2 2 2 2 2 3 4 3 2 2" xfId="27907" xr:uid="{00000000-0005-0000-0000-0000056D0000}"/>
    <cellStyle name="Normal 3 3 2 2 2 2 2 3 4 3 3" xfId="27908" xr:uid="{00000000-0005-0000-0000-0000066D0000}"/>
    <cellStyle name="Normal 3 3 2 2 2 2 2 3 4 4" xfId="27909" xr:uid="{00000000-0005-0000-0000-0000076D0000}"/>
    <cellStyle name="Normal 3 3 2 2 2 2 2 3 4 4 2" xfId="27910" xr:uid="{00000000-0005-0000-0000-0000086D0000}"/>
    <cellStyle name="Normal 3 3 2 2 2 2 2 3 4 5" xfId="27911" xr:uid="{00000000-0005-0000-0000-0000096D0000}"/>
    <cellStyle name="Normal 3 3 2 2 2 2 2 3 5" xfId="27912" xr:uid="{00000000-0005-0000-0000-00000A6D0000}"/>
    <cellStyle name="Normal 3 3 2 2 2 2 2 3 5 2" xfId="27913" xr:uid="{00000000-0005-0000-0000-00000B6D0000}"/>
    <cellStyle name="Normal 3 3 2 2 2 2 2 3 5 2 2" xfId="27914" xr:uid="{00000000-0005-0000-0000-00000C6D0000}"/>
    <cellStyle name="Normal 3 3 2 2 2 2 2 3 5 2 2 2" xfId="27915" xr:uid="{00000000-0005-0000-0000-00000D6D0000}"/>
    <cellStyle name="Normal 3 3 2 2 2 2 2 3 5 2 3" xfId="27916" xr:uid="{00000000-0005-0000-0000-00000E6D0000}"/>
    <cellStyle name="Normal 3 3 2 2 2 2 2 3 5 3" xfId="27917" xr:uid="{00000000-0005-0000-0000-00000F6D0000}"/>
    <cellStyle name="Normal 3 3 2 2 2 2 2 3 5 3 2" xfId="27918" xr:uid="{00000000-0005-0000-0000-0000106D0000}"/>
    <cellStyle name="Normal 3 3 2 2 2 2 2 3 5 3 2 2" xfId="27919" xr:uid="{00000000-0005-0000-0000-0000116D0000}"/>
    <cellStyle name="Normal 3 3 2 2 2 2 2 3 5 3 3" xfId="27920" xr:uid="{00000000-0005-0000-0000-0000126D0000}"/>
    <cellStyle name="Normal 3 3 2 2 2 2 2 3 5 4" xfId="27921" xr:uid="{00000000-0005-0000-0000-0000136D0000}"/>
    <cellStyle name="Normal 3 3 2 2 2 2 2 3 5 4 2" xfId="27922" xr:uid="{00000000-0005-0000-0000-0000146D0000}"/>
    <cellStyle name="Normal 3 3 2 2 2 2 2 3 5 5" xfId="27923" xr:uid="{00000000-0005-0000-0000-0000156D0000}"/>
    <cellStyle name="Normal 3 3 2 2 2 2 2 3 6" xfId="27924" xr:uid="{00000000-0005-0000-0000-0000166D0000}"/>
    <cellStyle name="Normal 3 3 2 2 2 2 2 3 6 2" xfId="27925" xr:uid="{00000000-0005-0000-0000-0000176D0000}"/>
    <cellStyle name="Normal 3 3 2 2 2 2 2 3 6 2 2" xfId="27926" xr:uid="{00000000-0005-0000-0000-0000186D0000}"/>
    <cellStyle name="Normal 3 3 2 2 2 2 2 3 6 3" xfId="27927" xr:uid="{00000000-0005-0000-0000-0000196D0000}"/>
    <cellStyle name="Normal 3 3 2 2 2 2 2 3 7" xfId="27928" xr:uid="{00000000-0005-0000-0000-00001A6D0000}"/>
    <cellStyle name="Normal 3 3 2 2 2 2 2 3 7 2" xfId="27929" xr:uid="{00000000-0005-0000-0000-00001B6D0000}"/>
    <cellStyle name="Normal 3 3 2 2 2 2 2 3 7 2 2" xfId="27930" xr:uid="{00000000-0005-0000-0000-00001C6D0000}"/>
    <cellStyle name="Normal 3 3 2 2 2 2 2 3 7 3" xfId="27931" xr:uid="{00000000-0005-0000-0000-00001D6D0000}"/>
    <cellStyle name="Normal 3 3 2 2 2 2 2 3 8" xfId="27932" xr:uid="{00000000-0005-0000-0000-00001E6D0000}"/>
    <cellStyle name="Normal 3 3 2 2 2 2 2 3 8 2" xfId="27933" xr:uid="{00000000-0005-0000-0000-00001F6D0000}"/>
    <cellStyle name="Normal 3 3 2 2 2 2 2 3 9" xfId="27934" xr:uid="{00000000-0005-0000-0000-0000206D0000}"/>
    <cellStyle name="Normal 3 3 2 2 2 2 2 3 9 2" xfId="27935" xr:uid="{00000000-0005-0000-0000-0000216D0000}"/>
    <cellStyle name="Normal 3 3 2 2 2 2 2 4" xfId="27936" xr:uid="{00000000-0005-0000-0000-0000226D0000}"/>
    <cellStyle name="Normal 3 3 2 2 2 2 2 4 2" xfId="27937" xr:uid="{00000000-0005-0000-0000-0000236D0000}"/>
    <cellStyle name="Normal 3 3 2 2 2 2 2 4 2 2" xfId="27938" xr:uid="{00000000-0005-0000-0000-0000246D0000}"/>
    <cellStyle name="Normal 3 3 2 2 2 2 2 4 2 2 2" xfId="27939" xr:uid="{00000000-0005-0000-0000-0000256D0000}"/>
    <cellStyle name="Normal 3 3 2 2 2 2 2 4 2 3" xfId="27940" xr:uid="{00000000-0005-0000-0000-0000266D0000}"/>
    <cellStyle name="Normal 3 3 2 2 2 2 2 4 3" xfId="27941" xr:uid="{00000000-0005-0000-0000-0000276D0000}"/>
    <cellStyle name="Normal 3 3 2 2 2 2 2 4 3 2" xfId="27942" xr:uid="{00000000-0005-0000-0000-0000286D0000}"/>
    <cellStyle name="Normal 3 3 2 2 2 2 2 4 3 2 2" xfId="27943" xr:uid="{00000000-0005-0000-0000-0000296D0000}"/>
    <cellStyle name="Normal 3 3 2 2 2 2 2 4 3 3" xfId="27944" xr:uid="{00000000-0005-0000-0000-00002A6D0000}"/>
    <cellStyle name="Normal 3 3 2 2 2 2 2 4 4" xfId="27945" xr:uid="{00000000-0005-0000-0000-00002B6D0000}"/>
    <cellStyle name="Normal 3 3 2 2 2 2 2 4 4 2" xfId="27946" xr:uid="{00000000-0005-0000-0000-00002C6D0000}"/>
    <cellStyle name="Normal 3 3 2 2 2 2 2 4 5" xfId="27947" xr:uid="{00000000-0005-0000-0000-00002D6D0000}"/>
    <cellStyle name="Normal 3 3 2 2 2 2 2 5" xfId="27948" xr:uid="{00000000-0005-0000-0000-00002E6D0000}"/>
    <cellStyle name="Normal 3 3 2 2 2 2 2 5 2" xfId="27949" xr:uid="{00000000-0005-0000-0000-00002F6D0000}"/>
    <cellStyle name="Normal 3 3 2 2 2 2 2 5 2 2" xfId="27950" xr:uid="{00000000-0005-0000-0000-0000306D0000}"/>
    <cellStyle name="Normal 3 3 2 2 2 2 2 5 2 2 2" xfId="27951" xr:uid="{00000000-0005-0000-0000-0000316D0000}"/>
    <cellStyle name="Normal 3 3 2 2 2 2 2 5 2 3" xfId="27952" xr:uid="{00000000-0005-0000-0000-0000326D0000}"/>
    <cellStyle name="Normal 3 3 2 2 2 2 2 5 3" xfId="27953" xr:uid="{00000000-0005-0000-0000-0000336D0000}"/>
    <cellStyle name="Normal 3 3 2 2 2 2 2 5 3 2" xfId="27954" xr:uid="{00000000-0005-0000-0000-0000346D0000}"/>
    <cellStyle name="Normal 3 3 2 2 2 2 2 5 3 2 2" xfId="27955" xr:uid="{00000000-0005-0000-0000-0000356D0000}"/>
    <cellStyle name="Normal 3 3 2 2 2 2 2 5 3 3" xfId="27956" xr:uid="{00000000-0005-0000-0000-0000366D0000}"/>
    <cellStyle name="Normal 3 3 2 2 2 2 2 5 4" xfId="27957" xr:uid="{00000000-0005-0000-0000-0000376D0000}"/>
    <cellStyle name="Normal 3 3 2 2 2 2 2 5 4 2" xfId="27958" xr:uid="{00000000-0005-0000-0000-0000386D0000}"/>
    <cellStyle name="Normal 3 3 2 2 2 2 2 5 5" xfId="27959" xr:uid="{00000000-0005-0000-0000-0000396D0000}"/>
    <cellStyle name="Normal 3 3 2 2 2 2 2 6" xfId="27960" xr:uid="{00000000-0005-0000-0000-00003A6D0000}"/>
    <cellStyle name="Normal 3 3 2 2 2 2 2 6 2" xfId="27961" xr:uid="{00000000-0005-0000-0000-00003B6D0000}"/>
    <cellStyle name="Normal 3 3 2 2 2 2 2 6 2 2" xfId="27962" xr:uid="{00000000-0005-0000-0000-00003C6D0000}"/>
    <cellStyle name="Normal 3 3 2 2 2 2 2 6 3" xfId="27963" xr:uid="{00000000-0005-0000-0000-00003D6D0000}"/>
    <cellStyle name="Normal 3 3 2 2 2 2 2 7" xfId="27964" xr:uid="{00000000-0005-0000-0000-00003E6D0000}"/>
    <cellStyle name="Normal 3 3 2 2 2 2 2 7 2" xfId="27965" xr:uid="{00000000-0005-0000-0000-00003F6D0000}"/>
    <cellStyle name="Normal 3 3 2 2 2 2 2 7 2 2" xfId="27966" xr:uid="{00000000-0005-0000-0000-0000406D0000}"/>
    <cellStyle name="Normal 3 3 2 2 2 2 2 7 3" xfId="27967" xr:uid="{00000000-0005-0000-0000-0000416D0000}"/>
    <cellStyle name="Normal 3 3 2 2 2 2 2 8" xfId="27968" xr:uid="{00000000-0005-0000-0000-0000426D0000}"/>
    <cellStyle name="Normal 3 3 2 2 2 2 2 8 2" xfId="27969" xr:uid="{00000000-0005-0000-0000-0000436D0000}"/>
    <cellStyle name="Normal 3 3 2 2 2 2 2 9" xfId="27970" xr:uid="{00000000-0005-0000-0000-0000446D0000}"/>
    <cellStyle name="Normal 3 3 2 2 2 2 3" xfId="27971" xr:uid="{00000000-0005-0000-0000-0000456D0000}"/>
    <cellStyle name="Normal 3 3 2 2 2 2 3 2" xfId="27972" xr:uid="{00000000-0005-0000-0000-0000466D0000}"/>
    <cellStyle name="Normal 3 3 2 2 2 2 3 2 2" xfId="27973" xr:uid="{00000000-0005-0000-0000-0000476D0000}"/>
    <cellStyle name="Normal 3 3 2 2 2 2 3 2 2 2" xfId="27974" xr:uid="{00000000-0005-0000-0000-0000486D0000}"/>
    <cellStyle name="Normal 3 3 2 2 2 2 3 2 2 2 2" xfId="27975" xr:uid="{00000000-0005-0000-0000-0000496D0000}"/>
    <cellStyle name="Normal 3 3 2 2 2 2 3 2 2 3" xfId="27976" xr:uid="{00000000-0005-0000-0000-00004A6D0000}"/>
    <cellStyle name="Normal 3 3 2 2 2 2 3 2 3" xfId="27977" xr:uid="{00000000-0005-0000-0000-00004B6D0000}"/>
    <cellStyle name="Normal 3 3 2 2 2 2 3 2 3 2" xfId="27978" xr:uid="{00000000-0005-0000-0000-00004C6D0000}"/>
    <cellStyle name="Normal 3 3 2 2 2 2 3 2 3 2 2" xfId="27979" xr:uid="{00000000-0005-0000-0000-00004D6D0000}"/>
    <cellStyle name="Normal 3 3 2 2 2 2 3 2 3 3" xfId="27980" xr:uid="{00000000-0005-0000-0000-00004E6D0000}"/>
    <cellStyle name="Normal 3 3 2 2 2 2 3 2 4" xfId="27981" xr:uid="{00000000-0005-0000-0000-00004F6D0000}"/>
    <cellStyle name="Normal 3 3 2 2 2 2 3 2 4 2" xfId="27982" xr:uid="{00000000-0005-0000-0000-0000506D0000}"/>
    <cellStyle name="Normal 3 3 2 2 2 2 3 2 5" xfId="27983" xr:uid="{00000000-0005-0000-0000-0000516D0000}"/>
    <cellStyle name="Normal 3 3 2 2 2 2 3 3" xfId="27984" xr:uid="{00000000-0005-0000-0000-0000526D0000}"/>
    <cellStyle name="Normal 3 3 2 2 2 2 3 3 2" xfId="27985" xr:uid="{00000000-0005-0000-0000-0000536D0000}"/>
    <cellStyle name="Normal 3 3 2 2 2 2 3 3 2 2" xfId="27986" xr:uid="{00000000-0005-0000-0000-0000546D0000}"/>
    <cellStyle name="Normal 3 3 2 2 2 2 3 3 2 2 2" xfId="27987" xr:uid="{00000000-0005-0000-0000-0000556D0000}"/>
    <cellStyle name="Normal 3 3 2 2 2 2 3 3 2 3" xfId="27988" xr:uid="{00000000-0005-0000-0000-0000566D0000}"/>
    <cellStyle name="Normal 3 3 2 2 2 2 3 3 3" xfId="27989" xr:uid="{00000000-0005-0000-0000-0000576D0000}"/>
    <cellStyle name="Normal 3 3 2 2 2 2 3 3 3 2" xfId="27990" xr:uid="{00000000-0005-0000-0000-0000586D0000}"/>
    <cellStyle name="Normal 3 3 2 2 2 2 3 3 3 2 2" xfId="27991" xr:uid="{00000000-0005-0000-0000-0000596D0000}"/>
    <cellStyle name="Normal 3 3 2 2 2 2 3 3 3 3" xfId="27992" xr:uid="{00000000-0005-0000-0000-00005A6D0000}"/>
    <cellStyle name="Normal 3 3 2 2 2 2 3 3 4" xfId="27993" xr:uid="{00000000-0005-0000-0000-00005B6D0000}"/>
    <cellStyle name="Normal 3 3 2 2 2 2 3 3 4 2" xfId="27994" xr:uid="{00000000-0005-0000-0000-00005C6D0000}"/>
    <cellStyle name="Normal 3 3 2 2 2 2 3 3 5" xfId="27995" xr:uid="{00000000-0005-0000-0000-00005D6D0000}"/>
    <cellStyle name="Normal 3 3 2 2 2 2 3 4" xfId="27996" xr:uid="{00000000-0005-0000-0000-00005E6D0000}"/>
    <cellStyle name="Normal 3 3 2 2 2 2 3 4 2" xfId="27997" xr:uid="{00000000-0005-0000-0000-00005F6D0000}"/>
    <cellStyle name="Normal 3 3 2 2 2 2 3 4 2 2" xfId="27998" xr:uid="{00000000-0005-0000-0000-0000606D0000}"/>
    <cellStyle name="Normal 3 3 2 2 2 2 3 4 2 2 2" xfId="27999" xr:uid="{00000000-0005-0000-0000-0000616D0000}"/>
    <cellStyle name="Normal 3 3 2 2 2 2 3 4 2 3" xfId="28000" xr:uid="{00000000-0005-0000-0000-0000626D0000}"/>
    <cellStyle name="Normal 3 3 2 2 2 2 3 4 3" xfId="28001" xr:uid="{00000000-0005-0000-0000-0000636D0000}"/>
    <cellStyle name="Normal 3 3 2 2 2 2 3 4 3 2" xfId="28002" xr:uid="{00000000-0005-0000-0000-0000646D0000}"/>
    <cellStyle name="Normal 3 3 2 2 2 2 3 4 3 2 2" xfId="28003" xr:uid="{00000000-0005-0000-0000-0000656D0000}"/>
    <cellStyle name="Normal 3 3 2 2 2 2 3 4 3 3" xfId="28004" xr:uid="{00000000-0005-0000-0000-0000666D0000}"/>
    <cellStyle name="Normal 3 3 2 2 2 2 3 4 4" xfId="28005" xr:uid="{00000000-0005-0000-0000-0000676D0000}"/>
    <cellStyle name="Normal 3 3 2 2 2 2 3 4 4 2" xfId="28006" xr:uid="{00000000-0005-0000-0000-0000686D0000}"/>
    <cellStyle name="Normal 3 3 2 2 2 2 3 4 5" xfId="28007" xr:uid="{00000000-0005-0000-0000-0000696D0000}"/>
    <cellStyle name="Normal 3 3 2 2 2 2 3 5" xfId="28008" xr:uid="{00000000-0005-0000-0000-00006A6D0000}"/>
    <cellStyle name="Normal 3 3 2 2 2 2 3 5 2" xfId="28009" xr:uid="{00000000-0005-0000-0000-00006B6D0000}"/>
    <cellStyle name="Normal 3 3 2 2 2 2 3 5 2 2" xfId="28010" xr:uid="{00000000-0005-0000-0000-00006C6D0000}"/>
    <cellStyle name="Normal 3 3 2 2 2 2 3 5 3" xfId="28011" xr:uid="{00000000-0005-0000-0000-00006D6D0000}"/>
    <cellStyle name="Normal 3 3 2 2 2 2 3 6" xfId="28012" xr:uid="{00000000-0005-0000-0000-00006E6D0000}"/>
    <cellStyle name="Normal 3 3 2 2 2 2 3 6 2" xfId="28013" xr:uid="{00000000-0005-0000-0000-00006F6D0000}"/>
    <cellStyle name="Normal 3 3 2 2 2 2 3 6 2 2" xfId="28014" xr:uid="{00000000-0005-0000-0000-0000706D0000}"/>
    <cellStyle name="Normal 3 3 2 2 2 2 3 6 3" xfId="28015" xr:uid="{00000000-0005-0000-0000-0000716D0000}"/>
    <cellStyle name="Normal 3 3 2 2 2 2 3 7" xfId="28016" xr:uid="{00000000-0005-0000-0000-0000726D0000}"/>
    <cellStyle name="Normal 3 3 2 2 2 2 3 7 2" xfId="28017" xr:uid="{00000000-0005-0000-0000-0000736D0000}"/>
    <cellStyle name="Normal 3 3 2 2 2 2 3 8" xfId="28018" xr:uid="{00000000-0005-0000-0000-0000746D0000}"/>
    <cellStyle name="Normal 3 3 2 2 2 2 4" xfId="28019" xr:uid="{00000000-0005-0000-0000-0000756D0000}"/>
    <cellStyle name="Normal 3 3 2 2 2 2 4 2" xfId="28020" xr:uid="{00000000-0005-0000-0000-0000766D0000}"/>
    <cellStyle name="Normal 3 3 2 2 2 2 4 2 2" xfId="28021" xr:uid="{00000000-0005-0000-0000-0000776D0000}"/>
    <cellStyle name="Normal 3 3 2 2 2 2 4 2 2 2" xfId="28022" xr:uid="{00000000-0005-0000-0000-0000786D0000}"/>
    <cellStyle name="Normal 3 3 2 2 2 2 4 2 3" xfId="28023" xr:uid="{00000000-0005-0000-0000-0000796D0000}"/>
    <cellStyle name="Normal 3 3 2 2 2 2 4 3" xfId="28024" xr:uid="{00000000-0005-0000-0000-00007A6D0000}"/>
    <cellStyle name="Normal 3 3 2 2 2 2 4 3 2" xfId="28025" xr:uid="{00000000-0005-0000-0000-00007B6D0000}"/>
    <cellStyle name="Normal 3 3 2 2 2 2 4 3 2 2" xfId="28026" xr:uid="{00000000-0005-0000-0000-00007C6D0000}"/>
    <cellStyle name="Normal 3 3 2 2 2 2 4 3 3" xfId="28027" xr:uid="{00000000-0005-0000-0000-00007D6D0000}"/>
    <cellStyle name="Normal 3 3 2 2 2 2 4 4" xfId="28028" xr:uid="{00000000-0005-0000-0000-00007E6D0000}"/>
    <cellStyle name="Normal 3 3 2 2 2 2 4 4 2" xfId="28029" xr:uid="{00000000-0005-0000-0000-00007F6D0000}"/>
    <cellStyle name="Normal 3 3 2 2 2 2 4 5" xfId="28030" xr:uid="{00000000-0005-0000-0000-0000806D0000}"/>
    <cellStyle name="Normal 3 3 2 2 2 2 5" xfId="28031" xr:uid="{00000000-0005-0000-0000-0000816D0000}"/>
    <cellStyle name="Normal 3 3 2 2 2 2 5 2" xfId="28032" xr:uid="{00000000-0005-0000-0000-0000826D0000}"/>
    <cellStyle name="Normal 3 3 2 2 2 2 5 2 2" xfId="28033" xr:uid="{00000000-0005-0000-0000-0000836D0000}"/>
    <cellStyle name="Normal 3 3 2 2 2 2 5 2 2 2" xfId="28034" xr:uid="{00000000-0005-0000-0000-0000846D0000}"/>
    <cellStyle name="Normal 3 3 2 2 2 2 5 2 3" xfId="28035" xr:uid="{00000000-0005-0000-0000-0000856D0000}"/>
    <cellStyle name="Normal 3 3 2 2 2 2 5 3" xfId="28036" xr:uid="{00000000-0005-0000-0000-0000866D0000}"/>
    <cellStyle name="Normal 3 3 2 2 2 2 5 3 2" xfId="28037" xr:uid="{00000000-0005-0000-0000-0000876D0000}"/>
    <cellStyle name="Normal 3 3 2 2 2 2 5 3 2 2" xfId="28038" xr:uid="{00000000-0005-0000-0000-0000886D0000}"/>
    <cellStyle name="Normal 3 3 2 2 2 2 5 3 3" xfId="28039" xr:uid="{00000000-0005-0000-0000-0000896D0000}"/>
    <cellStyle name="Normal 3 3 2 2 2 2 5 4" xfId="28040" xr:uid="{00000000-0005-0000-0000-00008A6D0000}"/>
    <cellStyle name="Normal 3 3 2 2 2 2 5 4 2" xfId="28041" xr:uid="{00000000-0005-0000-0000-00008B6D0000}"/>
    <cellStyle name="Normal 3 3 2 2 2 2 5 5" xfId="28042" xr:uid="{00000000-0005-0000-0000-00008C6D0000}"/>
    <cellStyle name="Normal 3 3 2 2 2 2 6" xfId="28043" xr:uid="{00000000-0005-0000-0000-00008D6D0000}"/>
    <cellStyle name="Normal 3 3 2 2 2 2 6 2" xfId="28044" xr:uid="{00000000-0005-0000-0000-00008E6D0000}"/>
    <cellStyle name="Normal 3 3 2 2 2 2 6 2 2" xfId="28045" xr:uid="{00000000-0005-0000-0000-00008F6D0000}"/>
    <cellStyle name="Normal 3 3 2 2 2 2 6 2 2 2" xfId="28046" xr:uid="{00000000-0005-0000-0000-0000906D0000}"/>
    <cellStyle name="Normal 3 3 2 2 2 2 6 2 3" xfId="28047" xr:uid="{00000000-0005-0000-0000-0000916D0000}"/>
    <cellStyle name="Normal 3 3 2 2 2 2 6 3" xfId="28048" xr:uid="{00000000-0005-0000-0000-0000926D0000}"/>
    <cellStyle name="Normal 3 3 2 2 2 2 6 3 2" xfId="28049" xr:uid="{00000000-0005-0000-0000-0000936D0000}"/>
    <cellStyle name="Normal 3 3 2 2 2 2 6 3 2 2" xfId="28050" xr:uid="{00000000-0005-0000-0000-0000946D0000}"/>
    <cellStyle name="Normal 3 3 2 2 2 2 6 3 3" xfId="28051" xr:uid="{00000000-0005-0000-0000-0000956D0000}"/>
    <cellStyle name="Normal 3 3 2 2 2 2 6 4" xfId="28052" xr:uid="{00000000-0005-0000-0000-0000966D0000}"/>
    <cellStyle name="Normal 3 3 2 2 2 2 6 4 2" xfId="28053" xr:uid="{00000000-0005-0000-0000-0000976D0000}"/>
    <cellStyle name="Normal 3 3 2 2 2 2 6 5" xfId="28054" xr:uid="{00000000-0005-0000-0000-0000986D0000}"/>
    <cellStyle name="Normal 3 3 2 2 2 2 7" xfId="28055" xr:uid="{00000000-0005-0000-0000-0000996D0000}"/>
    <cellStyle name="Normal 3 3 2 2 2 2 7 2" xfId="28056" xr:uid="{00000000-0005-0000-0000-00009A6D0000}"/>
    <cellStyle name="Normal 3 3 2 2 2 2 7 2 2" xfId="28057" xr:uid="{00000000-0005-0000-0000-00009B6D0000}"/>
    <cellStyle name="Normal 3 3 2 2 2 2 7 3" xfId="28058" xr:uid="{00000000-0005-0000-0000-00009C6D0000}"/>
    <cellStyle name="Normal 3 3 2 2 2 2 8" xfId="28059" xr:uid="{00000000-0005-0000-0000-00009D6D0000}"/>
    <cellStyle name="Normal 3 3 2 2 2 2 8 2" xfId="28060" xr:uid="{00000000-0005-0000-0000-00009E6D0000}"/>
    <cellStyle name="Normal 3 3 2 2 2 2 8 2 2" xfId="28061" xr:uid="{00000000-0005-0000-0000-00009F6D0000}"/>
    <cellStyle name="Normal 3 3 2 2 2 2 8 3" xfId="28062" xr:uid="{00000000-0005-0000-0000-0000A06D0000}"/>
    <cellStyle name="Normal 3 3 2 2 2 2 9" xfId="28063" xr:uid="{00000000-0005-0000-0000-0000A16D0000}"/>
    <cellStyle name="Normal 3 3 2 2 2 2 9 2" xfId="28064" xr:uid="{00000000-0005-0000-0000-0000A26D0000}"/>
    <cellStyle name="Normal 3 3 2 2 2 3" xfId="28065" xr:uid="{00000000-0005-0000-0000-0000A36D0000}"/>
    <cellStyle name="Normal 3 3 2 2 2 3 2" xfId="28066" xr:uid="{00000000-0005-0000-0000-0000A46D0000}"/>
    <cellStyle name="Normal 3 3 2 2 2 3 2 2" xfId="28067" xr:uid="{00000000-0005-0000-0000-0000A56D0000}"/>
    <cellStyle name="Normal 3 3 2 2 2 3 2 2 2" xfId="28068" xr:uid="{00000000-0005-0000-0000-0000A66D0000}"/>
    <cellStyle name="Normal 3 3 2 2 2 3 2 2 2 2" xfId="28069" xr:uid="{00000000-0005-0000-0000-0000A76D0000}"/>
    <cellStyle name="Normal 3 3 2 2 2 3 2 2 3" xfId="28070" xr:uid="{00000000-0005-0000-0000-0000A86D0000}"/>
    <cellStyle name="Normal 3 3 2 2 2 3 2 3" xfId="28071" xr:uid="{00000000-0005-0000-0000-0000A96D0000}"/>
    <cellStyle name="Normal 3 3 2 2 2 3 2 3 2" xfId="28072" xr:uid="{00000000-0005-0000-0000-0000AA6D0000}"/>
    <cellStyle name="Normal 3 3 2 2 2 3 2 3 2 2" xfId="28073" xr:uid="{00000000-0005-0000-0000-0000AB6D0000}"/>
    <cellStyle name="Normal 3 3 2 2 2 3 2 3 3" xfId="28074" xr:uid="{00000000-0005-0000-0000-0000AC6D0000}"/>
    <cellStyle name="Normal 3 3 2 2 2 3 2 4" xfId="28075" xr:uid="{00000000-0005-0000-0000-0000AD6D0000}"/>
    <cellStyle name="Normal 3 3 2 2 2 3 2 4 2" xfId="28076" xr:uid="{00000000-0005-0000-0000-0000AE6D0000}"/>
    <cellStyle name="Normal 3 3 2 2 2 3 2 5" xfId="28077" xr:uid="{00000000-0005-0000-0000-0000AF6D0000}"/>
    <cellStyle name="Normal 3 3 2 2 2 3 3" xfId="28078" xr:uid="{00000000-0005-0000-0000-0000B06D0000}"/>
    <cellStyle name="Normal 3 3 2 2 2 3 3 2" xfId="28079" xr:uid="{00000000-0005-0000-0000-0000B16D0000}"/>
    <cellStyle name="Normal 3 3 2 2 2 3 3 2 2" xfId="28080" xr:uid="{00000000-0005-0000-0000-0000B26D0000}"/>
    <cellStyle name="Normal 3 3 2 2 2 3 3 2 2 2" xfId="28081" xr:uid="{00000000-0005-0000-0000-0000B36D0000}"/>
    <cellStyle name="Normal 3 3 2 2 2 3 3 2 3" xfId="28082" xr:uid="{00000000-0005-0000-0000-0000B46D0000}"/>
    <cellStyle name="Normal 3 3 2 2 2 3 3 3" xfId="28083" xr:uid="{00000000-0005-0000-0000-0000B56D0000}"/>
    <cellStyle name="Normal 3 3 2 2 2 3 3 3 2" xfId="28084" xr:uid="{00000000-0005-0000-0000-0000B66D0000}"/>
    <cellStyle name="Normal 3 3 2 2 2 3 3 3 2 2" xfId="28085" xr:uid="{00000000-0005-0000-0000-0000B76D0000}"/>
    <cellStyle name="Normal 3 3 2 2 2 3 3 3 3" xfId="28086" xr:uid="{00000000-0005-0000-0000-0000B86D0000}"/>
    <cellStyle name="Normal 3 3 2 2 2 3 3 4" xfId="28087" xr:uid="{00000000-0005-0000-0000-0000B96D0000}"/>
    <cellStyle name="Normal 3 3 2 2 2 3 3 4 2" xfId="28088" xr:uid="{00000000-0005-0000-0000-0000BA6D0000}"/>
    <cellStyle name="Normal 3 3 2 2 2 3 3 5" xfId="28089" xr:uid="{00000000-0005-0000-0000-0000BB6D0000}"/>
    <cellStyle name="Normal 3 3 2 2 2 3 4" xfId="28090" xr:uid="{00000000-0005-0000-0000-0000BC6D0000}"/>
    <cellStyle name="Normal 3 3 2 2 2 3 4 2" xfId="28091" xr:uid="{00000000-0005-0000-0000-0000BD6D0000}"/>
    <cellStyle name="Normal 3 3 2 2 2 3 4 2 2" xfId="28092" xr:uid="{00000000-0005-0000-0000-0000BE6D0000}"/>
    <cellStyle name="Normal 3 3 2 2 2 3 4 2 2 2" xfId="28093" xr:uid="{00000000-0005-0000-0000-0000BF6D0000}"/>
    <cellStyle name="Normal 3 3 2 2 2 3 4 2 3" xfId="28094" xr:uid="{00000000-0005-0000-0000-0000C06D0000}"/>
    <cellStyle name="Normal 3 3 2 2 2 3 4 3" xfId="28095" xr:uid="{00000000-0005-0000-0000-0000C16D0000}"/>
    <cellStyle name="Normal 3 3 2 2 2 3 4 3 2" xfId="28096" xr:uid="{00000000-0005-0000-0000-0000C26D0000}"/>
    <cellStyle name="Normal 3 3 2 2 2 3 4 3 2 2" xfId="28097" xr:uid="{00000000-0005-0000-0000-0000C36D0000}"/>
    <cellStyle name="Normal 3 3 2 2 2 3 4 3 3" xfId="28098" xr:uid="{00000000-0005-0000-0000-0000C46D0000}"/>
    <cellStyle name="Normal 3 3 2 2 2 3 4 4" xfId="28099" xr:uid="{00000000-0005-0000-0000-0000C56D0000}"/>
    <cellStyle name="Normal 3 3 2 2 2 3 4 4 2" xfId="28100" xr:uid="{00000000-0005-0000-0000-0000C66D0000}"/>
    <cellStyle name="Normal 3 3 2 2 2 3 4 5" xfId="28101" xr:uid="{00000000-0005-0000-0000-0000C76D0000}"/>
    <cellStyle name="Normal 3 3 2 2 2 3 5" xfId="28102" xr:uid="{00000000-0005-0000-0000-0000C86D0000}"/>
    <cellStyle name="Normal 3 3 2 2 2 3 5 2" xfId="28103" xr:uid="{00000000-0005-0000-0000-0000C96D0000}"/>
    <cellStyle name="Normal 3 3 2 2 2 3 5 2 2" xfId="28104" xr:uid="{00000000-0005-0000-0000-0000CA6D0000}"/>
    <cellStyle name="Normal 3 3 2 2 2 3 5 3" xfId="28105" xr:uid="{00000000-0005-0000-0000-0000CB6D0000}"/>
    <cellStyle name="Normal 3 3 2 2 2 3 6" xfId="28106" xr:uid="{00000000-0005-0000-0000-0000CC6D0000}"/>
    <cellStyle name="Normal 3 3 2 2 2 3 6 2" xfId="28107" xr:uid="{00000000-0005-0000-0000-0000CD6D0000}"/>
    <cellStyle name="Normal 3 3 2 2 2 3 6 2 2" xfId="28108" xr:uid="{00000000-0005-0000-0000-0000CE6D0000}"/>
    <cellStyle name="Normal 3 3 2 2 2 3 6 3" xfId="28109" xr:uid="{00000000-0005-0000-0000-0000CF6D0000}"/>
    <cellStyle name="Normal 3 3 2 2 2 3 7" xfId="28110" xr:uid="{00000000-0005-0000-0000-0000D06D0000}"/>
    <cellStyle name="Normal 3 3 2 2 2 3 7 2" xfId="28111" xr:uid="{00000000-0005-0000-0000-0000D16D0000}"/>
    <cellStyle name="Normal 3 3 2 2 2 3 8" xfId="28112" xr:uid="{00000000-0005-0000-0000-0000D26D0000}"/>
    <cellStyle name="Normal 3 3 2 2 2 4" xfId="28113" xr:uid="{00000000-0005-0000-0000-0000D36D0000}"/>
    <cellStyle name="Normal 3 3 2 2 2 4 2" xfId="28114" xr:uid="{00000000-0005-0000-0000-0000D46D0000}"/>
    <cellStyle name="Normal 3 3 2 2 2 4 2 2" xfId="28115" xr:uid="{00000000-0005-0000-0000-0000D56D0000}"/>
    <cellStyle name="Normal 3 3 2 2 2 4 2 2 2" xfId="28116" xr:uid="{00000000-0005-0000-0000-0000D66D0000}"/>
    <cellStyle name="Normal 3 3 2 2 2 4 2 3" xfId="28117" xr:uid="{00000000-0005-0000-0000-0000D76D0000}"/>
    <cellStyle name="Normal 3 3 2 2 2 4 3" xfId="28118" xr:uid="{00000000-0005-0000-0000-0000D86D0000}"/>
    <cellStyle name="Normal 3 3 2 2 2 4 3 2" xfId="28119" xr:uid="{00000000-0005-0000-0000-0000D96D0000}"/>
    <cellStyle name="Normal 3 3 2 2 2 4 3 2 2" xfId="28120" xr:uid="{00000000-0005-0000-0000-0000DA6D0000}"/>
    <cellStyle name="Normal 3 3 2 2 2 4 3 3" xfId="28121" xr:uid="{00000000-0005-0000-0000-0000DB6D0000}"/>
    <cellStyle name="Normal 3 3 2 2 2 4 4" xfId="28122" xr:uid="{00000000-0005-0000-0000-0000DC6D0000}"/>
    <cellStyle name="Normal 3 3 2 2 2 4 4 2" xfId="28123" xr:uid="{00000000-0005-0000-0000-0000DD6D0000}"/>
    <cellStyle name="Normal 3 3 2 2 2 4 5" xfId="28124" xr:uid="{00000000-0005-0000-0000-0000DE6D0000}"/>
    <cellStyle name="Normal 3 3 2 2 2 5" xfId="28125" xr:uid="{00000000-0005-0000-0000-0000DF6D0000}"/>
    <cellStyle name="Normal 3 3 2 2 2 5 2" xfId="28126" xr:uid="{00000000-0005-0000-0000-0000E06D0000}"/>
    <cellStyle name="Normal 3 3 2 2 2 5 2 2" xfId="28127" xr:uid="{00000000-0005-0000-0000-0000E16D0000}"/>
    <cellStyle name="Normal 3 3 2 2 2 5 2 2 2" xfId="28128" xr:uid="{00000000-0005-0000-0000-0000E26D0000}"/>
    <cellStyle name="Normal 3 3 2 2 2 5 2 3" xfId="28129" xr:uid="{00000000-0005-0000-0000-0000E36D0000}"/>
    <cellStyle name="Normal 3 3 2 2 2 5 3" xfId="28130" xr:uid="{00000000-0005-0000-0000-0000E46D0000}"/>
    <cellStyle name="Normal 3 3 2 2 2 5 3 2" xfId="28131" xr:uid="{00000000-0005-0000-0000-0000E56D0000}"/>
    <cellStyle name="Normal 3 3 2 2 2 5 3 2 2" xfId="28132" xr:uid="{00000000-0005-0000-0000-0000E66D0000}"/>
    <cellStyle name="Normal 3 3 2 2 2 5 3 3" xfId="28133" xr:uid="{00000000-0005-0000-0000-0000E76D0000}"/>
    <cellStyle name="Normal 3 3 2 2 2 5 4" xfId="28134" xr:uid="{00000000-0005-0000-0000-0000E86D0000}"/>
    <cellStyle name="Normal 3 3 2 2 2 5 4 2" xfId="28135" xr:uid="{00000000-0005-0000-0000-0000E96D0000}"/>
    <cellStyle name="Normal 3 3 2 2 2 5 5" xfId="28136" xr:uid="{00000000-0005-0000-0000-0000EA6D0000}"/>
    <cellStyle name="Normal 3 3 2 2 2 6" xfId="28137" xr:uid="{00000000-0005-0000-0000-0000EB6D0000}"/>
    <cellStyle name="Normal 3 3 2 2 2 6 2" xfId="28138" xr:uid="{00000000-0005-0000-0000-0000EC6D0000}"/>
    <cellStyle name="Normal 3 3 2 2 2 6 2 2" xfId="28139" xr:uid="{00000000-0005-0000-0000-0000ED6D0000}"/>
    <cellStyle name="Normal 3 3 2 2 2 6 2 2 2" xfId="28140" xr:uid="{00000000-0005-0000-0000-0000EE6D0000}"/>
    <cellStyle name="Normal 3 3 2 2 2 6 2 3" xfId="28141" xr:uid="{00000000-0005-0000-0000-0000EF6D0000}"/>
    <cellStyle name="Normal 3 3 2 2 2 6 3" xfId="28142" xr:uid="{00000000-0005-0000-0000-0000F06D0000}"/>
    <cellStyle name="Normal 3 3 2 2 2 6 3 2" xfId="28143" xr:uid="{00000000-0005-0000-0000-0000F16D0000}"/>
    <cellStyle name="Normal 3 3 2 2 2 6 3 2 2" xfId="28144" xr:uid="{00000000-0005-0000-0000-0000F26D0000}"/>
    <cellStyle name="Normal 3 3 2 2 2 6 3 3" xfId="28145" xr:uid="{00000000-0005-0000-0000-0000F36D0000}"/>
    <cellStyle name="Normal 3 3 2 2 2 6 4" xfId="28146" xr:uid="{00000000-0005-0000-0000-0000F46D0000}"/>
    <cellStyle name="Normal 3 3 2 2 2 6 4 2" xfId="28147" xr:uid="{00000000-0005-0000-0000-0000F56D0000}"/>
    <cellStyle name="Normal 3 3 2 2 2 6 5" xfId="28148" xr:uid="{00000000-0005-0000-0000-0000F66D0000}"/>
    <cellStyle name="Normal 3 3 2 2 2 7" xfId="28149" xr:uid="{00000000-0005-0000-0000-0000F76D0000}"/>
    <cellStyle name="Normal 3 3 2 2 2 7 2" xfId="28150" xr:uid="{00000000-0005-0000-0000-0000F86D0000}"/>
    <cellStyle name="Normal 3 3 2 2 2 7 2 2" xfId="28151" xr:uid="{00000000-0005-0000-0000-0000F96D0000}"/>
    <cellStyle name="Normal 3 3 2 2 2 7 3" xfId="28152" xr:uid="{00000000-0005-0000-0000-0000FA6D0000}"/>
    <cellStyle name="Normal 3 3 2 2 2 8" xfId="28153" xr:uid="{00000000-0005-0000-0000-0000FB6D0000}"/>
    <cellStyle name="Normal 3 3 2 2 2 8 2" xfId="28154" xr:uid="{00000000-0005-0000-0000-0000FC6D0000}"/>
    <cellStyle name="Normal 3 3 2 2 2 8 2 2" xfId="28155" xr:uid="{00000000-0005-0000-0000-0000FD6D0000}"/>
    <cellStyle name="Normal 3 3 2 2 2 8 3" xfId="28156" xr:uid="{00000000-0005-0000-0000-0000FE6D0000}"/>
    <cellStyle name="Normal 3 3 2 2 2 9" xfId="28157" xr:uid="{00000000-0005-0000-0000-0000FF6D0000}"/>
    <cellStyle name="Normal 3 3 2 2 2 9 2" xfId="28158" xr:uid="{00000000-0005-0000-0000-0000006E0000}"/>
    <cellStyle name="Normal 3 3 2 2 3" xfId="28159" xr:uid="{00000000-0005-0000-0000-0000016E0000}"/>
    <cellStyle name="Normal 3 3 2 2 3 2" xfId="28160" xr:uid="{00000000-0005-0000-0000-0000026E0000}"/>
    <cellStyle name="Normal 3 3 2 2 3 2 2" xfId="28161" xr:uid="{00000000-0005-0000-0000-0000036E0000}"/>
    <cellStyle name="Normal 3 3 2 2 3 2 2 2" xfId="28162" xr:uid="{00000000-0005-0000-0000-0000046E0000}"/>
    <cellStyle name="Normal 3 3 2 2 3 2 2 2 2" xfId="28163" xr:uid="{00000000-0005-0000-0000-0000056E0000}"/>
    <cellStyle name="Normal 3 3 2 2 3 2 2 2 2 2" xfId="28164" xr:uid="{00000000-0005-0000-0000-0000066E0000}"/>
    <cellStyle name="Normal 3 3 2 2 3 2 2 2 3" xfId="28165" xr:uid="{00000000-0005-0000-0000-0000076E0000}"/>
    <cellStyle name="Normal 3 3 2 2 3 2 2 3" xfId="28166" xr:uid="{00000000-0005-0000-0000-0000086E0000}"/>
    <cellStyle name="Normal 3 3 2 2 3 2 2 3 2" xfId="28167" xr:uid="{00000000-0005-0000-0000-0000096E0000}"/>
    <cellStyle name="Normal 3 3 2 2 3 2 2 3 2 2" xfId="28168" xr:uid="{00000000-0005-0000-0000-00000A6E0000}"/>
    <cellStyle name="Normal 3 3 2 2 3 2 2 3 3" xfId="28169" xr:uid="{00000000-0005-0000-0000-00000B6E0000}"/>
    <cellStyle name="Normal 3 3 2 2 3 2 2 4" xfId="28170" xr:uid="{00000000-0005-0000-0000-00000C6E0000}"/>
    <cellStyle name="Normal 3 3 2 2 3 2 2 4 2" xfId="28171" xr:uid="{00000000-0005-0000-0000-00000D6E0000}"/>
    <cellStyle name="Normal 3 3 2 2 3 2 2 5" xfId="28172" xr:uid="{00000000-0005-0000-0000-00000E6E0000}"/>
    <cellStyle name="Normal 3 3 2 2 3 2 3" xfId="28173" xr:uid="{00000000-0005-0000-0000-00000F6E0000}"/>
    <cellStyle name="Normal 3 3 2 2 3 2 3 2" xfId="28174" xr:uid="{00000000-0005-0000-0000-0000106E0000}"/>
    <cellStyle name="Normal 3 3 2 2 3 2 3 2 2" xfId="28175" xr:uid="{00000000-0005-0000-0000-0000116E0000}"/>
    <cellStyle name="Normal 3 3 2 2 3 2 3 2 2 2" xfId="28176" xr:uid="{00000000-0005-0000-0000-0000126E0000}"/>
    <cellStyle name="Normal 3 3 2 2 3 2 3 2 3" xfId="28177" xr:uid="{00000000-0005-0000-0000-0000136E0000}"/>
    <cellStyle name="Normal 3 3 2 2 3 2 3 3" xfId="28178" xr:uid="{00000000-0005-0000-0000-0000146E0000}"/>
    <cellStyle name="Normal 3 3 2 2 3 2 3 3 2" xfId="28179" xr:uid="{00000000-0005-0000-0000-0000156E0000}"/>
    <cellStyle name="Normal 3 3 2 2 3 2 3 3 2 2" xfId="28180" xr:uid="{00000000-0005-0000-0000-0000166E0000}"/>
    <cellStyle name="Normal 3 3 2 2 3 2 3 3 3" xfId="28181" xr:uid="{00000000-0005-0000-0000-0000176E0000}"/>
    <cellStyle name="Normal 3 3 2 2 3 2 3 4" xfId="28182" xr:uid="{00000000-0005-0000-0000-0000186E0000}"/>
    <cellStyle name="Normal 3 3 2 2 3 2 3 4 2" xfId="28183" xr:uid="{00000000-0005-0000-0000-0000196E0000}"/>
    <cellStyle name="Normal 3 3 2 2 3 2 3 5" xfId="28184" xr:uid="{00000000-0005-0000-0000-00001A6E0000}"/>
    <cellStyle name="Normal 3 3 2 2 3 2 4" xfId="28185" xr:uid="{00000000-0005-0000-0000-00001B6E0000}"/>
    <cellStyle name="Normal 3 3 2 2 3 2 4 2" xfId="28186" xr:uid="{00000000-0005-0000-0000-00001C6E0000}"/>
    <cellStyle name="Normal 3 3 2 2 3 2 4 2 2" xfId="28187" xr:uid="{00000000-0005-0000-0000-00001D6E0000}"/>
    <cellStyle name="Normal 3 3 2 2 3 2 4 2 2 2" xfId="28188" xr:uid="{00000000-0005-0000-0000-00001E6E0000}"/>
    <cellStyle name="Normal 3 3 2 2 3 2 4 2 3" xfId="28189" xr:uid="{00000000-0005-0000-0000-00001F6E0000}"/>
    <cellStyle name="Normal 3 3 2 2 3 2 4 3" xfId="28190" xr:uid="{00000000-0005-0000-0000-0000206E0000}"/>
    <cellStyle name="Normal 3 3 2 2 3 2 4 3 2" xfId="28191" xr:uid="{00000000-0005-0000-0000-0000216E0000}"/>
    <cellStyle name="Normal 3 3 2 2 3 2 4 3 2 2" xfId="28192" xr:uid="{00000000-0005-0000-0000-0000226E0000}"/>
    <cellStyle name="Normal 3 3 2 2 3 2 4 3 3" xfId="28193" xr:uid="{00000000-0005-0000-0000-0000236E0000}"/>
    <cellStyle name="Normal 3 3 2 2 3 2 4 4" xfId="28194" xr:uid="{00000000-0005-0000-0000-0000246E0000}"/>
    <cellStyle name="Normal 3 3 2 2 3 2 4 4 2" xfId="28195" xr:uid="{00000000-0005-0000-0000-0000256E0000}"/>
    <cellStyle name="Normal 3 3 2 2 3 2 4 5" xfId="28196" xr:uid="{00000000-0005-0000-0000-0000266E0000}"/>
    <cellStyle name="Normal 3 3 2 2 3 2 5" xfId="28197" xr:uid="{00000000-0005-0000-0000-0000276E0000}"/>
    <cellStyle name="Normal 3 3 2 2 3 2 5 2" xfId="28198" xr:uid="{00000000-0005-0000-0000-0000286E0000}"/>
    <cellStyle name="Normal 3 3 2 2 3 2 5 2 2" xfId="28199" xr:uid="{00000000-0005-0000-0000-0000296E0000}"/>
    <cellStyle name="Normal 3 3 2 2 3 2 5 3" xfId="28200" xr:uid="{00000000-0005-0000-0000-00002A6E0000}"/>
    <cellStyle name="Normal 3 3 2 2 3 2 6" xfId="28201" xr:uid="{00000000-0005-0000-0000-00002B6E0000}"/>
    <cellStyle name="Normal 3 3 2 2 3 2 6 2" xfId="28202" xr:uid="{00000000-0005-0000-0000-00002C6E0000}"/>
    <cellStyle name="Normal 3 3 2 2 3 2 6 2 2" xfId="28203" xr:uid="{00000000-0005-0000-0000-00002D6E0000}"/>
    <cellStyle name="Normal 3 3 2 2 3 2 6 3" xfId="28204" xr:uid="{00000000-0005-0000-0000-00002E6E0000}"/>
    <cellStyle name="Normal 3 3 2 2 3 2 7" xfId="28205" xr:uid="{00000000-0005-0000-0000-00002F6E0000}"/>
    <cellStyle name="Normal 3 3 2 2 3 2 7 2" xfId="28206" xr:uid="{00000000-0005-0000-0000-0000306E0000}"/>
    <cellStyle name="Normal 3 3 2 2 3 2 8" xfId="28207" xr:uid="{00000000-0005-0000-0000-0000316E0000}"/>
    <cellStyle name="Normal 3 3 2 2 3 3" xfId="28208" xr:uid="{00000000-0005-0000-0000-0000326E0000}"/>
    <cellStyle name="Normal 3 3 2 2 3 3 2" xfId="28209" xr:uid="{00000000-0005-0000-0000-0000336E0000}"/>
    <cellStyle name="Normal 3 3 2 2 3 3 2 2" xfId="28210" xr:uid="{00000000-0005-0000-0000-0000346E0000}"/>
    <cellStyle name="Normal 3 3 2 2 3 3 2 2 2" xfId="28211" xr:uid="{00000000-0005-0000-0000-0000356E0000}"/>
    <cellStyle name="Normal 3 3 2 2 3 3 2 3" xfId="28212" xr:uid="{00000000-0005-0000-0000-0000366E0000}"/>
    <cellStyle name="Normal 3 3 2 2 3 3 3" xfId="28213" xr:uid="{00000000-0005-0000-0000-0000376E0000}"/>
    <cellStyle name="Normal 3 3 2 2 3 3 3 2" xfId="28214" xr:uid="{00000000-0005-0000-0000-0000386E0000}"/>
    <cellStyle name="Normal 3 3 2 2 3 3 3 2 2" xfId="28215" xr:uid="{00000000-0005-0000-0000-0000396E0000}"/>
    <cellStyle name="Normal 3 3 2 2 3 3 3 3" xfId="28216" xr:uid="{00000000-0005-0000-0000-00003A6E0000}"/>
    <cellStyle name="Normal 3 3 2 2 3 3 4" xfId="28217" xr:uid="{00000000-0005-0000-0000-00003B6E0000}"/>
    <cellStyle name="Normal 3 3 2 2 3 3 4 2" xfId="28218" xr:uid="{00000000-0005-0000-0000-00003C6E0000}"/>
    <cellStyle name="Normal 3 3 2 2 3 3 5" xfId="28219" xr:uid="{00000000-0005-0000-0000-00003D6E0000}"/>
    <cellStyle name="Normal 3 3 2 2 3 4" xfId="28220" xr:uid="{00000000-0005-0000-0000-00003E6E0000}"/>
    <cellStyle name="Normal 3 3 2 2 3 4 2" xfId="28221" xr:uid="{00000000-0005-0000-0000-00003F6E0000}"/>
    <cellStyle name="Normal 3 3 2 2 3 4 2 2" xfId="28222" xr:uid="{00000000-0005-0000-0000-0000406E0000}"/>
    <cellStyle name="Normal 3 3 2 2 3 4 2 2 2" xfId="28223" xr:uid="{00000000-0005-0000-0000-0000416E0000}"/>
    <cellStyle name="Normal 3 3 2 2 3 4 2 3" xfId="28224" xr:uid="{00000000-0005-0000-0000-0000426E0000}"/>
    <cellStyle name="Normal 3 3 2 2 3 4 3" xfId="28225" xr:uid="{00000000-0005-0000-0000-0000436E0000}"/>
    <cellStyle name="Normal 3 3 2 2 3 4 3 2" xfId="28226" xr:uid="{00000000-0005-0000-0000-0000446E0000}"/>
    <cellStyle name="Normal 3 3 2 2 3 4 3 2 2" xfId="28227" xr:uid="{00000000-0005-0000-0000-0000456E0000}"/>
    <cellStyle name="Normal 3 3 2 2 3 4 3 3" xfId="28228" xr:uid="{00000000-0005-0000-0000-0000466E0000}"/>
    <cellStyle name="Normal 3 3 2 2 3 4 4" xfId="28229" xr:uid="{00000000-0005-0000-0000-0000476E0000}"/>
    <cellStyle name="Normal 3 3 2 2 3 4 4 2" xfId="28230" xr:uid="{00000000-0005-0000-0000-0000486E0000}"/>
    <cellStyle name="Normal 3 3 2 2 3 4 5" xfId="28231" xr:uid="{00000000-0005-0000-0000-0000496E0000}"/>
    <cellStyle name="Normal 3 3 2 2 3 5" xfId="28232" xr:uid="{00000000-0005-0000-0000-00004A6E0000}"/>
    <cellStyle name="Normal 3 3 2 2 3 5 2" xfId="28233" xr:uid="{00000000-0005-0000-0000-00004B6E0000}"/>
    <cellStyle name="Normal 3 3 2 2 3 5 2 2" xfId="28234" xr:uid="{00000000-0005-0000-0000-00004C6E0000}"/>
    <cellStyle name="Normal 3 3 2 2 3 5 2 2 2" xfId="28235" xr:uid="{00000000-0005-0000-0000-00004D6E0000}"/>
    <cellStyle name="Normal 3 3 2 2 3 5 2 3" xfId="28236" xr:uid="{00000000-0005-0000-0000-00004E6E0000}"/>
    <cellStyle name="Normal 3 3 2 2 3 5 3" xfId="28237" xr:uid="{00000000-0005-0000-0000-00004F6E0000}"/>
    <cellStyle name="Normal 3 3 2 2 3 5 3 2" xfId="28238" xr:uid="{00000000-0005-0000-0000-0000506E0000}"/>
    <cellStyle name="Normal 3 3 2 2 3 5 3 2 2" xfId="28239" xr:uid="{00000000-0005-0000-0000-0000516E0000}"/>
    <cellStyle name="Normal 3 3 2 2 3 5 3 3" xfId="28240" xr:uid="{00000000-0005-0000-0000-0000526E0000}"/>
    <cellStyle name="Normal 3 3 2 2 3 5 4" xfId="28241" xr:uid="{00000000-0005-0000-0000-0000536E0000}"/>
    <cellStyle name="Normal 3 3 2 2 3 5 4 2" xfId="28242" xr:uid="{00000000-0005-0000-0000-0000546E0000}"/>
    <cellStyle name="Normal 3 3 2 2 3 5 5" xfId="28243" xr:uid="{00000000-0005-0000-0000-0000556E0000}"/>
    <cellStyle name="Normal 3 3 2 2 3 6" xfId="28244" xr:uid="{00000000-0005-0000-0000-0000566E0000}"/>
    <cellStyle name="Normal 3 3 2 2 3 6 2" xfId="28245" xr:uid="{00000000-0005-0000-0000-0000576E0000}"/>
    <cellStyle name="Normal 3 3 2 2 3 6 2 2" xfId="28246" xr:uid="{00000000-0005-0000-0000-0000586E0000}"/>
    <cellStyle name="Normal 3 3 2 2 3 6 3" xfId="28247" xr:uid="{00000000-0005-0000-0000-0000596E0000}"/>
    <cellStyle name="Normal 3 3 2 2 3 7" xfId="28248" xr:uid="{00000000-0005-0000-0000-00005A6E0000}"/>
    <cellStyle name="Normal 3 3 2 2 3 7 2" xfId="28249" xr:uid="{00000000-0005-0000-0000-00005B6E0000}"/>
    <cellStyle name="Normal 3 3 2 2 3 7 2 2" xfId="28250" xr:uid="{00000000-0005-0000-0000-00005C6E0000}"/>
    <cellStyle name="Normal 3 3 2 2 3 7 3" xfId="28251" xr:uid="{00000000-0005-0000-0000-00005D6E0000}"/>
    <cellStyle name="Normal 3 3 2 2 3 8" xfId="28252" xr:uid="{00000000-0005-0000-0000-00005E6E0000}"/>
    <cellStyle name="Normal 3 3 2 2 3 8 2" xfId="28253" xr:uid="{00000000-0005-0000-0000-00005F6E0000}"/>
    <cellStyle name="Normal 3 3 2 2 3 9" xfId="28254" xr:uid="{00000000-0005-0000-0000-0000606E0000}"/>
    <cellStyle name="Normal 3 3 2 2 4" xfId="28255" xr:uid="{00000000-0005-0000-0000-0000616E0000}"/>
    <cellStyle name="Normal 3 3 2 2 4 2" xfId="28256" xr:uid="{00000000-0005-0000-0000-0000626E0000}"/>
    <cellStyle name="Normal 3 3 2 2 4 2 2" xfId="28257" xr:uid="{00000000-0005-0000-0000-0000636E0000}"/>
    <cellStyle name="Normal 3 3 2 2 4 2 2 2" xfId="28258" xr:uid="{00000000-0005-0000-0000-0000646E0000}"/>
    <cellStyle name="Normal 3 3 2 2 4 2 2 2 2" xfId="28259" xr:uid="{00000000-0005-0000-0000-0000656E0000}"/>
    <cellStyle name="Normal 3 3 2 2 4 2 2 3" xfId="28260" xr:uid="{00000000-0005-0000-0000-0000666E0000}"/>
    <cellStyle name="Normal 3 3 2 2 4 2 3" xfId="28261" xr:uid="{00000000-0005-0000-0000-0000676E0000}"/>
    <cellStyle name="Normal 3 3 2 2 4 2 3 2" xfId="28262" xr:uid="{00000000-0005-0000-0000-0000686E0000}"/>
    <cellStyle name="Normal 3 3 2 2 4 2 3 2 2" xfId="28263" xr:uid="{00000000-0005-0000-0000-0000696E0000}"/>
    <cellStyle name="Normal 3 3 2 2 4 2 3 3" xfId="28264" xr:uid="{00000000-0005-0000-0000-00006A6E0000}"/>
    <cellStyle name="Normal 3 3 2 2 4 2 4" xfId="28265" xr:uid="{00000000-0005-0000-0000-00006B6E0000}"/>
    <cellStyle name="Normal 3 3 2 2 4 2 4 2" xfId="28266" xr:uid="{00000000-0005-0000-0000-00006C6E0000}"/>
    <cellStyle name="Normal 3 3 2 2 4 2 5" xfId="28267" xr:uid="{00000000-0005-0000-0000-00006D6E0000}"/>
    <cellStyle name="Normal 3 3 2 2 4 3" xfId="28268" xr:uid="{00000000-0005-0000-0000-00006E6E0000}"/>
    <cellStyle name="Normal 3 3 2 2 4 3 2" xfId="28269" xr:uid="{00000000-0005-0000-0000-00006F6E0000}"/>
    <cellStyle name="Normal 3 3 2 2 4 3 2 2" xfId="28270" xr:uid="{00000000-0005-0000-0000-0000706E0000}"/>
    <cellStyle name="Normal 3 3 2 2 4 3 2 2 2" xfId="28271" xr:uid="{00000000-0005-0000-0000-0000716E0000}"/>
    <cellStyle name="Normal 3 3 2 2 4 3 2 3" xfId="28272" xr:uid="{00000000-0005-0000-0000-0000726E0000}"/>
    <cellStyle name="Normal 3 3 2 2 4 3 3" xfId="28273" xr:uid="{00000000-0005-0000-0000-0000736E0000}"/>
    <cellStyle name="Normal 3 3 2 2 4 3 3 2" xfId="28274" xr:uid="{00000000-0005-0000-0000-0000746E0000}"/>
    <cellStyle name="Normal 3 3 2 2 4 3 3 2 2" xfId="28275" xr:uid="{00000000-0005-0000-0000-0000756E0000}"/>
    <cellStyle name="Normal 3 3 2 2 4 3 3 3" xfId="28276" xr:uid="{00000000-0005-0000-0000-0000766E0000}"/>
    <cellStyle name="Normal 3 3 2 2 4 3 4" xfId="28277" xr:uid="{00000000-0005-0000-0000-0000776E0000}"/>
    <cellStyle name="Normal 3 3 2 2 4 3 4 2" xfId="28278" xr:uid="{00000000-0005-0000-0000-0000786E0000}"/>
    <cellStyle name="Normal 3 3 2 2 4 3 5" xfId="28279" xr:uid="{00000000-0005-0000-0000-0000796E0000}"/>
    <cellStyle name="Normal 3 3 2 2 4 4" xfId="28280" xr:uid="{00000000-0005-0000-0000-00007A6E0000}"/>
    <cellStyle name="Normal 3 3 2 2 4 4 2" xfId="28281" xr:uid="{00000000-0005-0000-0000-00007B6E0000}"/>
    <cellStyle name="Normal 3 3 2 2 4 4 2 2" xfId="28282" xr:uid="{00000000-0005-0000-0000-00007C6E0000}"/>
    <cellStyle name="Normal 3 3 2 2 4 4 2 2 2" xfId="28283" xr:uid="{00000000-0005-0000-0000-00007D6E0000}"/>
    <cellStyle name="Normal 3 3 2 2 4 4 2 3" xfId="28284" xr:uid="{00000000-0005-0000-0000-00007E6E0000}"/>
    <cellStyle name="Normal 3 3 2 2 4 4 3" xfId="28285" xr:uid="{00000000-0005-0000-0000-00007F6E0000}"/>
    <cellStyle name="Normal 3 3 2 2 4 4 3 2" xfId="28286" xr:uid="{00000000-0005-0000-0000-0000806E0000}"/>
    <cellStyle name="Normal 3 3 2 2 4 4 3 2 2" xfId="28287" xr:uid="{00000000-0005-0000-0000-0000816E0000}"/>
    <cellStyle name="Normal 3 3 2 2 4 4 3 3" xfId="28288" xr:uid="{00000000-0005-0000-0000-0000826E0000}"/>
    <cellStyle name="Normal 3 3 2 2 4 4 4" xfId="28289" xr:uid="{00000000-0005-0000-0000-0000836E0000}"/>
    <cellStyle name="Normal 3 3 2 2 4 4 4 2" xfId="28290" xr:uid="{00000000-0005-0000-0000-0000846E0000}"/>
    <cellStyle name="Normal 3 3 2 2 4 4 5" xfId="28291" xr:uid="{00000000-0005-0000-0000-0000856E0000}"/>
    <cellStyle name="Normal 3 3 2 2 4 5" xfId="28292" xr:uid="{00000000-0005-0000-0000-0000866E0000}"/>
    <cellStyle name="Normal 3 3 2 2 4 5 2" xfId="28293" xr:uid="{00000000-0005-0000-0000-0000876E0000}"/>
    <cellStyle name="Normal 3 3 2 2 4 5 2 2" xfId="28294" xr:uid="{00000000-0005-0000-0000-0000886E0000}"/>
    <cellStyle name="Normal 3 3 2 2 4 5 3" xfId="28295" xr:uid="{00000000-0005-0000-0000-0000896E0000}"/>
    <cellStyle name="Normal 3 3 2 2 4 6" xfId="28296" xr:uid="{00000000-0005-0000-0000-00008A6E0000}"/>
    <cellStyle name="Normal 3 3 2 2 4 6 2" xfId="28297" xr:uid="{00000000-0005-0000-0000-00008B6E0000}"/>
    <cellStyle name="Normal 3 3 2 2 4 6 2 2" xfId="28298" xr:uid="{00000000-0005-0000-0000-00008C6E0000}"/>
    <cellStyle name="Normal 3 3 2 2 4 6 3" xfId="28299" xr:uid="{00000000-0005-0000-0000-00008D6E0000}"/>
    <cellStyle name="Normal 3 3 2 2 4 7" xfId="28300" xr:uid="{00000000-0005-0000-0000-00008E6E0000}"/>
    <cellStyle name="Normal 3 3 2 2 4 7 2" xfId="28301" xr:uid="{00000000-0005-0000-0000-00008F6E0000}"/>
    <cellStyle name="Normal 3 3 2 2 4 8" xfId="28302" xr:uid="{00000000-0005-0000-0000-0000906E0000}"/>
    <cellStyle name="Normal 3 3 2 2 5" xfId="28303" xr:uid="{00000000-0005-0000-0000-0000916E0000}"/>
    <cellStyle name="Normal 3 3 2 2 5 2" xfId="28304" xr:uid="{00000000-0005-0000-0000-0000926E0000}"/>
    <cellStyle name="Normal 3 3 2 2 5 2 2" xfId="28305" xr:uid="{00000000-0005-0000-0000-0000936E0000}"/>
    <cellStyle name="Normal 3 3 2 2 5 2 2 2" xfId="28306" xr:uid="{00000000-0005-0000-0000-0000946E0000}"/>
    <cellStyle name="Normal 3 3 2 2 5 2 3" xfId="28307" xr:uid="{00000000-0005-0000-0000-0000956E0000}"/>
    <cellStyle name="Normal 3 3 2 2 5 3" xfId="28308" xr:uid="{00000000-0005-0000-0000-0000966E0000}"/>
    <cellStyle name="Normal 3 3 2 2 5 3 2" xfId="28309" xr:uid="{00000000-0005-0000-0000-0000976E0000}"/>
    <cellStyle name="Normal 3 3 2 2 5 3 2 2" xfId="28310" xr:uid="{00000000-0005-0000-0000-0000986E0000}"/>
    <cellStyle name="Normal 3 3 2 2 5 3 3" xfId="28311" xr:uid="{00000000-0005-0000-0000-0000996E0000}"/>
    <cellStyle name="Normal 3 3 2 2 5 4" xfId="28312" xr:uid="{00000000-0005-0000-0000-00009A6E0000}"/>
    <cellStyle name="Normal 3 3 2 2 5 4 2" xfId="28313" xr:uid="{00000000-0005-0000-0000-00009B6E0000}"/>
    <cellStyle name="Normal 3 3 2 2 5 5" xfId="28314" xr:uid="{00000000-0005-0000-0000-00009C6E0000}"/>
    <cellStyle name="Normal 3 3 2 2 6" xfId="28315" xr:uid="{00000000-0005-0000-0000-00009D6E0000}"/>
    <cellStyle name="Normal 3 3 2 2 6 2" xfId="28316" xr:uid="{00000000-0005-0000-0000-00009E6E0000}"/>
    <cellStyle name="Normal 3 3 2 2 6 2 2" xfId="28317" xr:uid="{00000000-0005-0000-0000-00009F6E0000}"/>
    <cellStyle name="Normal 3 3 2 2 6 2 2 2" xfId="28318" xr:uid="{00000000-0005-0000-0000-0000A06E0000}"/>
    <cellStyle name="Normal 3 3 2 2 6 2 3" xfId="28319" xr:uid="{00000000-0005-0000-0000-0000A16E0000}"/>
    <cellStyle name="Normal 3 3 2 2 6 3" xfId="28320" xr:uid="{00000000-0005-0000-0000-0000A26E0000}"/>
    <cellStyle name="Normal 3 3 2 2 6 3 2" xfId="28321" xr:uid="{00000000-0005-0000-0000-0000A36E0000}"/>
    <cellStyle name="Normal 3 3 2 2 6 3 2 2" xfId="28322" xr:uid="{00000000-0005-0000-0000-0000A46E0000}"/>
    <cellStyle name="Normal 3 3 2 2 6 3 3" xfId="28323" xr:uid="{00000000-0005-0000-0000-0000A56E0000}"/>
    <cellStyle name="Normal 3 3 2 2 6 4" xfId="28324" xr:uid="{00000000-0005-0000-0000-0000A66E0000}"/>
    <cellStyle name="Normal 3 3 2 2 6 4 2" xfId="28325" xr:uid="{00000000-0005-0000-0000-0000A76E0000}"/>
    <cellStyle name="Normal 3 3 2 2 6 5" xfId="28326" xr:uid="{00000000-0005-0000-0000-0000A86E0000}"/>
    <cellStyle name="Normal 3 3 2 2 7" xfId="28327" xr:uid="{00000000-0005-0000-0000-0000A96E0000}"/>
    <cellStyle name="Normal 3 3 2 2 7 2" xfId="28328" xr:uid="{00000000-0005-0000-0000-0000AA6E0000}"/>
    <cellStyle name="Normal 3 3 2 2 7 2 2" xfId="28329" xr:uid="{00000000-0005-0000-0000-0000AB6E0000}"/>
    <cellStyle name="Normal 3 3 2 2 7 2 2 2" xfId="28330" xr:uid="{00000000-0005-0000-0000-0000AC6E0000}"/>
    <cellStyle name="Normal 3 3 2 2 7 2 3" xfId="28331" xr:uid="{00000000-0005-0000-0000-0000AD6E0000}"/>
    <cellStyle name="Normal 3 3 2 2 7 3" xfId="28332" xr:uid="{00000000-0005-0000-0000-0000AE6E0000}"/>
    <cellStyle name="Normal 3 3 2 2 7 3 2" xfId="28333" xr:uid="{00000000-0005-0000-0000-0000AF6E0000}"/>
    <cellStyle name="Normal 3 3 2 2 7 3 2 2" xfId="28334" xr:uid="{00000000-0005-0000-0000-0000B06E0000}"/>
    <cellStyle name="Normal 3 3 2 2 7 3 3" xfId="28335" xr:uid="{00000000-0005-0000-0000-0000B16E0000}"/>
    <cellStyle name="Normal 3 3 2 2 7 4" xfId="28336" xr:uid="{00000000-0005-0000-0000-0000B26E0000}"/>
    <cellStyle name="Normal 3 3 2 2 7 4 2" xfId="28337" xr:uid="{00000000-0005-0000-0000-0000B36E0000}"/>
    <cellStyle name="Normal 3 3 2 2 7 5" xfId="28338" xr:uid="{00000000-0005-0000-0000-0000B46E0000}"/>
    <cellStyle name="Normal 3 3 2 2 8" xfId="28339" xr:uid="{00000000-0005-0000-0000-0000B56E0000}"/>
    <cellStyle name="Normal 3 3 2 2 8 2" xfId="28340" xr:uid="{00000000-0005-0000-0000-0000B66E0000}"/>
    <cellStyle name="Normal 3 3 2 2 8 2 2" xfId="28341" xr:uid="{00000000-0005-0000-0000-0000B76E0000}"/>
    <cellStyle name="Normal 3 3 2 2 8 3" xfId="28342" xr:uid="{00000000-0005-0000-0000-0000B86E0000}"/>
    <cellStyle name="Normal 3 3 2 2 9" xfId="28343" xr:uid="{00000000-0005-0000-0000-0000B96E0000}"/>
    <cellStyle name="Normal 3 3 2 2 9 2" xfId="28344" xr:uid="{00000000-0005-0000-0000-0000BA6E0000}"/>
    <cellStyle name="Normal 3 3 2 2 9 2 2" xfId="28345" xr:uid="{00000000-0005-0000-0000-0000BB6E0000}"/>
    <cellStyle name="Normal 3 3 2 2 9 3" xfId="28346" xr:uid="{00000000-0005-0000-0000-0000BC6E0000}"/>
    <cellStyle name="Normal 3 3 2 3" xfId="28347" xr:uid="{00000000-0005-0000-0000-0000BD6E0000}"/>
    <cellStyle name="Normal 3 3 2 3 2" xfId="28348" xr:uid="{00000000-0005-0000-0000-0000BE6E0000}"/>
    <cellStyle name="Normal 3 3 2 3 2 2" xfId="28349" xr:uid="{00000000-0005-0000-0000-0000BF6E0000}"/>
    <cellStyle name="Normal 3 3 2 3 2 2 2" xfId="28350" xr:uid="{00000000-0005-0000-0000-0000C06E0000}"/>
    <cellStyle name="Normal 3 3 2 3 2 2 2 2" xfId="28351" xr:uid="{00000000-0005-0000-0000-0000C16E0000}"/>
    <cellStyle name="Normal 3 3 2 3 2 2 2 2 2" xfId="28352" xr:uid="{00000000-0005-0000-0000-0000C26E0000}"/>
    <cellStyle name="Normal 3 3 2 3 2 2 2 3" xfId="28353" xr:uid="{00000000-0005-0000-0000-0000C36E0000}"/>
    <cellStyle name="Normal 3 3 2 3 2 2 3" xfId="28354" xr:uid="{00000000-0005-0000-0000-0000C46E0000}"/>
    <cellStyle name="Normal 3 3 2 3 2 2 3 2" xfId="28355" xr:uid="{00000000-0005-0000-0000-0000C56E0000}"/>
    <cellStyle name="Normal 3 3 2 3 2 2 3 2 2" xfId="28356" xr:uid="{00000000-0005-0000-0000-0000C66E0000}"/>
    <cellStyle name="Normal 3 3 2 3 2 2 3 3" xfId="28357" xr:uid="{00000000-0005-0000-0000-0000C76E0000}"/>
    <cellStyle name="Normal 3 3 2 3 2 2 4" xfId="28358" xr:uid="{00000000-0005-0000-0000-0000C86E0000}"/>
    <cellStyle name="Normal 3 3 2 3 2 2 4 2" xfId="28359" xr:uid="{00000000-0005-0000-0000-0000C96E0000}"/>
    <cellStyle name="Normal 3 3 2 3 2 2 5" xfId="28360" xr:uid="{00000000-0005-0000-0000-0000CA6E0000}"/>
    <cellStyle name="Normal 3 3 2 3 2 3" xfId="28361" xr:uid="{00000000-0005-0000-0000-0000CB6E0000}"/>
    <cellStyle name="Normal 3 3 2 3 2 3 2" xfId="28362" xr:uid="{00000000-0005-0000-0000-0000CC6E0000}"/>
    <cellStyle name="Normal 3 3 2 3 2 3 2 2" xfId="28363" xr:uid="{00000000-0005-0000-0000-0000CD6E0000}"/>
    <cellStyle name="Normal 3 3 2 3 2 3 2 2 2" xfId="28364" xr:uid="{00000000-0005-0000-0000-0000CE6E0000}"/>
    <cellStyle name="Normal 3 3 2 3 2 3 2 3" xfId="28365" xr:uid="{00000000-0005-0000-0000-0000CF6E0000}"/>
    <cellStyle name="Normal 3 3 2 3 2 3 3" xfId="28366" xr:uid="{00000000-0005-0000-0000-0000D06E0000}"/>
    <cellStyle name="Normal 3 3 2 3 2 3 3 2" xfId="28367" xr:uid="{00000000-0005-0000-0000-0000D16E0000}"/>
    <cellStyle name="Normal 3 3 2 3 2 3 3 2 2" xfId="28368" xr:uid="{00000000-0005-0000-0000-0000D26E0000}"/>
    <cellStyle name="Normal 3 3 2 3 2 3 3 3" xfId="28369" xr:uid="{00000000-0005-0000-0000-0000D36E0000}"/>
    <cellStyle name="Normal 3 3 2 3 2 3 4" xfId="28370" xr:uid="{00000000-0005-0000-0000-0000D46E0000}"/>
    <cellStyle name="Normal 3 3 2 3 2 3 4 2" xfId="28371" xr:uid="{00000000-0005-0000-0000-0000D56E0000}"/>
    <cellStyle name="Normal 3 3 2 3 2 3 5" xfId="28372" xr:uid="{00000000-0005-0000-0000-0000D66E0000}"/>
    <cellStyle name="Normal 3 3 2 3 2 4" xfId="28373" xr:uid="{00000000-0005-0000-0000-0000D76E0000}"/>
    <cellStyle name="Normal 3 3 2 3 2 4 2" xfId="28374" xr:uid="{00000000-0005-0000-0000-0000D86E0000}"/>
    <cellStyle name="Normal 3 3 2 3 2 4 2 2" xfId="28375" xr:uid="{00000000-0005-0000-0000-0000D96E0000}"/>
    <cellStyle name="Normal 3 3 2 3 2 4 2 2 2" xfId="28376" xr:uid="{00000000-0005-0000-0000-0000DA6E0000}"/>
    <cellStyle name="Normal 3 3 2 3 2 4 2 3" xfId="28377" xr:uid="{00000000-0005-0000-0000-0000DB6E0000}"/>
    <cellStyle name="Normal 3 3 2 3 2 4 3" xfId="28378" xr:uid="{00000000-0005-0000-0000-0000DC6E0000}"/>
    <cellStyle name="Normal 3 3 2 3 2 4 3 2" xfId="28379" xr:uid="{00000000-0005-0000-0000-0000DD6E0000}"/>
    <cellStyle name="Normal 3 3 2 3 2 4 3 2 2" xfId="28380" xr:uid="{00000000-0005-0000-0000-0000DE6E0000}"/>
    <cellStyle name="Normal 3 3 2 3 2 4 3 3" xfId="28381" xr:uid="{00000000-0005-0000-0000-0000DF6E0000}"/>
    <cellStyle name="Normal 3 3 2 3 2 4 4" xfId="28382" xr:uid="{00000000-0005-0000-0000-0000E06E0000}"/>
    <cellStyle name="Normal 3 3 2 3 2 4 4 2" xfId="28383" xr:uid="{00000000-0005-0000-0000-0000E16E0000}"/>
    <cellStyle name="Normal 3 3 2 3 2 4 5" xfId="28384" xr:uid="{00000000-0005-0000-0000-0000E26E0000}"/>
    <cellStyle name="Normal 3 3 2 3 2 5" xfId="28385" xr:uid="{00000000-0005-0000-0000-0000E36E0000}"/>
    <cellStyle name="Normal 3 3 2 3 2 5 2" xfId="28386" xr:uid="{00000000-0005-0000-0000-0000E46E0000}"/>
    <cellStyle name="Normal 3 3 2 3 2 5 2 2" xfId="28387" xr:uid="{00000000-0005-0000-0000-0000E56E0000}"/>
    <cellStyle name="Normal 3 3 2 3 2 5 3" xfId="28388" xr:uid="{00000000-0005-0000-0000-0000E66E0000}"/>
    <cellStyle name="Normal 3 3 2 3 2 6" xfId="28389" xr:uid="{00000000-0005-0000-0000-0000E76E0000}"/>
    <cellStyle name="Normal 3 3 2 3 2 6 2" xfId="28390" xr:uid="{00000000-0005-0000-0000-0000E86E0000}"/>
    <cellStyle name="Normal 3 3 2 3 2 6 2 2" xfId="28391" xr:uid="{00000000-0005-0000-0000-0000E96E0000}"/>
    <cellStyle name="Normal 3 3 2 3 2 6 3" xfId="28392" xr:uid="{00000000-0005-0000-0000-0000EA6E0000}"/>
    <cellStyle name="Normal 3 3 2 3 2 7" xfId="28393" xr:uid="{00000000-0005-0000-0000-0000EB6E0000}"/>
    <cellStyle name="Normal 3 3 2 3 2 7 2" xfId="28394" xr:uid="{00000000-0005-0000-0000-0000EC6E0000}"/>
    <cellStyle name="Normal 3 3 2 3 2 8" xfId="28395" xr:uid="{00000000-0005-0000-0000-0000ED6E0000}"/>
    <cellStyle name="Normal 3 3 2 3 3" xfId="28396" xr:uid="{00000000-0005-0000-0000-0000EE6E0000}"/>
    <cellStyle name="Normal 3 3 2 3 3 2" xfId="28397" xr:uid="{00000000-0005-0000-0000-0000EF6E0000}"/>
    <cellStyle name="Normal 3 3 2 3 3 2 2" xfId="28398" xr:uid="{00000000-0005-0000-0000-0000F06E0000}"/>
    <cellStyle name="Normal 3 3 2 3 3 2 2 2" xfId="28399" xr:uid="{00000000-0005-0000-0000-0000F16E0000}"/>
    <cellStyle name="Normal 3 3 2 3 3 2 3" xfId="28400" xr:uid="{00000000-0005-0000-0000-0000F26E0000}"/>
    <cellStyle name="Normal 3 3 2 3 3 3" xfId="28401" xr:uid="{00000000-0005-0000-0000-0000F36E0000}"/>
    <cellStyle name="Normal 3 3 2 3 3 3 2" xfId="28402" xr:uid="{00000000-0005-0000-0000-0000F46E0000}"/>
    <cellStyle name="Normal 3 3 2 3 3 3 2 2" xfId="28403" xr:uid="{00000000-0005-0000-0000-0000F56E0000}"/>
    <cellStyle name="Normal 3 3 2 3 3 3 3" xfId="28404" xr:uid="{00000000-0005-0000-0000-0000F66E0000}"/>
    <cellStyle name="Normal 3 3 2 3 3 4" xfId="28405" xr:uid="{00000000-0005-0000-0000-0000F76E0000}"/>
    <cellStyle name="Normal 3 3 2 3 3 4 2" xfId="28406" xr:uid="{00000000-0005-0000-0000-0000F86E0000}"/>
    <cellStyle name="Normal 3 3 2 3 3 5" xfId="28407" xr:uid="{00000000-0005-0000-0000-0000F96E0000}"/>
    <cellStyle name="Normal 3 3 2 3 4" xfId="28408" xr:uid="{00000000-0005-0000-0000-0000FA6E0000}"/>
    <cellStyle name="Normal 3 3 2 3 4 2" xfId="28409" xr:uid="{00000000-0005-0000-0000-0000FB6E0000}"/>
    <cellStyle name="Normal 3 3 2 3 4 2 2" xfId="28410" xr:uid="{00000000-0005-0000-0000-0000FC6E0000}"/>
    <cellStyle name="Normal 3 3 2 3 4 2 2 2" xfId="28411" xr:uid="{00000000-0005-0000-0000-0000FD6E0000}"/>
    <cellStyle name="Normal 3 3 2 3 4 2 3" xfId="28412" xr:uid="{00000000-0005-0000-0000-0000FE6E0000}"/>
    <cellStyle name="Normal 3 3 2 3 4 3" xfId="28413" xr:uid="{00000000-0005-0000-0000-0000FF6E0000}"/>
    <cellStyle name="Normal 3 3 2 3 4 3 2" xfId="28414" xr:uid="{00000000-0005-0000-0000-0000006F0000}"/>
    <cellStyle name="Normal 3 3 2 3 4 3 2 2" xfId="28415" xr:uid="{00000000-0005-0000-0000-0000016F0000}"/>
    <cellStyle name="Normal 3 3 2 3 4 3 3" xfId="28416" xr:uid="{00000000-0005-0000-0000-0000026F0000}"/>
    <cellStyle name="Normal 3 3 2 3 4 4" xfId="28417" xr:uid="{00000000-0005-0000-0000-0000036F0000}"/>
    <cellStyle name="Normal 3 3 2 3 4 4 2" xfId="28418" xr:uid="{00000000-0005-0000-0000-0000046F0000}"/>
    <cellStyle name="Normal 3 3 2 3 4 5" xfId="28419" xr:uid="{00000000-0005-0000-0000-0000056F0000}"/>
    <cellStyle name="Normal 3 3 2 3 5" xfId="28420" xr:uid="{00000000-0005-0000-0000-0000066F0000}"/>
    <cellStyle name="Normal 3 3 2 3 5 2" xfId="28421" xr:uid="{00000000-0005-0000-0000-0000076F0000}"/>
    <cellStyle name="Normal 3 3 2 3 5 2 2" xfId="28422" xr:uid="{00000000-0005-0000-0000-0000086F0000}"/>
    <cellStyle name="Normal 3 3 2 3 5 2 2 2" xfId="28423" xr:uid="{00000000-0005-0000-0000-0000096F0000}"/>
    <cellStyle name="Normal 3 3 2 3 5 2 3" xfId="28424" xr:uid="{00000000-0005-0000-0000-00000A6F0000}"/>
    <cellStyle name="Normal 3 3 2 3 5 3" xfId="28425" xr:uid="{00000000-0005-0000-0000-00000B6F0000}"/>
    <cellStyle name="Normal 3 3 2 3 5 3 2" xfId="28426" xr:uid="{00000000-0005-0000-0000-00000C6F0000}"/>
    <cellStyle name="Normal 3 3 2 3 5 3 2 2" xfId="28427" xr:uid="{00000000-0005-0000-0000-00000D6F0000}"/>
    <cellStyle name="Normal 3 3 2 3 5 3 3" xfId="28428" xr:uid="{00000000-0005-0000-0000-00000E6F0000}"/>
    <cellStyle name="Normal 3 3 2 3 5 4" xfId="28429" xr:uid="{00000000-0005-0000-0000-00000F6F0000}"/>
    <cellStyle name="Normal 3 3 2 3 5 4 2" xfId="28430" xr:uid="{00000000-0005-0000-0000-0000106F0000}"/>
    <cellStyle name="Normal 3 3 2 3 5 5" xfId="28431" xr:uid="{00000000-0005-0000-0000-0000116F0000}"/>
    <cellStyle name="Normal 3 3 2 3 6" xfId="28432" xr:uid="{00000000-0005-0000-0000-0000126F0000}"/>
    <cellStyle name="Normal 3 3 2 3 6 2" xfId="28433" xr:uid="{00000000-0005-0000-0000-0000136F0000}"/>
    <cellStyle name="Normal 3 3 2 3 6 2 2" xfId="28434" xr:uid="{00000000-0005-0000-0000-0000146F0000}"/>
    <cellStyle name="Normal 3 3 2 3 6 3" xfId="28435" xr:uid="{00000000-0005-0000-0000-0000156F0000}"/>
    <cellStyle name="Normal 3 3 2 3 7" xfId="28436" xr:uid="{00000000-0005-0000-0000-0000166F0000}"/>
    <cellStyle name="Normal 3 3 2 3 7 2" xfId="28437" xr:uid="{00000000-0005-0000-0000-0000176F0000}"/>
    <cellStyle name="Normal 3 3 2 3 7 2 2" xfId="28438" xr:uid="{00000000-0005-0000-0000-0000186F0000}"/>
    <cellStyle name="Normal 3 3 2 3 7 3" xfId="28439" xr:uid="{00000000-0005-0000-0000-0000196F0000}"/>
    <cellStyle name="Normal 3 3 2 3 8" xfId="28440" xr:uid="{00000000-0005-0000-0000-00001A6F0000}"/>
    <cellStyle name="Normal 3 3 2 3 8 2" xfId="28441" xr:uid="{00000000-0005-0000-0000-00001B6F0000}"/>
    <cellStyle name="Normal 3 3 2 3 9" xfId="28442" xr:uid="{00000000-0005-0000-0000-00001C6F0000}"/>
    <cellStyle name="Normal 3 3 2 4" xfId="28443" xr:uid="{00000000-0005-0000-0000-00001D6F0000}"/>
    <cellStyle name="Normal 3 3 2 4 2" xfId="28444" xr:uid="{00000000-0005-0000-0000-00001E6F0000}"/>
    <cellStyle name="Normal 3 3 2 4 2 2" xfId="28445" xr:uid="{00000000-0005-0000-0000-00001F6F0000}"/>
    <cellStyle name="Normal 3 3 2 4 2 2 2" xfId="28446" xr:uid="{00000000-0005-0000-0000-0000206F0000}"/>
    <cellStyle name="Normal 3 3 2 4 2 2 2 2" xfId="28447" xr:uid="{00000000-0005-0000-0000-0000216F0000}"/>
    <cellStyle name="Normal 3 3 2 4 2 2 3" xfId="28448" xr:uid="{00000000-0005-0000-0000-0000226F0000}"/>
    <cellStyle name="Normal 3 3 2 4 2 3" xfId="28449" xr:uid="{00000000-0005-0000-0000-0000236F0000}"/>
    <cellStyle name="Normal 3 3 2 4 2 3 2" xfId="28450" xr:uid="{00000000-0005-0000-0000-0000246F0000}"/>
    <cellStyle name="Normal 3 3 2 4 2 3 2 2" xfId="28451" xr:uid="{00000000-0005-0000-0000-0000256F0000}"/>
    <cellStyle name="Normal 3 3 2 4 2 3 3" xfId="28452" xr:uid="{00000000-0005-0000-0000-0000266F0000}"/>
    <cellStyle name="Normal 3 3 2 4 2 4" xfId="28453" xr:uid="{00000000-0005-0000-0000-0000276F0000}"/>
    <cellStyle name="Normal 3 3 2 4 2 4 2" xfId="28454" xr:uid="{00000000-0005-0000-0000-0000286F0000}"/>
    <cellStyle name="Normal 3 3 2 4 2 5" xfId="28455" xr:uid="{00000000-0005-0000-0000-0000296F0000}"/>
    <cellStyle name="Normal 3 3 2 4 3" xfId="28456" xr:uid="{00000000-0005-0000-0000-00002A6F0000}"/>
    <cellStyle name="Normal 3 3 2 4 3 2" xfId="28457" xr:uid="{00000000-0005-0000-0000-00002B6F0000}"/>
    <cellStyle name="Normal 3 3 2 4 3 2 2" xfId="28458" xr:uid="{00000000-0005-0000-0000-00002C6F0000}"/>
    <cellStyle name="Normal 3 3 2 4 3 2 2 2" xfId="28459" xr:uid="{00000000-0005-0000-0000-00002D6F0000}"/>
    <cellStyle name="Normal 3 3 2 4 3 2 3" xfId="28460" xr:uid="{00000000-0005-0000-0000-00002E6F0000}"/>
    <cellStyle name="Normal 3 3 2 4 3 3" xfId="28461" xr:uid="{00000000-0005-0000-0000-00002F6F0000}"/>
    <cellStyle name="Normal 3 3 2 4 3 3 2" xfId="28462" xr:uid="{00000000-0005-0000-0000-0000306F0000}"/>
    <cellStyle name="Normal 3 3 2 4 3 3 2 2" xfId="28463" xr:uid="{00000000-0005-0000-0000-0000316F0000}"/>
    <cellStyle name="Normal 3 3 2 4 3 3 3" xfId="28464" xr:uid="{00000000-0005-0000-0000-0000326F0000}"/>
    <cellStyle name="Normal 3 3 2 4 3 4" xfId="28465" xr:uid="{00000000-0005-0000-0000-0000336F0000}"/>
    <cellStyle name="Normal 3 3 2 4 3 4 2" xfId="28466" xr:uid="{00000000-0005-0000-0000-0000346F0000}"/>
    <cellStyle name="Normal 3 3 2 4 3 5" xfId="28467" xr:uid="{00000000-0005-0000-0000-0000356F0000}"/>
    <cellStyle name="Normal 3 3 2 4 4" xfId="28468" xr:uid="{00000000-0005-0000-0000-0000366F0000}"/>
    <cellStyle name="Normal 3 3 2 4 4 2" xfId="28469" xr:uid="{00000000-0005-0000-0000-0000376F0000}"/>
    <cellStyle name="Normal 3 3 2 4 4 2 2" xfId="28470" xr:uid="{00000000-0005-0000-0000-0000386F0000}"/>
    <cellStyle name="Normal 3 3 2 4 4 2 2 2" xfId="28471" xr:uid="{00000000-0005-0000-0000-0000396F0000}"/>
    <cellStyle name="Normal 3 3 2 4 4 2 3" xfId="28472" xr:uid="{00000000-0005-0000-0000-00003A6F0000}"/>
    <cellStyle name="Normal 3 3 2 4 4 3" xfId="28473" xr:uid="{00000000-0005-0000-0000-00003B6F0000}"/>
    <cellStyle name="Normal 3 3 2 4 4 3 2" xfId="28474" xr:uid="{00000000-0005-0000-0000-00003C6F0000}"/>
    <cellStyle name="Normal 3 3 2 4 4 3 2 2" xfId="28475" xr:uid="{00000000-0005-0000-0000-00003D6F0000}"/>
    <cellStyle name="Normal 3 3 2 4 4 3 3" xfId="28476" xr:uid="{00000000-0005-0000-0000-00003E6F0000}"/>
    <cellStyle name="Normal 3 3 2 4 4 4" xfId="28477" xr:uid="{00000000-0005-0000-0000-00003F6F0000}"/>
    <cellStyle name="Normal 3 3 2 4 4 4 2" xfId="28478" xr:uid="{00000000-0005-0000-0000-0000406F0000}"/>
    <cellStyle name="Normal 3 3 2 4 4 5" xfId="28479" xr:uid="{00000000-0005-0000-0000-0000416F0000}"/>
    <cellStyle name="Normal 3 3 2 4 5" xfId="28480" xr:uid="{00000000-0005-0000-0000-0000426F0000}"/>
    <cellStyle name="Normal 3 3 2 4 5 2" xfId="28481" xr:uid="{00000000-0005-0000-0000-0000436F0000}"/>
    <cellStyle name="Normal 3 3 2 4 5 2 2" xfId="28482" xr:uid="{00000000-0005-0000-0000-0000446F0000}"/>
    <cellStyle name="Normal 3 3 2 4 5 3" xfId="28483" xr:uid="{00000000-0005-0000-0000-0000456F0000}"/>
    <cellStyle name="Normal 3 3 2 4 6" xfId="28484" xr:uid="{00000000-0005-0000-0000-0000466F0000}"/>
    <cellStyle name="Normal 3 3 2 4 6 2" xfId="28485" xr:uid="{00000000-0005-0000-0000-0000476F0000}"/>
    <cellStyle name="Normal 3 3 2 4 6 2 2" xfId="28486" xr:uid="{00000000-0005-0000-0000-0000486F0000}"/>
    <cellStyle name="Normal 3 3 2 4 6 3" xfId="28487" xr:uid="{00000000-0005-0000-0000-0000496F0000}"/>
    <cellStyle name="Normal 3 3 2 4 7" xfId="28488" xr:uid="{00000000-0005-0000-0000-00004A6F0000}"/>
    <cellStyle name="Normal 3 3 2 4 7 2" xfId="28489" xr:uid="{00000000-0005-0000-0000-00004B6F0000}"/>
    <cellStyle name="Normal 3 3 2 4 8" xfId="28490" xr:uid="{00000000-0005-0000-0000-00004C6F0000}"/>
    <cellStyle name="Normal 3 3 2 5" xfId="28491" xr:uid="{00000000-0005-0000-0000-00004D6F0000}"/>
    <cellStyle name="Normal 3 3 2 5 2" xfId="28492" xr:uid="{00000000-0005-0000-0000-00004E6F0000}"/>
    <cellStyle name="Normal 3 3 2 5 2 2" xfId="28493" xr:uid="{00000000-0005-0000-0000-00004F6F0000}"/>
    <cellStyle name="Normal 3 3 2 5 2 2 2" xfId="28494" xr:uid="{00000000-0005-0000-0000-0000506F0000}"/>
    <cellStyle name="Normal 3 3 2 5 2 3" xfId="28495" xr:uid="{00000000-0005-0000-0000-0000516F0000}"/>
    <cellStyle name="Normal 3 3 2 5 3" xfId="28496" xr:uid="{00000000-0005-0000-0000-0000526F0000}"/>
    <cellStyle name="Normal 3 3 2 5 3 2" xfId="28497" xr:uid="{00000000-0005-0000-0000-0000536F0000}"/>
    <cellStyle name="Normal 3 3 2 5 3 2 2" xfId="28498" xr:uid="{00000000-0005-0000-0000-0000546F0000}"/>
    <cellStyle name="Normal 3 3 2 5 3 3" xfId="28499" xr:uid="{00000000-0005-0000-0000-0000556F0000}"/>
    <cellStyle name="Normal 3 3 2 5 4" xfId="28500" xr:uid="{00000000-0005-0000-0000-0000566F0000}"/>
    <cellStyle name="Normal 3 3 2 5 4 2" xfId="28501" xr:uid="{00000000-0005-0000-0000-0000576F0000}"/>
    <cellStyle name="Normal 3 3 2 5 5" xfId="28502" xr:uid="{00000000-0005-0000-0000-0000586F0000}"/>
    <cellStyle name="Normal 3 3 2 6" xfId="28503" xr:uid="{00000000-0005-0000-0000-0000596F0000}"/>
    <cellStyle name="Normal 3 3 2 6 2" xfId="28504" xr:uid="{00000000-0005-0000-0000-00005A6F0000}"/>
    <cellStyle name="Normal 3 3 2 6 2 2" xfId="28505" xr:uid="{00000000-0005-0000-0000-00005B6F0000}"/>
    <cellStyle name="Normal 3 3 2 6 2 2 2" xfId="28506" xr:uid="{00000000-0005-0000-0000-00005C6F0000}"/>
    <cellStyle name="Normal 3 3 2 6 2 3" xfId="28507" xr:uid="{00000000-0005-0000-0000-00005D6F0000}"/>
    <cellStyle name="Normal 3 3 2 6 3" xfId="28508" xr:uid="{00000000-0005-0000-0000-00005E6F0000}"/>
    <cellStyle name="Normal 3 3 2 6 3 2" xfId="28509" xr:uid="{00000000-0005-0000-0000-00005F6F0000}"/>
    <cellStyle name="Normal 3 3 2 6 3 2 2" xfId="28510" xr:uid="{00000000-0005-0000-0000-0000606F0000}"/>
    <cellStyle name="Normal 3 3 2 6 3 3" xfId="28511" xr:uid="{00000000-0005-0000-0000-0000616F0000}"/>
    <cellStyle name="Normal 3 3 2 6 4" xfId="28512" xr:uid="{00000000-0005-0000-0000-0000626F0000}"/>
    <cellStyle name="Normal 3 3 2 6 4 2" xfId="28513" xr:uid="{00000000-0005-0000-0000-0000636F0000}"/>
    <cellStyle name="Normal 3 3 2 6 5" xfId="28514" xr:uid="{00000000-0005-0000-0000-0000646F0000}"/>
    <cellStyle name="Normal 3 3 2 7" xfId="28515" xr:uid="{00000000-0005-0000-0000-0000656F0000}"/>
    <cellStyle name="Normal 3 3 2 7 2" xfId="28516" xr:uid="{00000000-0005-0000-0000-0000666F0000}"/>
    <cellStyle name="Normal 3 3 2 7 2 2" xfId="28517" xr:uid="{00000000-0005-0000-0000-0000676F0000}"/>
    <cellStyle name="Normal 3 3 2 7 2 2 2" xfId="28518" xr:uid="{00000000-0005-0000-0000-0000686F0000}"/>
    <cellStyle name="Normal 3 3 2 7 2 3" xfId="28519" xr:uid="{00000000-0005-0000-0000-0000696F0000}"/>
    <cellStyle name="Normal 3 3 2 7 3" xfId="28520" xr:uid="{00000000-0005-0000-0000-00006A6F0000}"/>
    <cellStyle name="Normal 3 3 2 7 3 2" xfId="28521" xr:uid="{00000000-0005-0000-0000-00006B6F0000}"/>
    <cellStyle name="Normal 3 3 2 7 3 2 2" xfId="28522" xr:uid="{00000000-0005-0000-0000-00006C6F0000}"/>
    <cellStyle name="Normal 3 3 2 7 3 3" xfId="28523" xr:uid="{00000000-0005-0000-0000-00006D6F0000}"/>
    <cellStyle name="Normal 3 3 2 7 4" xfId="28524" xr:uid="{00000000-0005-0000-0000-00006E6F0000}"/>
    <cellStyle name="Normal 3 3 2 7 4 2" xfId="28525" xr:uid="{00000000-0005-0000-0000-00006F6F0000}"/>
    <cellStyle name="Normal 3 3 2 7 5" xfId="28526" xr:uid="{00000000-0005-0000-0000-0000706F0000}"/>
    <cellStyle name="Normal 3 3 2 8" xfId="28527" xr:uid="{00000000-0005-0000-0000-0000716F0000}"/>
    <cellStyle name="Normal 3 3 2 8 2" xfId="28528" xr:uid="{00000000-0005-0000-0000-0000726F0000}"/>
    <cellStyle name="Normal 3 3 2 8 2 2" xfId="28529" xr:uid="{00000000-0005-0000-0000-0000736F0000}"/>
    <cellStyle name="Normal 3 3 2 8 3" xfId="28530" xr:uid="{00000000-0005-0000-0000-0000746F0000}"/>
    <cellStyle name="Normal 3 3 2 9" xfId="28531" xr:uid="{00000000-0005-0000-0000-0000756F0000}"/>
    <cellStyle name="Normal 3 3 2 9 2" xfId="28532" xr:uid="{00000000-0005-0000-0000-0000766F0000}"/>
    <cellStyle name="Normal 3 3 2 9 2 2" xfId="28533" xr:uid="{00000000-0005-0000-0000-0000776F0000}"/>
    <cellStyle name="Normal 3 3 2 9 3" xfId="28534" xr:uid="{00000000-0005-0000-0000-0000786F0000}"/>
    <cellStyle name="Normal 3 3 3" xfId="28535" xr:uid="{00000000-0005-0000-0000-0000796F0000}"/>
    <cellStyle name="Normal 3 3 3 10" xfId="28536" xr:uid="{00000000-0005-0000-0000-00007A6F0000}"/>
    <cellStyle name="Normal 3 3 3 2" xfId="28537" xr:uid="{00000000-0005-0000-0000-00007B6F0000}"/>
    <cellStyle name="Normal 3 3 3 2 2" xfId="28538" xr:uid="{00000000-0005-0000-0000-00007C6F0000}"/>
    <cellStyle name="Normal 3 3 3 2 2 2" xfId="28539" xr:uid="{00000000-0005-0000-0000-00007D6F0000}"/>
    <cellStyle name="Normal 3 3 3 2 2 2 2" xfId="28540" xr:uid="{00000000-0005-0000-0000-00007E6F0000}"/>
    <cellStyle name="Normal 3 3 3 2 2 2 2 2" xfId="28541" xr:uid="{00000000-0005-0000-0000-00007F6F0000}"/>
    <cellStyle name="Normal 3 3 3 2 2 2 3" xfId="28542" xr:uid="{00000000-0005-0000-0000-0000806F0000}"/>
    <cellStyle name="Normal 3 3 3 2 2 3" xfId="28543" xr:uid="{00000000-0005-0000-0000-0000816F0000}"/>
    <cellStyle name="Normal 3 3 3 2 2 3 2" xfId="28544" xr:uid="{00000000-0005-0000-0000-0000826F0000}"/>
    <cellStyle name="Normal 3 3 3 2 2 3 2 2" xfId="28545" xr:uid="{00000000-0005-0000-0000-0000836F0000}"/>
    <cellStyle name="Normal 3 3 3 2 2 3 3" xfId="28546" xr:uid="{00000000-0005-0000-0000-0000846F0000}"/>
    <cellStyle name="Normal 3 3 3 2 2 4" xfId="28547" xr:uid="{00000000-0005-0000-0000-0000856F0000}"/>
    <cellStyle name="Normal 3 3 3 2 2 4 2" xfId="28548" xr:uid="{00000000-0005-0000-0000-0000866F0000}"/>
    <cellStyle name="Normal 3 3 3 2 2 5" xfId="28549" xr:uid="{00000000-0005-0000-0000-0000876F0000}"/>
    <cellStyle name="Normal 3 3 3 2 3" xfId="28550" xr:uid="{00000000-0005-0000-0000-0000886F0000}"/>
    <cellStyle name="Normal 3 3 3 2 3 2" xfId="28551" xr:uid="{00000000-0005-0000-0000-0000896F0000}"/>
    <cellStyle name="Normal 3 3 3 2 3 2 2" xfId="28552" xr:uid="{00000000-0005-0000-0000-00008A6F0000}"/>
    <cellStyle name="Normal 3 3 3 2 3 2 2 2" xfId="28553" xr:uid="{00000000-0005-0000-0000-00008B6F0000}"/>
    <cellStyle name="Normal 3 3 3 2 3 2 3" xfId="28554" xr:uid="{00000000-0005-0000-0000-00008C6F0000}"/>
    <cellStyle name="Normal 3 3 3 2 3 3" xfId="28555" xr:uid="{00000000-0005-0000-0000-00008D6F0000}"/>
    <cellStyle name="Normal 3 3 3 2 3 3 2" xfId="28556" xr:uid="{00000000-0005-0000-0000-00008E6F0000}"/>
    <cellStyle name="Normal 3 3 3 2 3 3 2 2" xfId="28557" xr:uid="{00000000-0005-0000-0000-00008F6F0000}"/>
    <cellStyle name="Normal 3 3 3 2 3 3 3" xfId="28558" xr:uid="{00000000-0005-0000-0000-0000906F0000}"/>
    <cellStyle name="Normal 3 3 3 2 3 4" xfId="28559" xr:uid="{00000000-0005-0000-0000-0000916F0000}"/>
    <cellStyle name="Normal 3 3 3 2 3 4 2" xfId="28560" xr:uid="{00000000-0005-0000-0000-0000926F0000}"/>
    <cellStyle name="Normal 3 3 3 2 3 5" xfId="28561" xr:uid="{00000000-0005-0000-0000-0000936F0000}"/>
    <cellStyle name="Normal 3 3 3 2 4" xfId="28562" xr:uid="{00000000-0005-0000-0000-0000946F0000}"/>
    <cellStyle name="Normal 3 3 3 2 4 2" xfId="28563" xr:uid="{00000000-0005-0000-0000-0000956F0000}"/>
    <cellStyle name="Normal 3 3 3 2 4 2 2" xfId="28564" xr:uid="{00000000-0005-0000-0000-0000966F0000}"/>
    <cellStyle name="Normal 3 3 3 2 4 2 2 2" xfId="28565" xr:uid="{00000000-0005-0000-0000-0000976F0000}"/>
    <cellStyle name="Normal 3 3 3 2 4 2 3" xfId="28566" xr:uid="{00000000-0005-0000-0000-0000986F0000}"/>
    <cellStyle name="Normal 3 3 3 2 4 3" xfId="28567" xr:uid="{00000000-0005-0000-0000-0000996F0000}"/>
    <cellStyle name="Normal 3 3 3 2 4 3 2" xfId="28568" xr:uid="{00000000-0005-0000-0000-00009A6F0000}"/>
    <cellStyle name="Normal 3 3 3 2 4 3 2 2" xfId="28569" xr:uid="{00000000-0005-0000-0000-00009B6F0000}"/>
    <cellStyle name="Normal 3 3 3 2 4 3 3" xfId="28570" xr:uid="{00000000-0005-0000-0000-00009C6F0000}"/>
    <cellStyle name="Normal 3 3 3 2 4 4" xfId="28571" xr:uid="{00000000-0005-0000-0000-00009D6F0000}"/>
    <cellStyle name="Normal 3 3 3 2 4 4 2" xfId="28572" xr:uid="{00000000-0005-0000-0000-00009E6F0000}"/>
    <cellStyle name="Normal 3 3 3 2 4 5" xfId="28573" xr:uid="{00000000-0005-0000-0000-00009F6F0000}"/>
    <cellStyle name="Normal 3 3 3 2 5" xfId="28574" xr:uid="{00000000-0005-0000-0000-0000A06F0000}"/>
    <cellStyle name="Normal 3 3 3 2 5 2" xfId="28575" xr:uid="{00000000-0005-0000-0000-0000A16F0000}"/>
    <cellStyle name="Normal 3 3 3 2 5 2 2" xfId="28576" xr:uid="{00000000-0005-0000-0000-0000A26F0000}"/>
    <cellStyle name="Normal 3 3 3 2 5 3" xfId="28577" xr:uid="{00000000-0005-0000-0000-0000A36F0000}"/>
    <cellStyle name="Normal 3 3 3 2 6" xfId="28578" xr:uid="{00000000-0005-0000-0000-0000A46F0000}"/>
    <cellStyle name="Normal 3 3 3 2 6 2" xfId="28579" xr:uid="{00000000-0005-0000-0000-0000A56F0000}"/>
    <cellStyle name="Normal 3 3 3 2 6 2 2" xfId="28580" xr:uid="{00000000-0005-0000-0000-0000A66F0000}"/>
    <cellStyle name="Normal 3 3 3 2 6 3" xfId="28581" xr:uid="{00000000-0005-0000-0000-0000A76F0000}"/>
    <cellStyle name="Normal 3 3 3 2 7" xfId="28582" xr:uid="{00000000-0005-0000-0000-0000A86F0000}"/>
    <cellStyle name="Normal 3 3 3 2 7 2" xfId="28583" xr:uid="{00000000-0005-0000-0000-0000A96F0000}"/>
    <cellStyle name="Normal 3 3 3 2 8" xfId="28584" xr:uid="{00000000-0005-0000-0000-0000AA6F0000}"/>
    <cellStyle name="Normal 3 3 3 3" xfId="28585" xr:uid="{00000000-0005-0000-0000-0000AB6F0000}"/>
    <cellStyle name="Normal 3 3 3 3 2" xfId="28586" xr:uid="{00000000-0005-0000-0000-0000AC6F0000}"/>
    <cellStyle name="Normal 3 3 3 3 2 2" xfId="28587" xr:uid="{00000000-0005-0000-0000-0000AD6F0000}"/>
    <cellStyle name="Normal 3 3 3 3 2 2 2" xfId="28588" xr:uid="{00000000-0005-0000-0000-0000AE6F0000}"/>
    <cellStyle name="Normal 3 3 3 3 2 3" xfId="28589" xr:uid="{00000000-0005-0000-0000-0000AF6F0000}"/>
    <cellStyle name="Normal 3 3 3 3 2 4" xfId="28590" xr:uid="{00000000-0005-0000-0000-0000B06F0000}"/>
    <cellStyle name="Normal 3 3 3 3 3" xfId="28591" xr:uid="{00000000-0005-0000-0000-0000B16F0000}"/>
    <cellStyle name="Normal 3 3 3 3 3 2" xfId="28592" xr:uid="{00000000-0005-0000-0000-0000B26F0000}"/>
    <cellStyle name="Normal 3 3 3 3 3 2 2" xfId="28593" xr:uid="{00000000-0005-0000-0000-0000B36F0000}"/>
    <cellStyle name="Normal 3 3 3 3 3 3" xfId="28594" xr:uid="{00000000-0005-0000-0000-0000B46F0000}"/>
    <cellStyle name="Normal 3 3 3 3 4" xfId="28595" xr:uid="{00000000-0005-0000-0000-0000B56F0000}"/>
    <cellStyle name="Normal 3 3 3 3 4 2" xfId="28596" xr:uid="{00000000-0005-0000-0000-0000B66F0000}"/>
    <cellStyle name="Normal 3 3 3 3 5" xfId="28597" xr:uid="{00000000-0005-0000-0000-0000B76F0000}"/>
    <cellStyle name="Normal 3 3 3 4" xfId="28598" xr:uid="{00000000-0005-0000-0000-0000B86F0000}"/>
    <cellStyle name="Normal 3 3 3 4 2" xfId="28599" xr:uid="{00000000-0005-0000-0000-0000B96F0000}"/>
    <cellStyle name="Normal 3 3 3 4 2 2" xfId="28600" xr:uid="{00000000-0005-0000-0000-0000BA6F0000}"/>
    <cellStyle name="Normal 3 3 3 4 2 2 2" xfId="28601" xr:uid="{00000000-0005-0000-0000-0000BB6F0000}"/>
    <cellStyle name="Normal 3 3 3 4 2 3" xfId="28602" xr:uid="{00000000-0005-0000-0000-0000BC6F0000}"/>
    <cellStyle name="Normal 3 3 3 4 3" xfId="28603" xr:uid="{00000000-0005-0000-0000-0000BD6F0000}"/>
    <cellStyle name="Normal 3 3 3 4 3 2" xfId="28604" xr:uid="{00000000-0005-0000-0000-0000BE6F0000}"/>
    <cellStyle name="Normal 3 3 3 4 3 2 2" xfId="28605" xr:uid="{00000000-0005-0000-0000-0000BF6F0000}"/>
    <cellStyle name="Normal 3 3 3 4 3 3" xfId="28606" xr:uid="{00000000-0005-0000-0000-0000C06F0000}"/>
    <cellStyle name="Normal 3 3 3 4 4" xfId="28607" xr:uid="{00000000-0005-0000-0000-0000C16F0000}"/>
    <cellStyle name="Normal 3 3 3 4 4 2" xfId="28608" xr:uid="{00000000-0005-0000-0000-0000C26F0000}"/>
    <cellStyle name="Normal 3 3 3 4 5" xfId="28609" xr:uid="{00000000-0005-0000-0000-0000C36F0000}"/>
    <cellStyle name="Normal 3 3 3 5" xfId="28610" xr:uid="{00000000-0005-0000-0000-0000C46F0000}"/>
    <cellStyle name="Normal 3 3 3 5 2" xfId="28611" xr:uid="{00000000-0005-0000-0000-0000C56F0000}"/>
    <cellStyle name="Normal 3 3 3 5 2 2" xfId="28612" xr:uid="{00000000-0005-0000-0000-0000C66F0000}"/>
    <cellStyle name="Normal 3 3 3 5 2 2 2" xfId="28613" xr:uid="{00000000-0005-0000-0000-0000C76F0000}"/>
    <cellStyle name="Normal 3 3 3 5 2 3" xfId="28614" xr:uid="{00000000-0005-0000-0000-0000C86F0000}"/>
    <cellStyle name="Normal 3 3 3 5 3" xfId="28615" xr:uid="{00000000-0005-0000-0000-0000C96F0000}"/>
    <cellStyle name="Normal 3 3 3 5 3 2" xfId="28616" xr:uid="{00000000-0005-0000-0000-0000CA6F0000}"/>
    <cellStyle name="Normal 3 3 3 5 3 2 2" xfId="28617" xr:uid="{00000000-0005-0000-0000-0000CB6F0000}"/>
    <cellStyle name="Normal 3 3 3 5 3 3" xfId="28618" xr:uid="{00000000-0005-0000-0000-0000CC6F0000}"/>
    <cellStyle name="Normal 3 3 3 5 4" xfId="28619" xr:uid="{00000000-0005-0000-0000-0000CD6F0000}"/>
    <cellStyle name="Normal 3 3 3 5 4 2" xfId="28620" xr:uid="{00000000-0005-0000-0000-0000CE6F0000}"/>
    <cellStyle name="Normal 3 3 3 5 5" xfId="28621" xr:uid="{00000000-0005-0000-0000-0000CF6F0000}"/>
    <cellStyle name="Normal 3 3 3 6" xfId="28622" xr:uid="{00000000-0005-0000-0000-0000D06F0000}"/>
    <cellStyle name="Normal 3 3 3 6 2" xfId="28623" xr:uid="{00000000-0005-0000-0000-0000D16F0000}"/>
    <cellStyle name="Normal 3 3 3 6 2 2" xfId="28624" xr:uid="{00000000-0005-0000-0000-0000D26F0000}"/>
    <cellStyle name="Normal 3 3 3 6 3" xfId="28625" xr:uid="{00000000-0005-0000-0000-0000D36F0000}"/>
    <cellStyle name="Normal 3 3 3 7" xfId="28626" xr:uid="{00000000-0005-0000-0000-0000D46F0000}"/>
    <cellStyle name="Normal 3 3 3 7 2" xfId="28627" xr:uid="{00000000-0005-0000-0000-0000D56F0000}"/>
    <cellStyle name="Normal 3 3 3 7 2 2" xfId="28628" xr:uid="{00000000-0005-0000-0000-0000D66F0000}"/>
    <cellStyle name="Normal 3 3 3 7 3" xfId="28629" xr:uid="{00000000-0005-0000-0000-0000D76F0000}"/>
    <cellStyle name="Normal 3 3 3 8" xfId="28630" xr:uid="{00000000-0005-0000-0000-0000D86F0000}"/>
    <cellStyle name="Normal 3 3 3 8 2" xfId="28631" xr:uid="{00000000-0005-0000-0000-0000D96F0000}"/>
    <cellStyle name="Normal 3 3 3 9" xfId="28632" xr:uid="{00000000-0005-0000-0000-0000DA6F0000}"/>
    <cellStyle name="Normal 3 3 4" xfId="28633" xr:uid="{00000000-0005-0000-0000-0000DB6F0000}"/>
    <cellStyle name="Normal 3 3 4 2" xfId="28634" xr:uid="{00000000-0005-0000-0000-0000DC6F0000}"/>
    <cellStyle name="Normal 3 3 4 2 2" xfId="28635" xr:uid="{00000000-0005-0000-0000-0000DD6F0000}"/>
    <cellStyle name="Normal 3 3 4 2 2 2" xfId="28636" xr:uid="{00000000-0005-0000-0000-0000DE6F0000}"/>
    <cellStyle name="Normal 3 3 4 2 2 2 2" xfId="28637" xr:uid="{00000000-0005-0000-0000-0000DF6F0000}"/>
    <cellStyle name="Normal 3 3 4 2 2 3" xfId="28638" xr:uid="{00000000-0005-0000-0000-0000E06F0000}"/>
    <cellStyle name="Normal 3 3 4 2 3" xfId="28639" xr:uid="{00000000-0005-0000-0000-0000E16F0000}"/>
    <cellStyle name="Normal 3 3 4 2 3 2" xfId="28640" xr:uid="{00000000-0005-0000-0000-0000E26F0000}"/>
    <cellStyle name="Normal 3 3 4 2 3 2 2" xfId="28641" xr:uid="{00000000-0005-0000-0000-0000E36F0000}"/>
    <cellStyle name="Normal 3 3 4 2 3 3" xfId="28642" xr:uid="{00000000-0005-0000-0000-0000E46F0000}"/>
    <cellStyle name="Normal 3 3 4 2 4" xfId="28643" xr:uid="{00000000-0005-0000-0000-0000E56F0000}"/>
    <cellStyle name="Normal 3 3 4 2 4 2" xfId="28644" xr:uid="{00000000-0005-0000-0000-0000E66F0000}"/>
    <cellStyle name="Normal 3 3 4 2 5" xfId="28645" xr:uid="{00000000-0005-0000-0000-0000E76F0000}"/>
    <cellStyle name="Normal 3 3 4 3" xfId="28646" xr:uid="{00000000-0005-0000-0000-0000E86F0000}"/>
    <cellStyle name="Normal 3 3 4 3 2" xfId="28647" xr:uid="{00000000-0005-0000-0000-0000E96F0000}"/>
    <cellStyle name="Normal 3 3 4 3 2 2" xfId="28648" xr:uid="{00000000-0005-0000-0000-0000EA6F0000}"/>
    <cellStyle name="Normal 3 3 4 3 2 2 2" xfId="28649" xr:uid="{00000000-0005-0000-0000-0000EB6F0000}"/>
    <cellStyle name="Normal 3 3 4 3 2 3" xfId="28650" xr:uid="{00000000-0005-0000-0000-0000EC6F0000}"/>
    <cellStyle name="Normal 3 3 4 3 3" xfId="28651" xr:uid="{00000000-0005-0000-0000-0000ED6F0000}"/>
    <cellStyle name="Normal 3 3 4 3 3 2" xfId="28652" xr:uid="{00000000-0005-0000-0000-0000EE6F0000}"/>
    <cellStyle name="Normal 3 3 4 3 3 2 2" xfId="28653" xr:uid="{00000000-0005-0000-0000-0000EF6F0000}"/>
    <cellStyle name="Normal 3 3 4 3 3 3" xfId="28654" xr:uid="{00000000-0005-0000-0000-0000F06F0000}"/>
    <cellStyle name="Normal 3 3 4 3 4" xfId="28655" xr:uid="{00000000-0005-0000-0000-0000F16F0000}"/>
    <cellStyle name="Normal 3 3 4 3 4 2" xfId="28656" xr:uid="{00000000-0005-0000-0000-0000F26F0000}"/>
    <cellStyle name="Normal 3 3 4 3 5" xfId="28657" xr:uid="{00000000-0005-0000-0000-0000F36F0000}"/>
    <cellStyle name="Normal 3 3 4 4" xfId="28658" xr:uid="{00000000-0005-0000-0000-0000F46F0000}"/>
    <cellStyle name="Normal 3 3 4 4 2" xfId="28659" xr:uid="{00000000-0005-0000-0000-0000F56F0000}"/>
    <cellStyle name="Normal 3 3 4 4 2 2" xfId="28660" xr:uid="{00000000-0005-0000-0000-0000F66F0000}"/>
    <cellStyle name="Normal 3 3 4 4 2 2 2" xfId="28661" xr:uid="{00000000-0005-0000-0000-0000F76F0000}"/>
    <cellStyle name="Normal 3 3 4 4 2 3" xfId="28662" xr:uid="{00000000-0005-0000-0000-0000F86F0000}"/>
    <cellStyle name="Normal 3 3 4 4 3" xfId="28663" xr:uid="{00000000-0005-0000-0000-0000F96F0000}"/>
    <cellStyle name="Normal 3 3 4 4 3 2" xfId="28664" xr:uid="{00000000-0005-0000-0000-0000FA6F0000}"/>
    <cellStyle name="Normal 3 3 4 4 3 2 2" xfId="28665" xr:uid="{00000000-0005-0000-0000-0000FB6F0000}"/>
    <cellStyle name="Normal 3 3 4 4 3 3" xfId="28666" xr:uid="{00000000-0005-0000-0000-0000FC6F0000}"/>
    <cellStyle name="Normal 3 3 4 4 4" xfId="28667" xr:uid="{00000000-0005-0000-0000-0000FD6F0000}"/>
    <cellStyle name="Normal 3 3 4 4 4 2" xfId="28668" xr:uid="{00000000-0005-0000-0000-0000FE6F0000}"/>
    <cellStyle name="Normal 3 3 4 4 5" xfId="28669" xr:uid="{00000000-0005-0000-0000-0000FF6F0000}"/>
    <cellStyle name="Normal 3 3 4 5" xfId="28670" xr:uid="{00000000-0005-0000-0000-000000700000}"/>
    <cellStyle name="Normal 3 3 4 5 2" xfId="28671" xr:uid="{00000000-0005-0000-0000-000001700000}"/>
    <cellStyle name="Normal 3 3 4 5 2 2" xfId="28672" xr:uid="{00000000-0005-0000-0000-000002700000}"/>
    <cellStyle name="Normal 3 3 4 5 3" xfId="28673" xr:uid="{00000000-0005-0000-0000-000003700000}"/>
    <cellStyle name="Normal 3 3 4 6" xfId="28674" xr:uid="{00000000-0005-0000-0000-000004700000}"/>
    <cellStyle name="Normal 3 3 4 6 2" xfId="28675" xr:uid="{00000000-0005-0000-0000-000005700000}"/>
    <cellStyle name="Normal 3 3 4 6 2 2" xfId="28676" xr:uid="{00000000-0005-0000-0000-000006700000}"/>
    <cellStyle name="Normal 3 3 4 6 3" xfId="28677" xr:uid="{00000000-0005-0000-0000-000007700000}"/>
    <cellStyle name="Normal 3 3 4 7" xfId="28678" xr:uid="{00000000-0005-0000-0000-000008700000}"/>
    <cellStyle name="Normal 3 3 4 7 2" xfId="28679" xr:uid="{00000000-0005-0000-0000-000009700000}"/>
    <cellStyle name="Normal 3 3 4 8" xfId="28680" xr:uid="{00000000-0005-0000-0000-00000A700000}"/>
    <cellStyle name="Normal 3 3 5" xfId="28681" xr:uid="{00000000-0005-0000-0000-00000B700000}"/>
    <cellStyle name="Normal 3 3 5 2" xfId="28682" xr:uid="{00000000-0005-0000-0000-00000C700000}"/>
    <cellStyle name="Normal 3 3 5 2 2" xfId="28683" xr:uid="{00000000-0005-0000-0000-00000D700000}"/>
    <cellStyle name="Normal 3 3 5 2 2 2" xfId="28684" xr:uid="{00000000-0005-0000-0000-00000E700000}"/>
    <cellStyle name="Normal 3 3 5 2 3" xfId="28685" xr:uid="{00000000-0005-0000-0000-00000F700000}"/>
    <cellStyle name="Normal 3 3 5 2 4" xfId="28686" xr:uid="{00000000-0005-0000-0000-000010700000}"/>
    <cellStyle name="Normal 3 3 5 3" xfId="28687" xr:uid="{00000000-0005-0000-0000-000011700000}"/>
    <cellStyle name="Normal 3 3 5 3 2" xfId="28688" xr:uid="{00000000-0005-0000-0000-000012700000}"/>
    <cellStyle name="Normal 3 3 5 3 2 2" xfId="28689" xr:uid="{00000000-0005-0000-0000-000013700000}"/>
    <cellStyle name="Normal 3 3 5 3 3" xfId="28690" xr:uid="{00000000-0005-0000-0000-000014700000}"/>
    <cellStyle name="Normal 3 3 5 4" xfId="28691" xr:uid="{00000000-0005-0000-0000-000015700000}"/>
    <cellStyle name="Normal 3 3 5 4 2" xfId="28692" xr:uid="{00000000-0005-0000-0000-000016700000}"/>
    <cellStyle name="Normal 3 3 5 5" xfId="28693" xr:uid="{00000000-0005-0000-0000-000017700000}"/>
    <cellStyle name="Normal 3 3 6" xfId="28694" xr:uid="{00000000-0005-0000-0000-000018700000}"/>
    <cellStyle name="Normal 3 3 6 2" xfId="28695" xr:uid="{00000000-0005-0000-0000-000019700000}"/>
    <cellStyle name="Normal 3 3 6 2 2" xfId="28696" xr:uid="{00000000-0005-0000-0000-00001A700000}"/>
    <cellStyle name="Normal 3 3 6 2 2 2" xfId="28697" xr:uid="{00000000-0005-0000-0000-00001B700000}"/>
    <cellStyle name="Normal 3 3 6 2 3" xfId="28698" xr:uid="{00000000-0005-0000-0000-00001C700000}"/>
    <cellStyle name="Normal 3 3 6 3" xfId="28699" xr:uid="{00000000-0005-0000-0000-00001D700000}"/>
    <cellStyle name="Normal 3 3 6 3 2" xfId="28700" xr:uid="{00000000-0005-0000-0000-00001E700000}"/>
    <cellStyle name="Normal 3 3 6 3 2 2" xfId="28701" xr:uid="{00000000-0005-0000-0000-00001F700000}"/>
    <cellStyle name="Normal 3 3 6 3 3" xfId="28702" xr:uid="{00000000-0005-0000-0000-000020700000}"/>
    <cellStyle name="Normal 3 3 6 4" xfId="28703" xr:uid="{00000000-0005-0000-0000-000021700000}"/>
    <cellStyle name="Normal 3 3 6 4 2" xfId="28704" xr:uid="{00000000-0005-0000-0000-000022700000}"/>
    <cellStyle name="Normal 3 3 6 5" xfId="28705" xr:uid="{00000000-0005-0000-0000-000023700000}"/>
    <cellStyle name="Normal 3 3 7" xfId="28706" xr:uid="{00000000-0005-0000-0000-000024700000}"/>
    <cellStyle name="Normal 3 3 7 2" xfId="28707" xr:uid="{00000000-0005-0000-0000-000025700000}"/>
    <cellStyle name="Normal 3 3 7 2 2" xfId="28708" xr:uid="{00000000-0005-0000-0000-000026700000}"/>
    <cellStyle name="Normal 3 3 7 2 2 2" xfId="28709" xr:uid="{00000000-0005-0000-0000-000027700000}"/>
    <cellStyle name="Normal 3 3 7 2 3" xfId="28710" xr:uid="{00000000-0005-0000-0000-000028700000}"/>
    <cellStyle name="Normal 3 3 7 3" xfId="28711" xr:uid="{00000000-0005-0000-0000-000029700000}"/>
    <cellStyle name="Normal 3 3 7 3 2" xfId="28712" xr:uid="{00000000-0005-0000-0000-00002A700000}"/>
    <cellStyle name="Normal 3 3 7 3 2 2" xfId="28713" xr:uid="{00000000-0005-0000-0000-00002B700000}"/>
    <cellStyle name="Normal 3 3 7 3 3" xfId="28714" xr:uid="{00000000-0005-0000-0000-00002C700000}"/>
    <cellStyle name="Normal 3 3 7 4" xfId="28715" xr:uid="{00000000-0005-0000-0000-00002D700000}"/>
    <cellStyle name="Normal 3 3 7 4 2" xfId="28716" xr:uid="{00000000-0005-0000-0000-00002E700000}"/>
    <cellStyle name="Normal 3 3 7 5" xfId="28717" xr:uid="{00000000-0005-0000-0000-00002F700000}"/>
    <cellStyle name="Normal 3 3 8" xfId="28718" xr:uid="{00000000-0005-0000-0000-000030700000}"/>
    <cellStyle name="Normal 3 3 8 2" xfId="28719" xr:uid="{00000000-0005-0000-0000-000031700000}"/>
    <cellStyle name="Normal 3 3 8 2 2" xfId="28720" xr:uid="{00000000-0005-0000-0000-000032700000}"/>
    <cellStyle name="Normal 3 3 8 3" xfId="28721" xr:uid="{00000000-0005-0000-0000-000033700000}"/>
    <cellStyle name="Normal 3 3 9" xfId="28722" xr:uid="{00000000-0005-0000-0000-000034700000}"/>
    <cellStyle name="Normal 3 3 9 2" xfId="28723" xr:uid="{00000000-0005-0000-0000-000035700000}"/>
    <cellStyle name="Normal 3 3 9 2 2" xfId="28724" xr:uid="{00000000-0005-0000-0000-000036700000}"/>
    <cellStyle name="Normal 3 3 9 3" xfId="28725" xr:uid="{00000000-0005-0000-0000-000037700000}"/>
    <cellStyle name="Normal 3 4" xfId="28726" xr:uid="{00000000-0005-0000-0000-000038700000}"/>
    <cellStyle name="Normal 3 4 10" xfId="28727" xr:uid="{00000000-0005-0000-0000-000039700000}"/>
    <cellStyle name="Normal 3 4 2" xfId="28728" xr:uid="{00000000-0005-0000-0000-00003A700000}"/>
    <cellStyle name="Normal 3 4 2 2" xfId="28729" xr:uid="{00000000-0005-0000-0000-00003B700000}"/>
    <cellStyle name="Normal 3 4 2 2 2" xfId="28730" xr:uid="{00000000-0005-0000-0000-00003C700000}"/>
    <cellStyle name="Normal 3 4 2 2 2 2" xfId="28731" xr:uid="{00000000-0005-0000-0000-00003D700000}"/>
    <cellStyle name="Normal 3 4 2 2 2 3" xfId="28732" xr:uid="{00000000-0005-0000-0000-00003E700000}"/>
    <cellStyle name="Normal 3 4 2 2 2 4" xfId="28733" xr:uid="{00000000-0005-0000-0000-00003F700000}"/>
    <cellStyle name="Normal 3 4 2 2 3" xfId="28734" xr:uid="{00000000-0005-0000-0000-000040700000}"/>
    <cellStyle name="Normal 3 4 2 2 4" xfId="28735" xr:uid="{00000000-0005-0000-0000-000041700000}"/>
    <cellStyle name="Normal 3 4 2 2 5" xfId="28736" xr:uid="{00000000-0005-0000-0000-000042700000}"/>
    <cellStyle name="Normal 3 4 2 3" xfId="28737" xr:uid="{00000000-0005-0000-0000-000043700000}"/>
    <cellStyle name="Normal 3 4 2 3 2" xfId="28738" xr:uid="{00000000-0005-0000-0000-000044700000}"/>
    <cellStyle name="Normal 3 4 2 3 2 2" xfId="28739" xr:uid="{00000000-0005-0000-0000-000045700000}"/>
    <cellStyle name="Normal 3 4 2 3 2 3" xfId="28740" xr:uid="{00000000-0005-0000-0000-000046700000}"/>
    <cellStyle name="Normal 3 4 2 3 2 4" xfId="28741" xr:uid="{00000000-0005-0000-0000-000047700000}"/>
    <cellStyle name="Normal 3 4 2 3 3" xfId="28742" xr:uid="{00000000-0005-0000-0000-000048700000}"/>
    <cellStyle name="Normal 3 4 2 3 4" xfId="28743" xr:uid="{00000000-0005-0000-0000-000049700000}"/>
    <cellStyle name="Normal 3 4 2 3 5" xfId="28744" xr:uid="{00000000-0005-0000-0000-00004A700000}"/>
    <cellStyle name="Normal 3 4 2 4" xfId="28745" xr:uid="{00000000-0005-0000-0000-00004B700000}"/>
    <cellStyle name="Normal 3 4 2 4 2" xfId="28746" xr:uid="{00000000-0005-0000-0000-00004C700000}"/>
    <cellStyle name="Normal 3 4 2 4 3" xfId="28747" xr:uid="{00000000-0005-0000-0000-00004D700000}"/>
    <cellStyle name="Normal 3 4 2 4 4" xfId="28748" xr:uid="{00000000-0005-0000-0000-00004E700000}"/>
    <cellStyle name="Normal 3 4 2 5" xfId="28749" xr:uid="{00000000-0005-0000-0000-00004F700000}"/>
    <cellStyle name="Normal 3 4 2 5 2" xfId="28750" xr:uid="{00000000-0005-0000-0000-000050700000}"/>
    <cellStyle name="Normal 3 4 2 5 3" xfId="28751" xr:uid="{00000000-0005-0000-0000-000051700000}"/>
    <cellStyle name="Normal 3 4 2 5 4" xfId="28752" xr:uid="{00000000-0005-0000-0000-000052700000}"/>
    <cellStyle name="Normal 3 4 2 6" xfId="28753" xr:uid="{00000000-0005-0000-0000-000053700000}"/>
    <cellStyle name="Normal 3 4 2 7" xfId="28754" xr:uid="{00000000-0005-0000-0000-000054700000}"/>
    <cellStyle name="Normal 3 4 2 8" xfId="28755" xr:uid="{00000000-0005-0000-0000-000055700000}"/>
    <cellStyle name="Normal 3 4 3" xfId="28756" xr:uid="{00000000-0005-0000-0000-000056700000}"/>
    <cellStyle name="Normal 3 4 3 2" xfId="28757" xr:uid="{00000000-0005-0000-0000-000057700000}"/>
    <cellStyle name="Normal 3 4 3 2 2" xfId="28758" xr:uid="{00000000-0005-0000-0000-000058700000}"/>
    <cellStyle name="Normal 3 4 3 2 3" xfId="28759" xr:uid="{00000000-0005-0000-0000-000059700000}"/>
    <cellStyle name="Normal 3 4 3 2 4" xfId="28760" xr:uid="{00000000-0005-0000-0000-00005A700000}"/>
    <cellStyle name="Normal 3 4 3 3" xfId="28761" xr:uid="{00000000-0005-0000-0000-00005B700000}"/>
    <cellStyle name="Normal 3 4 3 4" xfId="28762" xr:uid="{00000000-0005-0000-0000-00005C700000}"/>
    <cellStyle name="Normal 3 4 3 5" xfId="28763" xr:uid="{00000000-0005-0000-0000-00005D700000}"/>
    <cellStyle name="Normal 3 4 3 6" xfId="28764" xr:uid="{00000000-0005-0000-0000-00005E700000}"/>
    <cellStyle name="Normal 3 4 4" xfId="28765" xr:uid="{00000000-0005-0000-0000-00005F700000}"/>
    <cellStyle name="Normal 3 4 4 2" xfId="28766" xr:uid="{00000000-0005-0000-0000-000060700000}"/>
    <cellStyle name="Normal 3 4 4 2 2" xfId="28767" xr:uid="{00000000-0005-0000-0000-000061700000}"/>
    <cellStyle name="Normal 3 4 4 2 3" xfId="28768" xr:uid="{00000000-0005-0000-0000-000062700000}"/>
    <cellStyle name="Normal 3 4 4 2 4" xfId="28769" xr:uid="{00000000-0005-0000-0000-000063700000}"/>
    <cellStyle name="Normal 3 4 4 3" xfId="28770" xr:uid="{00000000-0005-0000-0000-000064700000}"/>
    <cellStyle name="Normal 3 4 4 4" xfId="28771" xr:uid="{00000000-0005-0000-0000-000065700000}"/>
    <cellStyle name="Normal 3 4 4 5" xfId="28772" xr:uid="{00000000-0005-0000-0000-000066700000}"/>
    <cellStyle name="Normal 3 4 5" xfId="28773" xr:uid="{00000000-0005-0000-0000-000067700000}"/>
    <cellStyle name="Normal 3 4 5 2" xfId="28774" xr:uid="{00000000-0005-0000-0000-000068700000}"/>
    <cellStyle name="Normal 3 4 5 3" xfId="28775" xr:uid="{00000000-0005-0000-0000-000069700000}"/>
    <cellStyle name="Normal 3 4 5 4" xfId="28776" xr:uid="{00000000-0005-0000-0000-00006A700000}"/>
    <cellStyle name="Normal 3 4 6" xfId="28777" xr:uid="{00000000-0005-0000-0000-00006B700000}"/>
    <cellStyle name="Normal 3 4 6 2" xfId="28778" xr:uid="{00000000-0005-0000-0000-00006C700000}"/>
    <cellStyle name="Normal 3 4 6 3" xfId="28779" xr:uid="{00000000-0005-0000-0000-00006D700000}"/>
    <cellStyle name="Normal 3 4 6 4" xfId="28780" xr:uid="{00000000-0005-0000-0000-00006E700000}"/>
    <cellStyle name="Normal 3 4 7" xfId="28781" xr:uid="{00000000-0005-0000-0000-00006F700000}"/>
    <cellStyle name="Normal 3 4 8" xfId="28782" xr:uid="{00000000-0005-0000-0000-000070700000}"/>
    <cellStyle name="Normal 3 4 9" xfId="28783" xr:uid="{00000000-0005-0000-0000-000071700000}"/>
    <cellStyle name="Normal 3 5" xfId="28784" xr:uid="{00000000-0005-0000-0000-000072700000}"/>
    <cellStyle name="Normal 3 5 2" xfId="28785" xr:uid="{00000000-0005-0000-0000-000073700000}"/>
    <cellStyle name="Normal 3 5 2 2" xfId="28786" xr:uid="{00000000-0005-0000-0000-000074700000}"/>
    <cellStyle name="Normal 3 5 2 2 2" xfId="28787" xr:uid="{00000000-0005-0000-0000-000075700000}"/>
    <cellStyle name="Normal 3 5 2 2 3" xfId="28788" xr:uid="{00000000-0005-0000-0000-000076700000}"/>
    <cellStyle name="Normal 3 5 2 2 4" xfId="28789" xr:uid="{00000000-0005-0000-0000-000077700000}"/>
    <cellStyle name="Normal 3 5 2 3" xfId="28790" xr:uid="{00000000-0005-0000-0000-000078700000}"/>
    <cellStyle name="Normal 3 5 2 3 2" xfId="28791" xr:uid="{00000000-0005-0000-0000-000079700000}"/>
    <cellStyle name="Normal 3 5 2 3 3" xfId="28792" xr:uid="{00000000-0005-0000-0000-00007A700000}"/>
    <cellStyle name="Normal 3 5 2 3 4" xfId="28793" xr:uid="{00000000-0005-0000-0000-00007B700000}"/>
    <cellStyle name="Normal 3 5 2 4" xfId="28794" xr:uid="{00000000-0005-0000-0000-00007C700000}"/>
    <cellStyle name="Normal 3 5 2 5" xfId="28795" xr:uid="{00000000-0005-0000-0000-00007D700000}"/>
    <cellStyle name="Normal 3 5 2 6" xfId="28796" xr:uid="{00000000-0005-0000-0000-00007E700000}"/>
    <cellStyle name="Normal 3 5 2 7" xfId="28797" xr:uid="{00000000-0005-0000-0000-00007F700000}"/>
    <cellStyle name="Normal 3 5 3" xfId="28798" xr:uid="{00000000-0005-0000-0000-000080700000}"/>
    <cellStyle name="Normal 3 5 3 2" xfId="28799" xr:uid="{00000000-0005-0000-0000-000081700000}"/>
    <cellStyle name="Normal 3 5 3 2 2" xfId="28800" xr:uid="{00000000-0005-0000-0000-000082700000}"/>
    <cellStyle name="Normal 3 5 3 2 3" xfId="28801" xr:uid="{00000000-0005-0000-0000-000083700000}"/>
    <cellStyle name="Normal 3 5 3 2 4" xfId="28802" xr:uid="{00000000-0005-0000-0000-000084700000}"/>
    <cellStyle name="Normal 3 5 3 3" xfId="28803" xr:uid="{00000000-0005-0000-0000-000085700000}"/>
    <cellStyle name="Normal 3 5 3 4" xfId="28804" xr:uid="{00000000-0005-0000-0000-000086700000}"/>
    <cellStyle name="Normal 3 5 3 5" xfId="28805" xr:uid="{00000000-0005-0000-0000-000087700000}"/>
    <cellStyle name="Normal 3 5 4" xfId="28806" xr:uid="{00000000-0005-0000-0000-000088700000}"/>
    <cellStyle name="Normal 3 5 4 2" xfId="28807" xr:uid="{00000000-0005-0000-0000-000089700000}"/>
    <cellStyle name="Normal 3 5 4 3" xfId="28808" xr:uid="{00000000-0005-0000-0000-00008A700000}"/>
    <cellStyle name="Normal 3 5 4 4" xfId="28809" xr:uid="{00000000-0005-0000-0000-00008B700000}"/>
    <cellStyle name="Normal 3 5 5" xfId="28810" xr:uid="{00000000-0005-0000-0000-00008C700000}"/>
    <cellStyle name="Normal 3 5 6" xfId="28811" xr:uid="{00000000-0005-0000-0000-00008D700000}"/>
    <cellStyle name="Normal 3 5 7" xfId="28812" xr:uid="{00000000-0005-0000-0000-00008E700000}"/>
    <cellStyle name="Normal 3 5 8" xfId="28813" xr:uid="{00000000-0005-0000-0000-00008F700000}"/>
    <cellStyle name="Normal 3 6" xfId="28814" xr:uid="{00000000-0005-0000-0000-000090700000}"/>
    <cellStyle name="Normal 3 6 2" xfId="28815" xr:uid="{00000000-0005-0000-0000-000091700000}"/>
    <cellStyle name="Normal 3 6 2 2" xfId="28816" xr:uid="{00000000-0005-0000-0000-000092700000}"/>
    <cellStyle name="Normal 3 6 2 3" xfId="28817" xr:uid="{00000000-0005-0000-0000-000093700000}"/>
    <cellStyle name="Normal 3 6 2 4" xfId="28818" xr:uid="{00000000-0005-0000-0000-000094700000}"/>
    <cellStyle name="Normal 3 6 3" xfId="28819" xr:uid="{00000000-0005-0000-0000-000095700000}"/>
    <cellStyle name="Normal 3 6 3 2" xfId="28820" xr:uid="{00000000-0005-0000-0000-000096700000}"/>
    <cellStyle name="Normal 3 6 3 3" xfId="28821" xr:uid="{00000000-0005-0000-0000-000097700000}"/>
    <cellStyle name="Normal 3 6 3 4" xfId="28822" xr:uid="{00000000-0005-0000-0000-000098700000}"/>
    <cellStyle name="Normal 3 6 4" xfId="28823" xr:uid="{00000000-0005-0000-0000-000099700000}"/>
    <cellStyle name="Normal 3 6 5" xfId="28824" xr:uid="{00000000-0005-0000-0000-00009A700000}"/>
    <cellStyle name="Normal 3 6 6" xfId="28825" xr:uid="{00000000-0005-0000-0000-00009B700000}"/>
    <cellStyle name="Normal 3 6 7" xfId="28826" xr:uid="{00000000-0005-0000-0000-00009C700000}"/>
    <cellStyle name="Normal 3 6 8" xfId="28827" xr:uid="{00000000-0005-0000-0000-00009D700000}"/>
    <cellStyle name="Normal 3 7" xfId="28828" xr:uid="{00000000-0005-0000-0000-00009E700000}"/>
    <cellStyle name="Normal 3 7 2" xfId="28829" xr:uid="{00000000-0005-0000-0000-00009F700000}"/>
    <cellStyle name="Normal 3 7 2 2" xfId="28830" xr:uid="{00000000-0005-0000-0000-0000A0700000}"/>
    <cellStyle name="Normal 3 7 2 3" xfId="28831" xr:uid="{00000000-0005-0000-0000-0000A1700000}"/>
    <cellStyle name="Normal 3 7 2 4" xfId="28832" xr:uid="{00000000-0005-0000-0000-0000A2700000}"/>
    <cellStyle name="Normal 3 7 3" xfId="28833" xr:uid="{00000000-0005-0000-0000-0000A3700000}"/>
    <cellStyle name="Normal 3 7 4" xfId="28834" xr:uid="{00000000-0005-0000-0000-0000A4700000}"/>
    <cellStyle name="Normal 3 7 5" xfId="28835" xr:uid="{00000000-0005-0000-0000-0000A5700000}"/>
    <cellStyle name="Normal 3 7 6" xfId="28836" xr:uid="{00000000-0005-0000-0000-0000A6700000}"/>
    <cellStyle name="Normal 3 7 7" xfId="28837" xr:uid="{00000000-0005-0000-0000-0000A7700000}"/>
    <cellStyle name="Normal 3 8" xfId="28838" xr:uid="{00000000-0005-0000-0000-0000A8700000}"/>
    <cellStyle name="Normal 3 8 2" xfId="28839" xr:uid="{00000000-0005-0000-0000-0000A9700000}"/>
    <cellStyle name="Normal 3 8 2 2" xfId="28840" xr:uid="{00000000-0005-0000-0000-0000AA700000}"/>
    <cellStyle name="Normal 3 8 2 3" xfId="28841" xr:uid="{00000000-0005-0000-0000-0000AB700000}"/>
    <cellStyle name="Normal 3 8 2 4" xfId="28842" xr:uid="{00000000-0005-0000-0000-0000AC700000}"/>
    <cellStyle name="Normal 3 8 3" xfId="28843" xr:uid="{00000000-0005-0000-0000-0000AD700000}"/>
    <cellStyle name="Normal 3 8 4" xfId="28844" xr:uid="{00000000-0005-0000-0000-0000AE700000}"/>
    <cellStyle name="Normal 3 8 5" xfId="28845" xr:uid="{00000000-0005-0000-0000-0000AF700000}"/>
    <cellStyle name="Normal 3 9" xfId="28846" xr:uid="{00000000-0005-0000-0000-0000B0700000}"/>
    <cellStyle name="Normal 3 9 2" xfId="28847" xr:uid="{00000000-0005-0000-0000-0000B1700000}"/>
    <cellStyle name="Normal 3 9 3" xfId="28848" xr:uid="{00000000-0005-0000-0000-0000B2700000}"/>
    <cellStyle name="Normal 3 9 4" xfId="28849" xr:uid="{00000000-0005-0000-0000-0000B3700000}"/>
    <cellStyle name="Normal 3_ABF Project Board 011_9 Nov 2012_Block Funding_Attachments" xfId="28850" xr:uid="{00000000-0005-0000-0000-0000B4700000}"/>
    <cellStyle name="Normal 30" xfId="28851" xr:uid="{00000000-0005-0000-0000-0000B5700000}"/>
    <cellStyle name="Normal 30 2" xfId="28852" xr:uid="{00000000-0005-0000-0000-0000B6700000}"/>
    <cellStyle name="Normal 30 3" xfId="28853" xr:uid="{00000000-0005-0000-0000-0000B7700000}"/>
    <cellStyle name="Normal 30 4" xfId="28854" xr:uid="{00000000-0005-0000-0000-0000B8700000}"/>
    <cellStyle name="Normal 300" xfId="28855" xr:uid="{00000000-0005-0000-0000-0000B9700000}"/>
    <cellStyle name="Normal 300 2" xfId="28856" xr:uid="{00000000-0005-0000-0000-0000BA700000}"/>
    <cellStyle name="Normal 300 3" xfId="28857" xr:uid="{00000000-0005-0000-0000-0000BB700000}"/>
    <cellStyle name="Normal 300 4" xfId="28858" xr:uid="{00000000-0005-0000-0000-0000BC700000}"/>
    <cellStyle name="Normal 301" xfId="28859" xr:uid="{00000000-0005-0000-0000-0000BD700000}"/>
    <cellStyle name="Normal 301 2" xfId="28860" xr:uid="{00000000-0005-0000-0000-0000BE700000}"/>
    <cellStyle name="Normal 301 3" xfId="28861" xr:uid="{00000000-0005-0000-0000-0000BF700000}"/>
    <cellStyle name="Normal 301 4" xfId="28862" xr:uid="{00000000-0005-0000-0000-0000C0700000}"/>
    <cellStyle name="Normal 302" xfId="28863" xr:uid="{00000000-0005-0000-0000-0000C1700000}"/>
    <cellStyle name="Normal 302 2" xfId="28864" xr:uid="{00000000-0005-0000-0000-0000C2700000}"/>
    <cellStyle name="Normal 302 3" xfId="28865" xr:uid="{00000000-0005-0000-0000-0000C3700000}"/>
    <cellStyle name="Normal 302 4" xfId="28866" xr:uid="{00000000-0005-0000-0000-0000C4700000}"/>
    <cellStyle name="Normal 303" xfId="28867" xr:uid="{00000000-0005-0000-0000-0000C5700000}"/>
    <cellStyle name="Normal 303 2" xfId="28868" xr:uid="{00000000-0005-0000-0000-0000C6700000}"/>
    <cellStyle name="Normal 303 3" xfId="28869" xr:uid="{00000000-0005-0000-0000-0000C7700000}"/>
    <cellStyle name="Normal 303 4" xfId="28870" xr:uid="{00000000-0005-0000-0000-0000C8700000}"/>
    <cellStyle name="Normal 304" xfId="28871" xr:uid="{00000000-0005-0000-0000-0000C9700000}"/>
    <cellStyle name="Normal 304 2" xfId="28872" xr:uid="{00000000-0005-0000-0000-0000CA700000}"/>
    <cellStyle name="Normal 304 3" xfId="28873" xr:uid="{00000000-0005-0000-0000-0000CB700000}"/>
    <cellStyle name="Normal 304 4" xfId="28874" xr:uid="{00000000-0005-0000-0000-0000CC700000}"/>
    <cellStyle name="Normal 305" xfId="28875" xr:uid="{00000000-0005-0000-0000-0000CD700000}"/>
    <cellStyle name="Normal 305 2" xfId="28876" xr:uid="{00000000-0005-0000-0000-0000CE700000}"/>
    <cellStyle name="Normal 305 3" xfId="28877" xr:uid="{00000000-0005-0000-0000-0000CF700000}"/>
    <cellStyle name="Normal 305 4" xfId="28878" xr:uid="{00000000-0005-0000-0000-0000D0700000}"/>
    <cellStyle name="Normal 306" xfId="28879" xr:uid="{00000000-0005-0000-0000-0000D1700000}"/>
    <cellStyle name="Normal 306 2" xfId="28880" xr:uid="{00000000-0005-0000-0000-0000D2700000}"/>
    <cellStyle name="Normal 306 3" xfId="28881" xr:uid="{00000000-0005-0000-0000-0000D3700000}"/>
    <cellStyle name="Normal 306 4" xfId="28882" xr:uid="{00000000-0005-0000-0000-0000D4700000}"/>
    <cellStyle name="Normal 307" xfId="28883" xr:uid="{00000000-0005-0000-0000-0000D5700000}"/>
    <cellStyle name="Normal 307 2" xfId="28884" xr:uid="{00000000-0005-0000-0000-0000D6700000}"/>
    <cellStyle name="Normal 307 3" xfId="28885" xr:uid="{00000000-0005-0000-0000-0000D7700000}"/>
    <cellStyle name="Normal 307 4" xfId="28886" xr:uid="{00000000-0005-0000-0000-0000D8700000}"/>
    <cellStyle name="Normal 308" xfId="28887" xr:uid="{00000000-0005-0000-0000-0000D9700000}"/>
    <cellStyle name="Normal 308 2" xfId="28888" xr:uid="{00000000-0005-0000-0000-0000DA700000}"/>
    <cellStyle name="Normal 308 3" xfId="28889" xr:uid="{00000000-0005-0000-0000-0000DB700000}"/>
    <cellStyle name="Normal 308 4" xfId="28890" xr:uid="{00000000-0005-0000-0000-0000DC700000}"/>
    <cellStyle name="Normal 309" xfId="28891" xr:uid="{00000000-0005-0000-0000-0000DD700000}"/>
    <cellStyle name="Normal 309 2" xfId="28892" xr:uid="{00000000-0005-0000-0000-0000DE700000}"/>
    <cellStyle name="Normal 309 3" xfId="28893" xr:uid="{00000000-0005-0000-0000-0000DF700000}"/>
    <cellStyle name="Normal 309 4" xfId="28894" xr:uid="{00000000-0005-0000-0000-0000E0700000}"/>
    <cellStyle name="Normal 31" xfId="28895" xr:uid="{00000000-0005-0000-0000-0000E1700000}"/>
    <cellStyle name="Normal 31 2" xfId="28896" xr:uid="{00000000-0005-0000-0000-0000E2700000}"/>
    <cellStyle name="Normal 31 3" xfId="28897" xr:uid="{00000000-0005-0000-0000-0000E3700000}"/>
    <cellStyle name="Normal 31 4" xfId="28898" xr:uid="{00000000-0005-0000-0000-0000E4700000}"/>
    <cellStyle name="Normal 310" xfId="28899" xr:uid="{00000000-0005-0000-0000-0000E5700000}"/>
    <cellStyle name="Normal 310 2" xfId="28900" xr:uid="{00000000-0005-0000-0000-0000E6700000}"/>
    <cellStyle name="Normal 310 3" xfId="28901" xr:uid="{00000000-0005-0000-0000-0000E7700000}"/>
    <cellStyle name="Normal 310 4" xfId="28902" xr:uid="{00000000-0005-0000-0000-0000E8700000}"/>
    <cellStyle name="Normal 311" xfId="28903" xr:uid="{00000000-0005-0000-0000-0000E9700000}"/>
    <cellStyle name="Normal 311 2" xfId="28904" xr:uid="{00000000-0005-0000-0000-0000EA700000}"/>
    <cellStyle name="Normal 311 3" xfId="28905" xr:uid="{00000000-0005-0000-0000-0000EB700000}"/>
    <cellStyle name="Normal 311 4" xfId="28906" xr:uid="{00000000-0005-0000-0000-0000EC700000}"/>
    <cellStyle name="Normal 312" xfId="28907" xr:uid="{00000000-0005-0000-0000-0000ED700000}"/>
    <cellStyle name="Normal 312 2" xfId="28908" xr:uid="{00000000-0005-0000-0000-0000EE700000}"/>
    <cellStyle name="Normal 312 3" xfId="28909" xr:uid="{00000000-0005-0000-0000-0000EF700000}"/>
    <cellStyle name="Normal 312 4" xfId="28910" xr:uid="{00000000-0005-0000-0000-0000F0700000}"/>
    <cellStyle name="Normal 313" xfId="28911" xr:uid="{00000000-0005-0000-0000-0000F1700000}"/>
    <cellStyle name="Normal 313 2" xfId="28912" xr:uid="{00000000-0005-0000-0000-0000F2700000}"/>
    <cellStyle name="Normal 313 3" xfId="28913" xr:uid="{00000000-0005-0000-0000-0000F3700000}"/>
    <cellStyle name="Normal 313 4" xfId="28914" xr:uid="{00000000-0005-0000-0000-0000F4700000}"/>
    <cellStyle name="Normal 314" xfId="28915" xr:uid="{00000000-0005-0000-0000-0000F5700000}"/>
    <cellStyle name="Normal 314 2" xfId="28916" xr:uid="{00000000-0005-0000-0000-0000F6700000}"/>
    <cellStyle name="Normal 314 3" xfId="28917" xr:uid="{00000000-0005-0000-0000-0000F7700000}"/>
    <cellStyle name="Normal 314 4" xfId="28918" xr:uid="{00000000-0005-0000-0000-0000F8700000}"/>
    <cellStyle name="Normal 315" xfId="28919" xr:uid="{00000000-0005-0000-0000-0000F9700000}"/>
    <cellStyle name="Normal 315 2" xfId="28920" xr:uid="{00000000-0005-0000-0000-0000FA700000}"/>
    <cellStyle name="Normal 315 3" xfId="28921" xr:uid="{00000000-0005-0000-0000-0000FB700000}"/>
    <cellStyle name="Normal 315 4" xfId="28922" xr:uid="{00000000-0005-0000-0000-0000FC700000}"/>
    <cellStyle name="Normal 316" xfId="28923" xr:uid="{00000000-0005-0000-0000-0000FD700000}"/>
    <cellStyle name="Normal 316 2" xfId="28924" xr:uid="{00000000-0005-0000-0000-0000FE700000}"/>
    <cellStyle name="Normal 316 3" xfId="28925" xr:uid="{00000000-0005-0000-0000-0000FF700000}"/>
    <cellStyle name="Normal 316 4" xfId="28926" xr:uid="{00000000-0005-0000-0000-000000710000}"/>
    <cellStyle name="Normal 317" xfId="28927" xr:uid="{00000000-0005-0000-0000-000001710000}"/>
    <cellStyle name="Normal 317 2" xfId="28928" xr:uid="{00000000-0005-0000-0000-000002710000}"/>
    <cellStyle name="Normal 317 3" xfId="28929" xr:uid="{00000000-0005-0000-0000-000003710000}"/>
    <cellStyle name="Normal 317 4" xfId="28930" xr:uid="{00000000-0005-0000-0000-000004710000}"/>
    <cellStyle name="Normal 318" xfId="28931" xr:uid="{00000000-0005-0000-0000-000005710000}"/>
    <cellStyle name="Normal 318 2" xfId="28932" xr:uid="{00000000-0005-0000-0000-000006710000}"/>
    <cellStyle name="Normal 318 3" xfId="28933" xr:uid="{00000000-0005-0000-0000-000007710000}"/>
    <cellStyle name="Normal 318 4" xfId="28934" xr:uid="{00000000-0005-0000-0000-000008710000}"/>
    <cellStyle name="Normal 319" xfId="28935" xr:uid="{00000000-0005-0000-0000-000009710000}"/>
    <cellStyle name="Normal 319 2" xfId="28936" xr:uid="{00000000-0005-0000-0000-00000A710000}"/>
    <cellStyle name="Normal 319 3" xfId="28937" xr:uid="{00000000-0005-0000-0000-00000B710000}"/>
    <cellStyle name="Normal 319 4" xfId="28938" xr:uid="{00000000-0005-0000-0000-00000C710000}"/>
    <cellStyle name="Normal 32" xfId="28939" xr:uid="{00000000-0005-0000-0000-00000D710000}"/>
    <cellStyle name="Normal 32 2" xfId="28940" xr:uid="{00000000-0005-0000-0000-00000E710000}"/>
    <cellStyle name="Normal 32 2 2" xfId="28941" xr:uid="{00000000-0005-0000-0000-00000F710000}"/>
    <cellStyle name="Normal 32 2 3" xfId="28942" xr:uid="{00000000-0005-0000-0000-000010710000}"/>
    <cellStyle name="Normal 32 2 4" xfId="28943" xr:uid="{00000000-0005-0000-0000-000011710000}"/>
    <cellStyle name="Normal 32 3" xfId="28944" xr:uid="{00000000-0005-0000-0000-000012710000}"/>
    <cellStyle name="Normal 32 3 2" xfId="28945" xr:uid="{00000000-0005-0000-0000-000013710000}"/>
    <cellStyle name="Normal 32 3 3" xfId="28946" xr:uid="{00000000-0005-0000-0000-000014710000}"/>
    <cellStyle name="Normal 32 3 4" xfId="28947" xr:uid="{00000000-0005-0000-0000-000015710000}"/>
    <cellStyle name="Normal 32 4" xfId="28948" xr:uid="{00000000-0005-0000-0000-000016710000}"/>
    <cellStyle name="Normal 32 4 2" xfId="28949" xr:uid="{00000000-0005-0000-0000-000017710000}"/>
    <cellStyle name="Normal 32 4 3" xfId="28950" xr:uid="{00000000-0005-0000-0000-000018710000}"/>
    <cellStyle name="Normal 32 4 4" xfId="28951" xr:uid="{00000000-0005-0000-0000-000019710000}"/>
    <cellStyle name="Normal 32 5" xfId="28952" xr:uid="{00000000-0005-0000-0000-00001A710000}"/>
    <cellStyle name="Normal 32 5 2" xfId="28953" xr:uid="{00000000-0005-0000-0000-00001B710000}"/>
    <cellStyle name="Normal 32 5 3" xfId="28954" xr:uid="{00000000-0005-0000-0000-00001C710000}"/>
    <cellStyle name="Normal 32 5 4" xfId="28955" xr:uid="{00000000-0005-0000-0000-00001D710000}"/>
    <cellStyle name="Normal 32 6" xfId="28956" xr:uid="{00000000-0005-0000-0000-00001E710000}"/>
    <cellStyle name="Normal 32 7" xfId="28957" xr:uid="{00000000-0005-0000-0000-00001F710000}"/>
    <cellStyle name="Normal 32 8" xfId="28958" xr:uid="{00000000-0005-0000-0000-000020710000}"/>
    <cellStyle name="Normal 320" xfId="28959" xr:uid="{00000000-0005-0000-0000-000021710000}"/>
    <cellStyle name="Normal 320 2" xfId="28960" xr:uid="{00000000-0005-0000-0000-000022710000}"/>
    <cellStyle name="Normal 320 3" xfId="28961" xr:uid="{00000000-0005-0000-0000-000023710000}"/>
    <cellStyle name="Normal 320 4" xfId="28962" xr:uid="{00000000-0005-0000-0000-000024710000}"/>
    <cellStyle name="Normal 321" xfId="28963" xr:uid="{00000000-0005-0000-0000-000025710000}"/>
    <cellStyle name="Normal 321 2" xfId="28964" xr:uid="{00000000-0005-0000-0000-000026710000}"/>
    <cellStyle name="Normal 321 3" xfId="28965" xr:uid="{00000000-0005-0000-0000-000027710000}"/>
    <cellStyle name="Normal 321 4" xfId="28966" xr:uid="{00000000-0005-0000-0000-000028710000}"/>
    <cellStyle name="Normal 322" xfId="28967" xr:uid="{00000000-0005-0000-0000-000029710000}"/>
    <cellStyle name="Normal 322 2" xfId="28968" xr:uid="{00000000-0005-0000-0000-00002A710000}"/>
    <cellStyle name="Normal 322 3" xfId="28969" xr:uid="{00000000-0005-0000-0000-00002B710000}"/>
    <cellStyle name="Normal 322 4" xfId="28970" xr:uid="{00000000-0005-0000-0000-00002C710000}"/>
    <cellStyle name="Normal 323" xfId="28971" xr:uid="{00000000-0005-0000-0000-00002D710000}"/>
    <cellStyle name="Normal 323 2" xfId="28972" xr:uid="{00000000-0005-0000-0000-00002E710000}"/>
    <cellStyle name="Normal 323 3" xfId="28973" xr:uid="{00000000-0005-0000-0000-00002F710000}"/>
    <cellStyle name="Normal 323 4" xfId="28974" xr:uid="{00000000-0005-0000-0000-000030710000}"/>
    <cellStyle name="Normal 324" xfId="28975" xr:uid="{00000000-0005-0000-0000-000031710000}"/>
    <cellStyle name="Normal 324 2" xfId="28976" xr:uid="{00000000-0005-0000-0000-000032710000}"/>
    <cellStyle name="Normal 324 3" xfId="28977" xr:uid="{00000000-0005-0000-0000-000033710000}"/>
    <cellStyle name="Normal 324 4" xfId="28978" xr:uid="{00000000-0005-0000-0000-000034710000}"/>
    <cellStyle name="Normal 325" xfId="28979" xr:uid="{00000000-0005-0000-0000-000035710000}"/>
    <cellStyle name="Normal 325 2" xfId="28980" xr:uid="{00000000-0005-0000-0000-000036710000}"/>
    <cellStyle name="Normal 325 3" xfId="28981" xr:uid="{00000000-0005-0000-0000-000037710000}"/>
    <cellStyle name="Normal 325 4" xfId="28982" xr:uid="{00000000-0005-0000-0000-000038710000}"/>
    <cellStyle name="Normal 326" xfId="28983" xr:uid="{00000000-0005-0000-0000-000039710000}"/>
    <cellStyle name="Normal 326 2" xfId="28984" xr:uid="{00000000-0005-0000-0000-00003A710000}"/>
    <cellStyle name="Normal 326 3" xfId="28985" xr:uid="{00000000-0005-0000-0000-00003B710000}"/>
    <cellStyle name="Normal 326 4" xfId="28986" xr:uid="{00000000-0005-0000-0000-00003C710000}"/>
    <cellStyle name="Normal 327" xfId="28987" xr:uid="{00000000-0005-0000-0000-00003D710000}"/>
    <cellStyle name="Normal 327 2" xfId="28988" xr:uid="{00000000-0005-0000-0000-00003E710000}"/>
    <cellStyle name="Normal 327 3" xfId="28989" xr:uid="{00000000-0005-0000-0000-00003F710000}"/>
    <cellStyle name="Normal 327 4" xfId="28990" xr:uid="{00000000-0005-0000-0000-000040710000}"/>
    <cellStyle name="Normal 328" xfId="28991" xr:uid="{00000000-0005-0000-0000-000041710000}"/>
    <cellStyle name="Normal 328 2" xfId="28992" xr:uid="{00000000-0005-0000-0000-000042710000}"/>
    <cellStyle name="Normal 328 3" xfId="28993" xr:uid="{00000000-0005-0000-0000-000043710000}"/>
    <cellStyle name="Normal 328 4" xfId="28994" xr:uid="{00000000-0005-0000-0000-000044710000}"/>
    <cellStyle name="Normal 329" xfId="28995" xr:uid="{00000000-0005-0000-0000-000045710000}"/>
    <cellStyle name="Normal 329 2" xfId="28996" xr:uid="{00000000-0005-0000-0000-000046710000}"/>
    <cellStyle name="Normal 329 3" xfId="28997" xr:uid="{00000000-0005-0000-0000-000047710000}"/>
    <cellStyle name="Normal 329 4" xfId="28998" xr:uid="{00000000-0005-0000-0000-000048710000}"/>
    <cellStyle name="Normal 33" xfId="28999" xr:uid="{00000000-0005-0000-0000-000049710000}"/>
    <cellStyle name="Normal 33 2" xfId="29000" xr:uid="{00000000-0005-0000-0000-00004A710000}"/>
    <cellStyle name="Normal 33 2 2" xfId="29001" xr:uid="{00000000-0005-0000-0000-00004B710000}"/>
    <cellStyle name="Normal 33 2 3" xfId="29002" xr:uid="{00000000-0005-0000-0000-00004C710000}"/>
    <cellStyle name="Normal 33 2 4" xfId="29003" xr:uid="{00000000-0005-0000-0000-00004D710000}"/>
    <cellStyle name="Normal 33 3" xfId="29004" xr:uid="{00000000-0005-0000-0000-00004E710000}"/>
    <cellStyle name="Normal 33 3 2" xfId="29005" xr:uid="{00000000-0005-0000-0000-00004F710000}"/>
    <cellStyle name="Normal 33 3 3" xfId="29006" xr:uid="{00000000-0005-0000-0000-000050710000}"/>
    <cellStyle name="Normal 33 3 4" xfId="29007" xr:uid="{00000000-0005-0000-0000-000051710000}"/>
    <cellStyle name="Normal 33 4" xfId="29008" xr:uid="{00000000-0005-0000-0000-000052710000}"/>
    <cellStyle name="Normal 33 4 2" xfId="29009" xr:uid="{00000000-0005-0000-0000-000053710000}"/>
    <cellStyle name="Normal 33 4 3" xfId="29010" xr:uid="{00000000-0005-0000-0000-000054710000}"/>
    <cellStyle name="Normal 33 4 4" xfId="29011" xr:uid="{00000000-0005-0000-0000-000055710000}"/>
    <cellStyle name="Normal 33 5" xfId="29012" xr:uid="{00000000-0005-0000-0000-000056710000}"/>
    <cellStyle name="Normal 33 5 2" xfId="29013" xr:uid="{00000000-0005-0000-0000-000057710000}"/>
    <cellStyle name="Normal 33 5 3" xfId="29014" xr:uid="{00000000-0005-0000-0000-000058710000}"/>
    <cellStyle name="Normal 33 5 4" xfId="29015" xr:uid="{00000000-0005-0000-0000-000059710000}"/>
    <cellStyle name="Normal 33 6" xfId="29016" xr:uid="{00000000-0005-0000-0000-00005A710000}"/>
    <cellStyle name="Normal 33 7" xfId="29017" xr:uid="{00000000-0005-0000-0000-00005B710000}"/>
    <cellStyle name="Normal 33 8" xfId="29018" xr:uid="{00000000-0005-0000-0000-00005C710000}"/>
    <cellStyle name="Normal 330" xfId="29019" xr:uid="{00000000-0005-0000-0000-00005D710000}"/>
    <cellStyle name="Normal 330 2" xfId="29020" xr:uid="{00000000-0005-0000-0000-00005E710000}"/>
    <cellStyle name="Normal 330 3" xfId="29021" xr:uid="{00000000-0005-0000-0000-00005F710000}"/>
    <cellStyle name="Normal 330 4" xfId="29022" xr:uid="{00000000-0005-0000-0000-000060710000}"/>
    <cellStyle name="Normal 331" xfId="29023" xr:uid="{00000000-0005-0000-0000-000061710000}"/>
    <cellStyle name="Normal 331 2" xfId="29024" xr:uid="{00000000-0005-0000-0000-000062710000}"/>
    <cellStyle name="Normal 331 3" xfId="29025" xr:uid="{00000000-0005-0000-0000-000063710000}"/>
    <cellStyle name="Normal 331 4" xfId="29026" xr:uid="{00000000-0005-0000-0000-000064710000}"/>
    <cellStyle name="Normal 332" xfId="29027" xr:uid="{00000000-0005-0000-0000-000065710000}"/>
    <cellStyle name="Normal 332 2" xfId="29028" xr:uid="{00000000-0005-0000-0000-000066710000}"/>
    <cellStyle name="Normal 332 3" xfId="29029" xr:uid="{00000000-0005-0000-0000-000067710000}"/>
    <cellStyle name="Normal 332 4" xfId="29030" xr:uid="{00000000-0005-0000-0000-000068710000}"/>
    <cellStyle name="Normal 333" xfId="29031" xr:uid="{00000000-0005-0000-0000-000069710000}"/>
    <cellStyle name="Normal 333 2" xfId="29032" xr:uid="{00000000-0005-0000-0000-00006A710000}"/>
    <cellStyle name="Normal 333 3" xfId="29033" xr:uid="{00000000-0005-0000-0000-00006B710000}"/>
    <cellStyle name="Normal 333 4" xfId="29034" xr:uid="{00000000-0005-0000-0000-00006C710000}"/>
    <cellStyle name="Normal 334" xfId="29035" xr:uid="{00000000-0005-0000-0000-00006D710000}"/>
    <cellStyle name="Normal 334 2" xfId="29036" xr:uid="{00000000-0005-0000-0000-00006E710000}"/>
    <cellStyle name="Normal 334 3" xfId="29037" xr:uid="{00000000-0005-0000-0000-00006F710000}"/>
    <cellStyle name="Normal 334 4" xfId="29038" xr:uid="{00000000-0005-0000-0000-000070710000}"/>
    <cellStyle name="Normal 335" xfId="29039" xr:uid="{00000000-0005-0000-0000-000071710000}"/>
    <cellStyle name="Normal 335 2" xfId="29040" xr:uid="{00000000-0005-0000-0000-000072710000}"/>
    <cellStyle name="Normal 335 3" xfId="29041" xr:uid="{00000000-0005-0000-0000-000073710000}"/>
    <cellStyle name="Normal 335 4" xfId="29042" xr:uid="{00000000-0005-0000-0000-000074710000}"/>
    <cellStyle name="Normal 336" xfId="29043" xr:uid="{00000000-0005-0000-0000-000075710000}"/>
    <cellStyle name="Normal 336 2" xfId="29044" xr:uid="{00000000-0005-0000-0000-000076710000}"/>
    <cellStyle name="Normal 336 3" xfId="29045" xr:uid="{00000000-0005-0000-0000-000077710000}"/>
    <cellStyle name="Normal 336 4" xfId="29046" xr:uid="{00000000-0005-0000-0000-000078710000}"/>
    <cellStyle name="Normal 337" xfId="29047" xr:uid="{00000000-0005-0000-0000-000079710000}"/>
    <cellStyle name="Normal 337 2" xfId="29048" xr:uid="{00000000-0005-0000-0000-00007A710000}"/>
    <cellStyle name="Normal 337 3" xfId="29049" xr:uid="{00000000-0005-0000-0000-00007B710000}"/>
    <cellStyle name="Normal 337 4" xfId="29050" xr:uid="{00000000-0005-0000-0000-00007C710000}"/>
    <cellStyle name="Normal 338" xfId="29051" xr:uid="{00000000-0005-0000-0000-00007D710000}"/>
    <cellStyle name="Normal 338 2" xfId="29052" xr:uid="{00000000-0005-0000-0000-00007E710000}"/>
    <cellStyle name="Normal 338 3" xfId="29053" xr:uid="{00000000-0005-0000-0000-00007F710000}"/>
    <cellStyle name="Normal 338 4" xfId="29054" xr:uid="{00000000-0005-0000-0000-000080710000}"/>
    <cellStyle name="Normal 339" xfId="29055" xr:uid="{00000000-0005-0000-0000-000081710000}"/>
    <cellStyle name="Normal 339 2" xfId="29056" xr:uid="{00000000-0005-0000-0000-000082710000}"/>
    <cellStyle name="Normal 339 3" xfId="29057" xr:uid="{00000000-0005-0000-0000-000083710000}"/>
    <cellStyle name="Normal 339 4" xfId="29058" xr:uid="{00000000-0005-0000-0000-000084710000}"/>
    <cellStyle name="Normal 34" xfId="29059" xr:uid="{00000000-0005-0000-0000-000085710000}"/>
    <cellStyle name="Normal 34 2" xfId="29060" xr:uid="{00000000-0005-0000-0000-000086710000}"/>
    <cellStyle name="Normal 34 2 2" xfId="29061" xr:uid="{00000000-0005-0000-0000-000087710000}"/>
    <cellStyle name="Normal 34 2 3" xfId="29062" xr:uid="{00000000-0005-0000-0000-000088710000}"/>
    <cellStyle name="Normal 34 2 4" xfId="29063" xr:uid="{00000000-0005-0000-0000-000089710000}"/>
    <cellStyle name="Normal 34 3" xfId="29064" xr:uid="{00000000-0005-0000-0000-00008A710000}"/>
    <cellStyle name="Normal 34 3 2" xfId="29065" xr:uid="{00000000-0005-0000-0000-00008B710000}"/>
    <cellStyle name="Normal 34 3 3" xfId="29066" xr:uid="{00000000-0005-0000-0000-00008C710000}"/>
    <cellStyle name="Normal 34 3 4" xfId="29067" xr:uid="{00000000-0005-0000-0000-00008D710000}"/>
    <cellStyle name="Normal 34 4" xfId="29068" xr:uid="{00000000-0005-0000-0000-00008E710000}"/>
    <cellStyle name="Normal 34 4 2" xfId="29069" xr:uid="{00000000-0005-0000-0000-00008F710000}"/>
    <cellStyle name="Normal 34 4 3" xfId="29070" xr:uid="{00000000-0005-0000-0000-000090710000}"/>
    <cellStyle name="Normal 34 4 4" xfId="29071" xr:uid="{00000000-0005-0000-0000-000091710000}"/>
    <cellStyle name="Normal 34 5" xfId="29072" xr:uid="{00000000-0005-0000-0000-000092710000}"/>
    <cellStyle name="Normal 34 5 2" xfId="29073" xr:uid="{00000000-0005-0000-0000-000093710000}"/>
    <cellStyle name="Normal 34 5 3" xfId="29074" xr:uid="{00000000-0005-0000-0000-000094710000}"/>
    <cellStyle name="Normal 34 5 4" xfId="29075" xr:uid="{00000000-0005-0000-0000-000095710000}"/>
    <cellStyle name="Normal 34 6" xfId="29076" xr:uid="{00000000-0005-0000-0000-000096710000}"/>
    <cellStyle name="Normal 34 7" xfId="29077" xr:uid="{00000000-0005-0000-0000-000097710000}"/>
    <cellStyle name="Normal 34 8" xfId="29078" xr:uid="{00000000-0005-0000-0000-000098710000}"/>
    <cellStyle name="Normal 340" xfId="29079" xr:uid="{00000000-0005-0000-0000-000099710000}"/>
    <cellStyle name="Normal 340 2" xfId="29080" xr:uid="{00000000-0005-0000-0000-00009A710000}"/>
    <cellStyle name="Normal 340 3" xfId="29081" xr:uid="{00000000-0005-0000-0000-00009B710000}"/>
    <cellStyle name="Normal 340 4" xfId="29082" xr:uid="{00000000-0005-0000-0000-00009C710000}"/>
    <cellStyle name="Normal 341" xfId="29083" xr:uid="{00000000-0005-0000-0000-00009D710000}"/>
    <cellStyle name="Normal 341 2" xfId="29084" xr:uid="{00000000-0005-0000-0000-00009E710000}"/>
    <cellStyle name="Normal 341 3" xfId="29085" xr:uid="{00000000-0005-0000-0000-00009F710000}"/>
    <cellStyle name="Normal 341 4" xfId="29086" xr:uid="{00000000-0005-0000-0000-0000A0710000}"/>
    <cellStyle name="Normal 342" xfId="29087" xr:uid="{00000000-0005-0000-0000-0000A1710000}"/>
    <cellStyle name="Normal 342 2" xfId="29088" xr:uid="{00000000-0005-0000-0000-0000A2710000}"/>
    <cellStyle name="Normal 342 3" xfId="29089" xr:uid="{00000000-0005-0000-0000-0000A3710000}"/>
    <cellStyle name="Normal 342 4" xfId="29090" xr:uid="{00000000-0005-0000-0000-0000A4710000}"/>
    <cellStyle name="Normal 343" xfId="29091" xr:uid="{00000000-0005-0000-0000-0000A5710000}"/>
    <cellStyle name="Normal 343 2" xfId="29092" xr:uid="{00000000-0005-0000-0000-0000A6710000}"/>
    <cellStyle name="Normal 343 3" xfId="29093" xr:uid="{00000000-0005-0000-0000-0000A7710000}"/>
    <cellStyle name="Normal 343 4" xfId="29094" xr:uid="{00000000-0005-0000-0000-0000A8710000}"/>
    <cellStyle name="Normal 344" xfId="29095" xr:uid="{00000000-0005-0000-0000-0000A9710000}"/>
    <cellStyle name="Normal 344 2" xfId="29096" xr:uid="{00000000-0005-0000-0000-0000AA710000}"/>
    <cellStyle name="Normal 344 3" xfId="29097" xr:uid="{00000000-0005-0000-0000-0000AB710000}"/>
    <cellStyle name="Normal 344 4" xfId="29098" xr:uid="{00000000-0005-0000-0000-0000AC710000}"/>
    <cellStyle name="Normal 345" xfId="29099" xr:uid="{00000000-0005-0000-0000-0000AD710000}"/>
    <cellStyle name="Normal 345 2" xfId="29100" xr:uid="{00000000-0005-0000-0000-0000AE710000}"/>
    <cellStyle name="Normal 345 2 2" xfId="29101" xr:uid="{00000000-0005-0000-0000-0000AF710000}"/>
    <cellStyle name="Normal 345 2 3" xfId="29102" xr:uid="{00000000-0005-0000-0000-0000B0710000}"/>
    <cellStyle name="Normal 345 2 4" xfId="29103" xr:uid="{00000000-0005-0000-0000-0000B1710000}"/>
    <cellStyle name="Normal 345 3" xfId="29104" xr:uid="{00000000-0005-0000-0000-0000B2710000}"/>
    <cellStyle name="Normal 345 4" xfId="29105" xr:uid="{00000000-0005-0000-0000-0000B3710000}"/>
    <cellStyle name="Normal 345 5" xfId="29106" xr:uid="{00000000-0005-0000-0000-0000B4710000}"/>
    <cellStyle name="Normal 345_Specific Changes NWAU15" xfId="29107" xr:uid="{00000000-0005-0000-0000-0000B5710000}"/>
    <cellStyle name="Normal 346" xfId="29108" xr:uid="{00000000-0005-0000-0000-0000B6710000}"/>
    <cellStyle name="Normal 346 2" xfId="29109" xr:uid="{00000000-0005-0000-0000-0000B7710000}"/>
    <cellStyle name="Normal 346 2 2" xfId="29110" xr:uid="{00000000-0005-0000-0000-0000B8710000}"/>
    <cellStyle name="Normal 346 2 3" xfId="29111" xr:uid="{00000000-0005-0000-0000-0000B9710000}"/>
    <cellStyle name="Normal 346 2 4" xfId="29112" xr:uid="{00000000-0005-0000-0000-0000BA710000}"/>
    <cellStyle name="Normal 346 3" xfId="29113" xr:uid="{00000000-0005-0000-0000-0000BB710000}"/>
    <cellStyle name="Normal 346 4" xfId="29114" xr:uid="{00000000-0005-0000-0000-0000BC710000}"/>
    <cellStyle name="Normal 346 5" xfId="29115" xr:uid="{00000000-0005-0000-0000-0000BD710000}"/>
    <cellStyle name="Normal 346_Specific Changes NWAU15" xfId="29116" xr:uid="{00000000-0005-0000-0000-0000BE710000}"/>
    <cellStyle name="Normal 347" xfId="29117" xr:uid="{00000000-0005-0000-0000-0000BF710000}"/>
    <cellStyle name="Normal 347 2" xfId="29118" xr:uid="{00000000-0005-0000-0000-0000C0710000}"/>
    <cellStyle name="Normal 347 2 2" xfId="29119" xr:uid="{00000000-0005-0000-0000-0000C1710000}"/>
    <cellStyle name="Normal 347 2 3" xfId="29120" xr:uid="{00000000-0005-0000-0000-0000C2710000}"/>
    <cellStyle name="Normal 347 2 4" xfId="29121" xr:uid="{00000000-0005-0000-0000-0000C3710000}"/>
    <cellStyle name="Normal 347 3" xfId="29122" xr:uid="{00000000-0005-0000-0000-0000C4710000}"/>
    <cellStyle name="Normal 347 4" xfId="29123" xr:uid="{00000000-0005-0000-0000-0000C5710000}"/>
    <cellStyle name="Normal 347 5" xfId="29124" xr:uid="{00000000-0005-0000-0000-0000C6710000}"/>
    <cellStyle name="Normal 347_Specific Changes NWAU15" xfId="29125" xr:uid="{00000000-0005-0000-0000-0000C7710000}"/>
    <cellStyle name="Normal 348" xfId="29126" xr:uid="{00000000-0005-0000-0000-0000C8710000}"/>
    <cellStyle name="Normal 348 2" xfId="29127" xr:uid="{00000000-0005-0000-0000-0000C9710000}"/>
    <cellStyle name="Normal 348 2 2" xfId="29128" xr:uid="{00000000-0005-0000-0000-0000CA710000}"/>
    <cellStyle name="Normal 348 2 3" xfId="29129" xr:uid="{00000000-0005-0000-0000-0000CB710000}"/>
    <cellStyle name="Normal 348 2 4" xfId="29130" xr:uid="{00000000-0005-0000-0000-0000CC710000}"/>
    <cellStyle name="Normal 348 3" xfId="29131" xr:uid="{00000000-0005-0000-0000-0000CD710000}"/>
    <cellStyle name="Normal 348 4" xfId="29132" xr:uid="{00000000-0005-0000-0000-0000CE710000}"/>
    <cellStyle name="Normal 348 5" xfId="29133" xr:uid="{00000000-0005-0000-0000-0000CF710000}"/>
    <cellStyle name="Normal 348_Specific Changes NWAU15" xfId="29134" xr:uid="{00000000-0005-0000-0000-0000D0710000}"/>
    <cellStyle name="Normal 349" xfId="29135" xr:uid="{00000000-0005-0000-0000-0000D1710000}"/>
    <cellStyle name="Normal 349 2" xfId="29136" xr:uid="{00000000-0005-0000-0000-0000D2710000}"/>
    <cellStyle name="Normal 349 2 2" xfId="29137" xr:uid="{00000000-0005-0000-0000-0000D3710000}"/>
    <cellStyle name="Normal 349 2 3" xfId="29138" xr:uid="{00000000-0005-0000-0000-0000D4710000}"/>
    <cellStyle name="Normal 349 2 4" xfId="29139" xr:uid="{00000000-0005-0000-0000-0000D5710000}"/>
    <cellStyle name="Normal 349 3" xfId="29140" xr:uid="{00000000-0005-0000-0000-0000D6710000}"/>
    <cellStyle name="Normal 349 4" xfId="29141" xr:uid="{00000000-0005-0000-0000-0000D7710000}"/>
    <cellStyle name="Normal 349 5" xfId="29142" xr:uid="{00000000-0005-0000-0000-0000D8710000}"/>
    <cellStyle name="Normal 349_Specific Changes NWAU15" xfId="29143" xr:uid="{00000000-0005-0000-0000-0000D9710000}"/>
    <cellStyle name="Normal 35" xfId="29144" xr:uid="{00000000-0005-0000-0000-0000DA710000}"/>
    <cellStyle name="Normal 35 2" xfId="29145" xr:uid="{00000000-0005-0000-0000-0000DB710000}"/>
    <cellStyle name="Normal 35 2 2" xfId="29146" xr:uid="{00000000-0005-0000-0000-0000DC710000}"/>
    <cellStyle name="Normal 35 2 3" xfId="29147" xr:uid="{00000000-0005-0000-0000-0000DD710000}"/>
    <cellStyle name="Normal 35 2 4" xfId="29148" xr:uid="{00000000-0005-0000-0000-0000DE710000}"/>
    <cellStyle name="Normal 35 3" xfId="29149" xr:uid="{00000000-0005-0000-0000-0000DF710000}"/>
    <cellStyle name="Normal 35 3 2" xfId="29150" xr:uid="{00000000-0005-0000-0000-0000E0710000}"/>
    <cellStyle name="Normal 35 3 3" xfId="29151" xr:uid="{00000000-0005-0000-0000-0000E1710000}"/>
    <cellStyle name="Normal 35 3 4" xfId="29152" xr:uid="{00000000-0005-0000-0000-0000E2710000}"/>
    <cellStyle name="Normal 35 4" xfId="29153" xr:uid="{00000000-0005-0000-0000-0000E3710000}"/>
    <cellStyle name="Normal 35 4 2" xfId="29154" xr:uid="{00000000-0005-0000-0000-0000E4710000}"/>
    <cellStyle name="Normal 35 4 3" xfId="29155" xr:uid="{00000000-0005-0000-0000-0000E5710000}"/>
    <cellStyle name="Normal 35 4 4" xfId="29156" xr:uid="{00000000-0005-0000-0000-0000E6710000}"/>
    <cellStyle name="Normal 35 5" xfId="29157" xr:uid="{00000000-0005-0000-0000-0000E7710000}"/>
    <cellStyle name="Normal 35 5 2" xfId="29158" xr:uid="{00000000-0005-0000-0000-0000E8710000}"/>
    <cellStyle name="Normal 35 5 3" xfId="29159" xr:uid="{00000000-0005-0000-0000-0000E9710000}"/>
    <cellStyle name="Normal 35 5 4" xfId="29160" xr:uid="{00000000-0005-0000-0000-0000EA710000}"/>
    <cellStyle name="Normal 35 6" xfId="29161" xr:uid="{00000000-0005-0000-0000-0000EB710000}"/>
    <cellStyle name="Normal 35 7" xfId="29162" xr:uid="{00000000-0005-0000-0000-0000EC710000}"/>
    <cellStyle name="Normal 35 8" xfId="29163" xr:uid="{00000000-0005-0000-0000-0000ED710000}"/>
    <cellStyle name="Normal 350" xfId="29164" xr:uid="{00000000-0005-0000-0000-0000EE710000}"/>
    <cellStyle name="Normal 350 2" xfId="29165" xr:uid="{00000000-0005-0000-0000-0000EF710000}"/>
    <cellStyle name="Normal 350 2 2" xfId="29166" xr:uid="{00000000-0005-0000-0000-0000F0710000}"/>
    <cellStyle name="Normal 350 2 3" xfId="29167" xr:uid="{00000000-0005-0000-0000-0000F1710000}"/>
    <cellStyle name="Normal 350 2 4" xfId="29168" xr:uid="{00000000-0005-0000-0000-0000F2710000}"/>
    <cellStyle name="Normal 350 3" xfId="29169" xr:uid="{00000000-0005-0000-0000-0000F3710000}"/>
    <cellStyle name="Normal 350 4" xfId="29170" xr:uid="{00000000-0005-0000-0000-0000F4710000}"/>
    <cellStyle name="Normal 350 5" xfId="29171" xr:uid="{00000000-0005-0000-0000-0000F5710000}"/>
    <cellStyle name="Normal 350_Specific Changes NWAU15" xfId="29172" xr:uid="{00000000-0005-0000-0000-0000F6710000}"/>
    <cellStyle name="Normal 351" xfId="29173" xr:uid="{00000000-0005-0000-0000-0000F7710000}"/>
    <cellStyle name="Normal 351 2" xfId="29174" xr:uid="{00000000-0005-0000-0000-0000F8710000}"/>
    <cellStyle name="Normal 351 2 2" xfId="29175" xr:uid="{00000000-0005-0000-0000-0000F9710000}"/>
    <cellStyle name="Normal 351 2 3" xfId="29176" xr:uid="{00000000-0005-0000-0000-0000FA710000}"/>
    <cellStyle name="Normal 351 2 4" xfId="29177" xr:uid="{00000000-0005-0000-0000-0000FB710000}"/>
    <cellStyle name="Normal 351 3" xfId="29178" xr:uid="{00000000-0005-0000-0000-0000FC710000}"/>
    <cellStyle name="Normal 351 4" xfId="29179" xr:uid="{00000000-0005-0000-0000-0000FD710000}"/>
    <cellStyle name="Normal 351 5" xfId="29180" xr:uid="{00000000-0005-0000-0000-0000FE710000}"/>
    <cellStyle name="Normal 351_Specific Changes NWAU15" xfId="29181" xr:uid="{00000000-0005-0000-0000-0000FF710000}"/>
    <cellStyle name="Normal 352" xfId="29182" xr:uid="{00000000-0005-0000-0000-000000720000}"/>
    <cellStyle name="Normal 352 2" xfId="29183" xr:uid="{00000000-0005-0000-0000-000001720000}"/>
    <cellStyle name="Normal 352 2 2" xfId="29184" xr:uid="{00000000-0005-0000-0000-000002720000}"/>
    <cellStyle name="Normal 352 2 3" xfId="29185" xr:uid="{00000000-0005-0000-0000-000003720000}"/>
    <cellStyle name="Normal 352 2 4" xfId="29186" xr:uid="{00000000-0005-0000-0000-000004720000}"/>
    <cellStyle name="Normal 352 3" xfId="29187" xr:uid="{00000000-0005-0000-0000-000005720000}"/>
    <cellStyle name="Normal 352 4" xfId="29188" xr:uid="{00000000-0005-0000-0000-000006720000}"/>
    <cellStyle name="Normal 352 5" xfId="29189" xr:uid="{00000000-0005-0000-0000-000007720000}"/>
    <cellStyle name="Normal 352_Specific Changes NWAU15" xfId="29190" xr:uid="{00000000-0005-0000-0000-000008720000}"/>
    <cellStyle name="Normal 353" xfId="29191" xr:uid="{00000000-0005-0000-0000-000009720000}"/>
    <cellStyle name="Normal 353 2" xfId="29192" xr:uid="{00000000-0005-0000-0000-00000A720000}"/>
    <cellStyle name="Normal 353 2 2" xfId="29193" xr:uid="{00000000-0005-0000-0000-00000B720000}"/>
    <cellStyle name="Normal 353 2 3" xfId="29194" xr:uid="{00000000-0005-0000-0000-00000C720000}"/>
    <cellStyle name="Normal 353 2 4" xfId="29195" xr:uid="{00000000-0005-0000-0000-00000D720000}"/>
    <cellStyle name="Normal 353 3" xfId="29196" xr:uid="{00000000-0005-0000-0000-00000E720000}"/>
    <cellStyle name="Normal 353 4" xfId="29197" xr:uid="{00000000-0005-0000-0000-00000F720000}"/>
    <cellStyle name="Normal 353 5" xfId="29198" xr:uid="{00000000-0005-0000-0000-000010720000}"/>
    <cellStyle name="Normal 353_Specific Changes NWAU15" xfId="29199" xr:uid="{00000000-0005-0000-0000-000011720000}"/>
    <cellStyle name="Normal 354" xfId="29200" xr:uid="{00000000-0005-0000-0000-000012720000}"/>
    <cellStyle name="Normal 354 2" xfId="29201" xr:uid="{00000000-0005-0000-0000-000013720000}"/>
    <cellStyle name="Normal 354 2 2" xfId="29202" xr:uid="{00000000-0005-0000-0000-000014720000}"/>
    <cellStyle name="Normal 354 2 3" xfId="29203" xr:uid="{00000000-0005-0000-0000-000015720000}"/>
    <cellStyle name="Normal 354 2 4" xfId="29204" xr:uid="{00000000-0005-0000-0000-000016720000}"/>
    <cellStyle name="Normal 354 3" xfId="29205" xr:uid="{00000000-0005-0000-0000-000017720000}"/>
    <cellStyle name="Normal 354 4" xfId="29206" xr:uid="{00000000-0005-0000-0000-000018720000}"/>
    <cellStyle name="Normal 354 5" xfId="29207" xr:uid="{00000000-0005-0000-0000-000019720000}"/>
    <cellStyle name="Normal 354_Specific Changes NWAU15" xfId="29208" xr:uid="{00000000-0005-0000-0000-00001A720000}"/>
    <cellStyle name="Normal 355" xfId="29209" xr:uid="{00000000-0005-0000-0000-00001B720000}"/>
    <cellStyle name="Normal 355 2" xfId="29210" xr:uid="{00000000-0005-0000-0000-00001C720000}"/>
    <cellStyle name="Normal 355 2 2" xfId="29211" xr:uid="{00000000-0005-0000-0000-00001D720000}"/>
    <cellStyle name="Normal 355 2 3" xfId="29212" xr:uid="{00000000-0005-0000-0000-00001E720000}"/>
    <cellStyle name="Normal 355 2 4" xfId="29213" xr:uid="{00000000-0005-0000-0000-00001F720000}"/>
    <cellStyle name="Normal 355 3" xfId="29214" xr:uid="{00000000-0005-0000-0000-000020720000}"/>
    <cellStyle name="Normal 355 4" xfId="29215" xr:uid="{00000000-0005-0000-0000-000021720000}"/>
    <cellStyle name="Normal 355 5" xfId="29216" xr:uid="{00000000-0005-0000-0000-000022720000}"/>
    <cellStyle name="Normal 355_Specific Changes NWAU15" xfId="29217" xr:uid="{00000000-0005-0000-0000-000023720000}"/>
    <cellStyle name="Normal 356" xfId="29218" xr:uid="{00000000-0005-0000-0000-000024720000}"/>
    <cellStyle name="Normal 356 2" xfId="29219" xr:uid="{00000000-0005-0000-0000-000025720000}"/>
    <cellStyle name="Normal 356 2 2" xfId="29220" xr:uid="{00000000-0005-0000-0000-000026720000}"/>
    <cellStyle name="Normal 356 2 3" xfId="29221" xr:uid="{00000000-0005-0000-0000-000027720000}"/>
    <cellStyle name="Normal 356 2 4" xfId="29222" xr:uid="{00000000-0005-0000-0000-000028720000}"/>
    <cellStyle name="Normal 356 3" xfId="29223" xr:uid="{00000000-0005-0000-0000-000029720000}"/>
    <cellStyle name="Normal 356 4" xfId="29224" xr:uid="{00000000-0005-0000-0000-00002A720000}"/>
    <cellStyle name="Normal 356 5" xfId="29225" xr:uid="{00000000-0005-0000-0000-00002B720000}"/>
    <cellStyle name="Normal 356_Specific Changes NWAU15" xfId="29226" xr:uid="{00000000-0005-0000-0000-00002C720000}"/>
    <cellStyle name="Normal 357" xfId="29227" xr:uid="{00000000-0005-0000-0000-00002D720000}"/>
    <cellStyle name="Normal 357 2" xfId="29228" xr:uid="{00000000-0005-0000-0000-00002E720000}"/>
    <cellStyle name="Normal 357 2 2" xfId="29229" xr:uid="{00000000-0005-0000-0000-00002F720000}"/>
    <cellStyle name="Normal 357 2 3" xfId="29230" xr:uid="{00000000-0005-0000-0000-000030720000}"/>
    <cellStyle name="Normal 357 2 4" xfId="29231" xr:uid="{00000000-0005-0000-0000-000031720000}"/>
    <cellStyle name="Normal 357 3" xfId="29232" xr:uid="{00000000-0005-0000-0000-000032720000}"/>
    <cellStyle name="Normal 357 4" xfId="29233" xr:uid="{00000000-0005-0000-0000-000033720000}"/>
    <cellStyle name="Normal 357 5" xfId="29234" xr:uid="{00000000-0005-0000-0000-000034720000}"/>
    <cellStyle name="Normal 357_Specific Changes NWAU15" xfId="29235" xr:uid="{00000000-0005-0000-0000-000035720000}"/>
    <cellStyle name="Normal 358" xfId="29236" xr:uid="{00000000-0005-0000-0000-000036720000}"/>
    <cellStyle name="Normal 358 2" xfId="29237" xr:uid="{00000000-0005-0000-0000-000037720000}"/>
    <cellStyle name="Normal 358 2 2" xfId="29238" xr:uid="{00000000-0005-0000-0000-000038720000}"/>
    <cellStyle name="Normal 358 2 3" xfId="29239" xr:uid="{00000000-0005-0000-0000-000039720000}"/>
    <cellStyle name="Normal 358 2 4" xfId="29240" xr:uid="{00000000-0005-0000-0000-00003A720000}"/>
    <cellStyle name="Normal 358 3" xfId="29241" xr:uid="{00000000-0005-0000-0000-00003B720000}"/>
    <cellStyle name="Normal 358 4" xfId="29242" xr:uid="{00000000-0005-0000-0000-00003C720000}"/>
    <cellStyle name="Normal 358 5" xfId="29243" xr:uid="{00000000-0005-0000-0000-00003D720000}"/>
    <cellStyle name="Normal 358_Specific Changes NWAU15" xfId="29244" xr:uid="{00000000-0005-0000-0000-00003E720000}"/>
    <cellStyle name="Normal 359" xfId="29245" xr:uid="{00000000-0005-0000-0000-00003F720000}"/>
    <cellStyle name="Normal 359 2" xfId="29246" xr:uid="{00000000-0005-0000-0000-000040720000}"/>
    <cellStyle name="Normal 359 2 2" xfId="29247" xr:uid="{00000000-0005-0000-0000-000041720000}"/>
    <cellStyle name="Normal 359 2 3" xfId="29248" xr:uid="{00000000-0005-0000-0000-000042720000}"/>
    <cellStyle name="Normal 359 2 4" xfId="29249" xr:uid="{00000000-0005-0000-0000-000043720000}"/>
    <cellStyle name="Normal 359 3" xfId="29250" xr:uid="{00000000-0005-0000-0000-000044720000}"/>
    <cellStyle name="Normal 359 4" xfId="29251" xr:uid="{00000000-0005-0000-0000-000045720000}"/>
    <cellStyle name="Normal 359 5" xfId="29252" xr:uid="{00000000-0005-0000-0000-000046720000}"/>
    <cellStyle name="Normal 359_Specific Changes NWAU15" xfId="29253" xr:uid="{00000000-0005-0000-0000-000047720000}"/>
    <cellStyle name="Normal 36" xfId="29254" xr:uid="{00000000-0005-0000-0000-000048720000}"/>
    <cellStyle name="Normal 36 2" xfId="29255" xr:uid="{00000000-0005-0000-0000-000049720000}"/>
    <cellStyle name="Normal 36 2 2" xfId="29256" xr:uid="{00000000-0005-0000-0000-00004A720000}"/>
    <cellStyle name="Normal 36 2 3" xfId="29257" xr:uid="{00000000-0005-0000-0000-00004B720000}"/>
    <cellStyle name="Normal 36 2 4" xfId="29258" xr:uid="{00000000-0005-0000-0000-00004C720000}"/>
    <cellStyle name="Normal 36 3" xfId="29259" xr:uid="{00000000-0005-0000-0000-00004D720000}"/>
    <cellStyle name="Normal 36 3 2" xfId="29260" xr:uid="{00000000-0005-0000-0000-00004E720000}"/>
    <cellStyle name="Normal 36 3 3" xfId="29261" xr:uid="{00000000-0005-0000-0000-00004F720000}"/>
    <cellStyle name="Normal 36 3 4" xfId="29262" xr:uid="{00000000-0005-0000-0000-000050720000}"/>
    <cellStyle name="Normal 36 4" xfId="29263" xr:uid="{00000000-0005-0000-0000-000051720000}"/>
    <cellStyle name="Normal 36 4 2" xfId="29264" xr:uid="{00000000-0005-0000-0000-000052720000}"/>
    <cellStyle name="Normal 36 4 3" xfId="29265" xr:uid="{00000000-0005-0000-0000-000053720000}"/>
    <cellStyle name="Normal 36 4 4" xfId="29266" xr:uid="{00000000-0005-0000-0000-000054720000}"/>
    <cellStyle name="Normal 36 5" xfId="29267" xr:uid="{00000000-0005-0000-0000-000055720000}"/>
    <cellStyle name="Normal 36 6" xfId="29268" xr:uid="{00000000-0005-0000-0000-000056720000}"/>
    <cellStyle name="Normal 36 7" xfId="29269" xr:uid="{00000000-0005-0000-0000-000057720000}"/>
    <cellStyle name="Normal 360" xfId="29270" xr:uid="{00000000-0005-0000-0000-000058720000}"/>
    <cellStyle name="Normal 360 2" xfId="29271" xr:uid="{00000000-0005-0000-0000-000059720000}"/>
    <cellStyle name="Normal 360 2 2" xfId="29272" xr:uid="{00000000-0005-0000-0000-00005A720000}"/>
    <cellStyle name="Normal 360 2 3" xfId="29273" xr:uid="{00000000-0005-0000-0000-00005B720000}"/>
    <cellStyle name="Normal 360 2 4" xfId="29274" xr:uid="{00000000-0005-0000-0000-00005C720000}"/>
    <cellStyle name="Normal 360 3" xfId="29275" xr:uid="{00000000-0005-0000-0000-00005D720000}"/>
    <cellStyle name="Normal 360 4" xfId="29276" xr:uid="{00000000-0005-0000-0000-00005E720000}"/>
    <cellStyle name="Normal 360 5" xfId="29277" xr:uid="{00000000-0005-0000-0000-00005F720000}"/>
    <cellStyle name="Normal 360_Specific Changes NWAU15" xfId="29278" xr:uid="{00000000-0005-0000-0000-000060720000}"/>
    <cellStyle name="Normal 361" xfId="29279" xr:uid="{00000000-0005-0000-0000-000061720000}"/>
    <cellStyle name="Normal 361 2" xfId="29280" xr:uid="{00000000-0005-0000-0000-000062720000}"/>
    <cellStyle name="Normal 361 2 2" xfId="29281" xr:uid="{00000000-0005-0000-0000-000063720000}"/>
    <cellStyle name="Normal 361 2 3" xfId="29282" xr:uid="{00000000-0005-0000-0000-000064720000}"/>
    <cellStyle name="Normal 361 2 4" xfId="29283" xr:uid="{00000000-0005-0000-0000-000065720000}"/>
    <cellStyle name="Normal 361 3" xfId="29284" xr:uid="{00000000-0005-0000-0000-000066720000}"/>
    <cellStyle name="Normal 361 4" xfId="29285" xr:uid="{00000000-0005-0000-0000-000067720000}"/>
    <cellStyle name="Normal 361 5" xfId="29286" xr:uid="{00000000-0005-0000-0000-000068720000}"/>
    <cellStyle name="Normal 361_Specific Changes NWAU15" xfId="29287" xr:uid="{00000000-0005-0000-0000-000069720000}"/>
    <cellStyle name="Normal 362" xfId="29288" xr:uid="{00000000-0005-0000-0000-00006A720000}"/>
    <cellStyle name="Normal 362 2" xfId="29289" xr:uid="{00000000-0005-0000-0000-00006B720000}"/>
    <cellStyle name="Normal 362 2 2" xfId="29290" xr:uid="{00000000-0005-0000-0000-00006C720000}"/>
    <cellStyle name="Normal 362 2 3" xfId="29291" xr:uid="{00000000-0005-0000-0000-00006D720000}"/>
    <cellStyle name="Normal 362 2 4" xfId="29292" xr:uid="{00000000-0005-0000-0000-00006E720000}"/>
    <cellStyle name="Normal 362 3" xfId="29293" xr:uid="{00000000-0005-0000-0000-00006F720000}"/>
    <cellStyle name="Normal 362 4" xfId="29294" xr:uid="{00000000-0005-0000-0000-000070720000}"/>
    <cellStyle name="Normal 362 5" xfId="29295" xr:uid="{00000000-0005-0000-0000-000071720000}"/>
    <cellStyle name="Normal 362_Specific Changes NWAU15" xfId="29296" xr:uid="{00000000-0005-0000-0000-000072720000}"/>
    <cellStyle name="Normal 363" xfId="29297" xr:uid="{00000000-0005-0000-0000-000073720000}"/>
    <cellStyle name="Normal 363 2" xfId="29298" xr:uid="{00000000-0005-0000-0000-000074720000}"/>
    <cellStyle name="Normal 363 2 2" xfId="29299" xr:uid="{00000000-0005-0000-0000-000075720000}"/>
    <cellStyle name="Normal 363 2 3" xfId="29300" xr:uid="{00000000-0005-0000-0000-000076720000}"/>
    <cellStyle name="Normal 363 2 4" xfId="29301" xr:uid="{00000000-0005-0000-0000-000077720000}"/>
    <cellStyle name="Normal 363 3" xfId="29302" xr:uid="{00000000-0005-0000-0000-000078720000}"/>
    <cellStyle name="Normal 363 4" xfId="29303" xr:uid="{00000000-0005-0000-0000-000079720000}"/>
    <cellStyle name="Normal 363 5" xfId="29304" xr:uid="{00000000-0005-0000-0000-00007A720000}"/>
    <cellStyle name="Normal 363_Specific Changes NWAU15" xfId="29305" xr:uid="{00000000-0005-0000-0000-00007B720000}"/>
    <cellStyle name="Normal 364" xfId="29306" xr:uid="{00000000-0005-0000-0000-00007C720000}"/>
    <cellStyle name="Normal 364 2" xfId="29307" xr:uid="{00000000-0005-0000-0000-00007D720000}"/>
    <cellStyle name="Normal 364 2 2" xfId="29308" xr:uid="{00000000-0005-0000-0000-00007E720000}"/>
    <cellStyle name="Normal 364 2 3" xfId="29309" xr:uid="{00000000-0005-0000-0000-00007F720000}"/>
    <cellStyle name="Normal 364 2 4" xfId="29310" xr:uid="{00000000-0005-0000-0000-000080720000}"/>
    <cellStyle name="Normal 364 3" xfId="29311" xr:uid="{00000000-0005-0000-0000-000081720000}"/>
    <cellStyle name="Normal 364 4" xfId="29312" xr:uid="{00000000-0005-0000-0000-000082720000}"/>
    <cellStyle name="Normal 364 5" xfId="29313" xr:uid="{00000000-0005-0000-0000-000083720000}"/>
    <cellStyle name="Normal 364_Specific Changes NWAU15" xfId="29314" xr:uid="{00000000-0005-0000-0000-000084720000}"/>
    <cellStyle name="Normal 365" xfId="29315" xr:uid="{00000000-0005-0000-0000-000085720000}"/>
    <cellStyle name="Normal 365 2" xfId="29316" xr:uid="{00000000-0005-0000-0000-000086720000}"/>
    <cellStyle name="Normal 365 2 2" xfId="29317" xr:uid="{00000000-0005-0000-0000-000087720000}"/>
    <cellStyle name="Normal 365 2 3" xfId="29318" xr:uid="{00000000-0005-0000-0000-000088720000}"/>
    <cellStyle name="Normal 365 2 4" xfId="29319" xr:uid="{00000000-0005-0000-0000-000089720000}"/>
    <cellStyle name="Normal 365 3" xfId="29320" xr:uid="{00000000-0005-0000-0000-00008A720000}"/>
    <cellStyle name="Normal 365 4" xfId="29321" xr:uid="{00000000-0005-0000-0000-00008B720000}"/>
    <cellStyle name="Normal 365 5" xfId="29322" xr:uid="{00000000-0005-0000-0000-00008C720000}"/>
    <cellStyle name="Normal 365_Specific Changes NWAU15" xfId="29323" xr:uid="{00000000-0005-0000-0000-00008D720000}"/>
    <cellStyle name="Normal 366" xfId="29324" xr:uid="{00000000-0005-0000-0000-00008E720000}"/>
    <cellStyle name="Normal 366 2" xfId="29325" xr:uid="{00000000-0005-0000-0000-00008F720000}"/>
    <cellStyle name="Normal 366 2 2" xfId="29326" xr:uid="{00000000-0005-0000-0000-000090720000}"/>
    <cellStyle name="Normal 366 2 3" xfId="29327" xr:uid="{00000000-0005-0000-0000-000091720000}"/>
    <cellStyle name="Normal 366 2 4" xfId="29328" xr:uid="{00000000-0005-0000-0000-000092720000}"/>
    <cellStyle name="Normal 366 3" xfId="29329" xr:uid="{00000000-0005-0000-0000-000093720000}"/>
    <cellStyle name="Normal 366 4" xfId="29330" xr:uid="{00000000-0005-0000-0000-000094720000}"/>
    <cellStyle name="Normal 366 5" xfId="29331" xr:uid="{00000000-0005-0000-0000-000095720000}"/>
    <cellStyle name="Normal 366_Specific Changes NWAU15" xfId="29332" xr:uid="{00000000-0005-0000-0000-000096720000}"/>
    <cellStyle name="Normal 367" xfId="29333" xr:uid="{00000000-0005-0000-0000-000097720000}"/>
    <cellStyle name="Normal 367 2" xfId="29334" xr:uid="{00000000-0005-0000-0000-000098720000}"/>
    <cellStyle name="Normal 367 2 2" xfId="29335" xr:uid="{00000000-0005-0000-0000-000099720000}"/>
    <cellStyle name="Normal 367 2 3" xfId="29336" xr:uid="{00000000-0005-0000-0000-00009A720000}"/>
    <cellStyle name="Normal 367 2 4" xfId="29337" xr:uid="{00000000-0005-0000-0000-00009B720000}"/>
    <cellStyle name="Normal 367 3" xfId="29338" xr:uid="{00000000-0005-0000-0000-00009C720000}"/>
    <cellStyle name="Normal 367 4" xfId="29339" xr:uid="{00000000-0005-0000-0000-00009D720000}"/>
    <cellStyle name="Normal 367 5" xfId="29340" xr:uid="{00000000-0005-0000-0000-00009E720000}"/>
    <cellStyle name="Normal 367_Specific Changes NWAU15" xfId="29341" xr:uid="{00000000-0005-0000-0000-00009F720000}"/>
    <cellStyle name="Normal 368" xfId="29342" xr:uid="{00000000-0005-0000-0000-0000A0720000}"/>
    <cellStyle name="Normal 368 2" xfId="29343" xr:uid="{00000000-0005-0000-0000-0000A1720000}"/>
    <cellStyle name="Normal 368 2 2" xfId="29344" xr:uid="{00000000-0005-0000-0000-0000A2720000}"/>
    <cellStyle name="Normal 368 2 3" xfId="29345" xr:uid="{00000000-0005-0000-0000-0000A3720000}"/>
    <cellStyle name="Normal 368 2 4" xfId="29346" xr:uid="{00000000-0005-0000-0000-0000A4720000}"/>
    <cellStyle name="Normal 368 3" xfId="29347" xr:uid="{00000000-0005-0000-0000-0000A5720000}"/>
    <cellStyle name="Normal 368 4" xfId="29348" xr:uid="{00000000-0005-0000-0000-0000A6720000}"/>
    <cellStyle name="Normal 368 5" xfId="29349" xr:uid="{00000000-0005-0000-0000-0000A7720000}"/>
    <cellStyle name="Normal 368_Specific Changes NWAU15" xfId="29350" xr:uid="{00000000-0005-0000-0000-0000A8720000}"/>
    <cellStyle name="Normal 369" xfId="29351" xr:uid="{00000000-0005-0000-0000-0000A9720000}"/>
    <cellStyle name="Normal 369 2" xfId="29352" xr:uid="{00000000-0005-0000-0000-0000AA720000}"/>
    <cellStyle name="Normal 369 2 2" xfId="29353" xr:uid="{00000000-0005-0000-0000-0000AB720000}"/>
    <cellStyle name="Normal 369 2 3" xfId="29354" xr:uid="{00000000-0005-0000-0000-0000AC720000}"/>
    <cellStyle name="Normal 369 2 4" xfId="29355" xr:uid="{00000000-0005-0000-0000-0000AD720000}"/>
    <cellStyle name="Normal 369 3" xfId="29356" xr:uid="{00000000-0005-0000-0000-0000AE720000}"/>
    <cellStyle name="Normal 369 4" xfId="29357" xr:uid="{00000000-0005-0000-0000-0000AF720000}"/>
    <cellStyle name="Normal 369 5" xfId="29358" xr:uid="{00000000-0005-0000-0000-0000B0720000}"/>
    <cellStyle name="Normal 369_Specific Changes NWAU15" xfId="29359" xr:uid="{00000000-0005-0000-0000-0000B1720000}"/>
    <cellStyle name="Normal 37" xfId="29360" xr:uid="{00000000-0005-0000-0000-0000B2720000}"/>
    <cellStyle name="Normal 37 2" xfId="29361" xr:uid="{00000000-0005-0000-0000-0000B3720000}"/>
    <cellStyle name="Normal 37 2 2" xfId="29362" xr:uid="{00000000-0005-0000-0000-0000B4720000}"/>
    <cellStyle name="Normal 37 2 3" xfId="29363" xr:uid="{00000000-0005-0000-0000-0000B5720000}"/>
    <cellStyle name="Normal 37 2 4" xfId="29364" xr:uid="{00000000-0005-0000-0000-0000B6720000}"/>
    <cellStyle name="Normal 37 3" xfId="29365" xr:uid="{00000000-0005-0000-0000-0000B7720000}"/>
    <cellStyle name="Normal 37 3 2" xfId="29366" xr:uid="{00000000-0005-0000-0000-0000B8720000}"/>
    <cellStyle name="Normal 37 3 3" xfId="29367" xr:uid="{00000000-0005-0000-0000-0000B9720000}"/>
    <cellStyle name="Normal 37 3 4" xfId="29368" xr:uid="{00000000-0005-0000-0000-0000BA720000}"/>
    <cellStyle name="Normal 37 4" xfId="29369" xr:uid="{00000000-0005-0000-0000-0000BB720000}"/>
    <cellStyle name="Normal 37 4 2" xfId="29370" xr:uid="{00000000-0005-0000-0000-0000BC720000}"/>
    <cellStyle name="Normal 37 4 3" xfId="29371" xr:uid="{00000000-0005-0000-0000-0000BD720000}"/>
    <cellStyle name="Normal 37 4 4" xfId="29372" xr:uid="{00000000-0005-0000-0000-0000BE720000}"/>
    <cellStyle name="Normal 37 5" xfId="29373" xr:uid="{00000000-0005-0000-0000-0000BF720000}"/>
    <cellStyle name="Normal 37 6" xfId="29374" xr:uid="{00000000-0005-0000-0000-0000C0720000}"/>
    <cellStyle name="Normal 37 7" xfId="29375" xr:uid="{00000000-0005-0000-0000-0000C1720000}"/>
    <cellStyle name="Normal 370" xfId="29376" xr:uid="{00000000-0005-0000-0000-0000C2720000}"/>
    <cellStyle name="Normal 370 2" xfId="29377" xr:uid="{00000000-0005-0000-0000-0000C3720000}"/>
    <cellStyle name="Normal 370 2 2" xfId="29378" xr:uid="{00000000-0005-0000-0000-0000C4720000}"/>
    <cellStyle name="Normal 370 2 3" xfId="29379" xr:uid="{00000000-0005-0000-0000-0000C5720000}"/>
    <cellStyle name="Normal 370 2 4" xfId="29380" xr:uid="{00000000-0005-0000-0000-0000C6720000}"/>
    <cellStyle name="Normal 370 3" xfId="29381" xr:uid="{00000000-0005-0000-0000-0000C7720000}"/>
    <cellStyle name="Normal 370 4" xfId="29382" xr:uid="{00000000-0005-0000-0000-0000C8720000}"/>
    <cellStyle name="Normal 370 5" xfId="29383" xr:uid="{00000000-0005-0000-0000-0000C9720000}"/>
    <cellStyle name="Normal 370_Specific Changes NWAU15" xfId="29384" xr:uid="{00000000-0005-0000-0000-0000CA720000}"/>
    <cellStyle name="Normal 371" xfId="29385" xr:uid="{00000000-0005-0000-0000-0000CB720000}"/>
    <cellStyle name="Normal 371 2" xfId="29386" xr:uid="{00000000-0005-0000-0000-0000CC720000}"/>
    <cellStyle name="Normal 371 2 2" xfId="29387" xr:uid="{00000000-0005-0000-0000-0000CD720000}"/>
    <cellStyle name="Normal 371 2 3" xfId="29388" xr:uid="{00000000-0005-0000-0000-0000CE720000}"/>
    <cellStyle name="Normal 371 2 4" xfId="29389" xr:uid="{00000000-0005-0000-0000-0000CF720000}"/>
    <cellStyle name="Normal 371 3" xfId="29390" xr:uid="{00000000-0005-0000-0000-0000D0720000}"/>
    <cellStyle name="Normal 371 4" xfId="29391" xr:uid="{00000000-0005-0000-0000-0000D1720000}"/>
    <cellStyle name="Normal 371 5" xfId="29392" xr:uid="{00000000-0005-0000-0000-0000D2720000}"/>
    <cellStyle name="Normal 371_Specific Changes NWAU15" xfId="29393" xr:uid="{00000000-0005-0000-0000-0000D3720000}"/>
    <cellStyle name="Normal 372" xfId="29394" xr:uid="{00000000-0005-0000-0000-0000D4720000}"/>
    <cellStyle name="Normal 372 2" xfId="29395" xr:uid="{00000000-0005-0000-0000-0000D5720000}"/>
    <cellStyle name="Normal 372 2 2" xfId="29396" xr:uid="{00000000-0005-0000-0000-0000D6720000}"/>
    <cellStyle name="Normal 372 2 3" xfId="29397" xr:uid="{00000000-0005-0000-0000-0000D7720000}"/>
    <cellStyle name="Normal 372 2 4" xfId="29398" xr:uid="{00000000-0005-0000-0000-0000D8720000}"/>
    <cellStyle name="Normal 372 3" xfId="29399" xr:uid="{00000000-0005-0000-0000-0000D9720000}"/>
    <cellStyle name="Normal 372 4" xfId="29400" xr:uid="{00000000-0005-0000-0000-0000DA720000}"/>
    <cellStyle name="Normal 372 5" xfId="29401" xr:uid="{00000000-0005-0000-0000-0000DB720000}"/>
    <cellStyle name="Normal 372_Specific Changes NWAU15" xfId="29402" xr:uid="{00000000-0005-0000-0000-0000DC720000}"/>
    <cellStyle name="Normal 373" xfId="29403" xr:uid="{00000000-0005-0000-0000-0000DD720000}"/>
    <cellStyle name="Normal 373 2" xfId="29404" xr:uid="{00000000-0005-0000-0000-0000DE720000}"/>
    <cellStyle name="Normal 373 2 2" xfId="29405" xr:uid="{00000000-0005-0000-0000-0000DF720000}"/>
    <cellStyle name="Normal 373 2 3" xfId="29406" xr:uid="{00000000-0005-0000-0000-0000E0720000}"/>
    <cellStyle name="Normal 373 2 4" xfId="29407" xr:uid="{00000000-0005-0000-0000-0000E1720000}"/>
    <cellStyle name="Normal 373 3" xfId="29408" xr:uid="{00000000-0005-0000-0000-0000E2720000}"/>
    <cellStyle name="Normal 373 4" xfId="29409" xr:uid="{00000000-0005-0000-0000-0000E3720000}"/>
    <cellStyle name="Normal 373 5" xfId="29410" xr:uid="{00000000-0005-0000-0000-0000E4720000}"/>
    <cellStyle name="Normal 373_Specific Changes NWAU15" xfId="29411" xr:uid="{00000000-0005-0000-0000-0000E5720000}"/>
    <cellStyle name="Normal 374" xfId="29412" xr:uid="{00000000-0005-0000-0000-0000E6720000}"/>
    <cellStyle name="Normal 374 2" xfId="29413" xr:uid="{00000000-0005-0000-0000-0000E7720000}"/>
    <cellStyle name="Normal 374 2 2" xfId="29414" xr:uid="{00000000-0005-0000-0000-0000E8720000}"/>
    <cellStyle name="Normal 374 2 3" xfId="29415" xr:uid="{00000000-0005-0000-0000-0000E9720000}"/>
    <cellStyle name="Normal 374 2 4" xfId="29416" xr:uid="{00000000-0005-0000-0000-0000EA720000}"/>
    <cellStyle name="Normal 374 3" xfId="29417" xr:uid="{00000000-0005-0000-0000-0000EB720000}"/>
    <cellStyle name="Normal 374 4" xfId="29418" xr:uid="{00000000-0005-0000-0000-0000EC720000}"/>
    <cellStyle name="Normal 374 5" xfId="29419" xr:uid="{00000000-0005-0000-0000-0000ED720000}"/>
    <cellStyle name="Normal 374_Specific Changes NWAU15" xfId="29420" xr:uid="{00000000-0005-0000-0000-0000EE720000}"/>
    <cellStyle name="Normal 375" xfId="29421" xr:uid="{00000000-0005-0000-0000-0000EF720000}"/>
    <cellStyle name="Normal 375 2" xfId="29422" xr:uid="{00000000-0005-0000-0000-0000F0720000}"/>
    <cellStyle name="Normal 375 2 2" xfId="29423" xr:uid="{00000000-0005-0000-0000-0000F1720000}"/>
    <cellStyle name="Normal 375 2 3" xfId="29424" xr:uid="{00000000-0005-0000-0000-0000F2720000}"/>
    <cellStyle name="Normal 375 2 4" xfId="29425" xr:uid="{00000000-0005-0000-0000-0000F3720000}"/>
    <cellStyle name="Normal 375 3" xfId="29426" xr:uid="{00000000-0005-0000-0000-0000F4720000}"/>
    <cellStyle name="Normal 375 4" xfId="29427" xr:uid="{00000000-0005-0000-0000-0000F5720000}"/>
    <cellStyle name="Normal 375 5" xfId="29428" xr:uid="{00000000-0005-0000-0000-0000F6720000}"/>
    <cellStyle name="Normal 375_Specific Changes NWAU15" xfId="29429" xr:uid="{00000000-0005-0000-0000-0000F7720000}"/>
    <cellStyle name="Normal 376" xfId="29430" xr:uid="{00000000-0005-0000-0000-0000F8720000}"/>
    <cellStyle name="Normal 376 2" xfId="29431" xr:uid="{00000000-0005-0000-0000-0000F9720000}"/>
    <cellStyle name="Normal 376 2 2" xfId="29432" xr:uid="{00000000-0005-0000-0000-0000FA720000}"/>
    <cellStyle name="Normal 376 2 3" xfId="29433" xr:uid="{00000000-0005-0000-0000-0000FB720000}"/>
    <cellStyle name="Normal 376 2 4" xfId="29434" xr:uid="{00000000-0005-0000-0000-0000FC720000}"/>
    <cellStyle name="Normal 376 3" xfId="29435" xr:uid="{00000000-0005-0000-0000-0000FD720000}"/>
    <cellStyle name="Normal 376 4" xfId="29436" xr:uid="{00000000-0005-0000-0000-0000FE720000}"/>
    <cellStyle name="Normal 376 5" xfId="29437" xr:uid="{00000000-0005-0000-0000-0000FF720000}"/>
    <cellStyle name="Normal 376_Specific Changes NWAU15" xfId="29438" xr:uid="{00000000-0005-0000-0000-000000730000}"/>
    <cellStyle name="Normal 377" xfId="29439" xr:uid="{00000000-0005-0000-0000-000001730000}"/>
    <cellStyle name="Normal 377 2" xfId="29440" xr:uid="{00000000-0005-0000-0000-000002730000}"/>
    <cellStyle name="Normal 377 2 2" xfId="29441" xr:uid="{00000000-0005-0000-0000-000003730000}"/>
    <cellStyle name="Normal 377 2 3" xfId="29442" xr:uid="{00000000-0005-0000-0000-000004730000}"/>
    <cellStyle name="Normal 377 2 4" xfId="29443" xr:uid="{00000000-0005-0000-0000-000005730000}"/>
    <cellStyle name="Normal 377 3" xfId="29444" xr:uid="{00000000-0005-0000-0000-000006730000}"/>
    <cellStyle name="Normal 377 4" xfId="29445" xr:uid="{00000000-0005-0000-0000-000007730000}"/>
    <cellStyle name="Normal 377 5" xfId="29446" xr:uid="{00000000-0005-0000-0000-000008730000}"/>
    <cellStyle name="Normal 377_Specific Changes NWAU15" xfId="29447" xr:uid="{00000000-0005-0000-0000-000009730000}"/>
    <cellStyle name="Normal 378" xfId="29448" xr:uid="{00000000-0005-0000-0000-00000A730000}"/>
    <cellStyle name="Normal 378 2" xfId="29449" xr:uid="{00000000-0005-0000-0000-00000B730000}"/>
    <cellStyle name="Normal 378 2 2" xfId="29450" xr:uid="{00000000-0005-0000-0000-00000C730000}"/>
    <cellStyle name="Normal 378 2 3" xfId="29451" xr:uid="{00000000-0005-0000-0000-00000D730000}"/>
    <cellStyle name="Normal 378 2 4" xfId="29452" xr:uid="{00000000-0005-0000-0000-00000E730000}"/>
    <cellStyle name="Normal 378 3" xfId="29453" xr:uid="{00000000-0005-0000-0000-00000F730000}"/>
    <cellStyle name="Normal 378 4" xfId="29454" xr:uid="{00000000-0005-0000-0000-000010730000}"/>
    <cellStyle name="Normal 378 5" xfId="29455" xr:uid="{00000000-0005-0000-0000-000011730000}"/>
    <cellStyle name="Normal 378_Specific Changes NWAU15" xfId="29456" xr:uid="{00000000-0005-0000-0000-000012730000}"/>
    <cellStyle name="Normal 379" xfId="29457" xr:uid="{00000000-0005-0000-0000-000013730000}"/>
    <cellStyle name="Normal 379 2" xfId="29458" xr:uid="{00000000-0005-0000-0000-000014730000}"/>
    <cellStyle name="Normal 379 2 2" xfId="29459" xr:uid="{00000000-0005-0000-0000-000015730000}"/>
    <cellStyle name="Normal 379 2 3" xfId="29460" xr:uid="{00000000-0005-0000-0000-000016730000}"/>
    <cellStyle name="Normal 379 2 4" xfId="29461" xr:uid="{00000000-0005-0000-0000-000017730000}"/>
    <cellStyle name="Normal 379 3" xfId="29462" xr:uid="{00000000-0005-0000-0000-000018730000}"/>
    <cellStyle name="Normal 379 4" xfId="29463" xr:uid="{00000000-0005-0000-0000-000019730000}"/>
    <cellStyle name="Normal 379 5" xfId="29464" xr:uid="{00000000-0005-0000-0000-00001A730000}"/>
    <cellStyle name="Normal 379_Specific Changes NWAU15" xfId="29465" xr:uid="{00000000-0005-0000-0000-00001B730000}"/>
    <cellStyle name="Normal 38" xfId="29466" xr:uid="{00000000-0005-0000-0000-00001C730000}"/>
    <cellStyle name="Normal 38 2" xfId="29467" xr:uid="{00000000-0005-0000-0000-00001D730000}"/>
    <cellStyle name="Normal 38 2 2" xfId="29468" xr:uid="{00000000-0005-0000-0000-00001E730000}"/>
    <cellStyle name="Normal 38 2 3" xfId="29469" xr:uid="{00000000-0005-0000-0000-00001F730000}"/>
    <cellStyle name="Normal 38 2 4" xfId="29470" xr:uid="{00000000-0005-0000-0000-000020730000}"/>
    <cellStyle name="Normal 38 3" xfId="29471" xr:uid="{00000000-0005-0000-0000-000021730000}"/>
    <cellStyle name="Normal 38 3 2" xfId="29472" xr:uid="{00000000-0005-0000-0000-000022730000}"/>
    <cellStyle name="Normal 38 3 3" xfId="29473" xr:uid="{00000000-0005-0000-0000-000023730000}"/>
    <cellStyle name="Normal 38 3 4" xfId="29474" xr:uid="{00000000-0005-0000-0000-000024730000}"/>
    <cellStyle name="Normal 38 4" xfId="29475" xr:uid="{00000000-0005-0000-0000-000025730000}"/>
    <cellStyle name="Normal 38 4 2" xfId="29476" xr:uid="{00000000-0005-0000-0000-000026730000}"/>
    <cellStyle name="Normal 38 4 3" xfId="29477" xr:uid="{00000000-0005-0000-0000-000027730000}"/>
    <cellStyle name="Normal 38 4 4" xfId="29478" xr:uid="{00000000-0005-0000-0000-000028730000}"/>
    <cellStyle name="Normal 38 5" xfId="29479" xr:uid="{00000000-0005-0000-0000-000029730000}"/>
    <cellStyle name="Normal 38 6" xfId="29480" xr:uid="{00000000-0005-0000-0000-00002A730000}"/>
    <cellStyle name="Normal 38 7" xfId="29481" xr:uid="{00000000-0005-0000-0000-00002B730000}"/>
    <cellStyle name="Normal 380" xfId="29482" xr:uid="{00000000-0005-0000-0000-00002C730000}"/>
    <cellStyle name="Normal 380 2" xfId="29483" xr:uid="{00000000-0005-0000-0000-00002D730000}"/>
    <cellStyle name="Normal 380 2 2" xfId="29484" xr:uid="{00000000-0005-0000-0000-00002E730000}"/>
    <cellStyle name="Normal 380 2 3" xfId="29485" xr:uid="{00000000-0005-0000-0000-00002F730000}"/>
    <cellStyle name="Normal 380 2 4" xfId="29486" xr:uid="{00000000-0005-0000-0000-000030730000}"/>
    <cellStyle name="Normal 380 3" xfId="29487" xr:uid="{00000000-0005-0000-0000-000031730000}"/>
    <cellStyle name="Normal 380 4" xfId="29488" xr:uid="{00000000-0005-0000-0000-000032730000}"/>
    <cellStyle name="Normal 380 5" xfId="29489" xr:uid="{00000000-0005-0000-0000-000033730000}"/>
    <cellStyle name="Normal 380_Specific Changes NWAU15" xfId="29490" xr:uid="{00000000-0005-0000-0000-000034730000}"/>
    <cellStyle name="Normal 381" xfId="29491" xr:uid="{00000000-0005-0000-0000-000035730000}"/>
    <cellStyle name="Normal 381 2" xfId="29492" xr:uid="{00000000-0005-0000-0000-000036730000}"/>
    <cellStyle name="Normal 381 2 2" xfId="29493" xr:uid="{00000000-0005-0000-0000-000037730000}"/>
    <cellStyle name="Normal 381 2 3" xfId="29494" xr:uid="{00000000-0005-0000-0000-000038730000}"/>
    <cellStyle name="Normal 381 2 4" xfId="29495" xr:uid="{00000000-0005-0000-0000-000039730000}"/>
    <cellStyle name="Normal 381 3" xfId="29496" xr:uid="{00000000-0005-0000-0000-00003A730000}"/>
    <cellStyle name="Normal 381 4" xfId="29497" xr:uid="{00000000-0005-0000-0000-00003B730000}"/>
    <cellStyle name="Normal 381 5" xfId="29498" xr:uid="{00000000-0005-0000-0000-00003C730000}"/>
    <cellStyle name="Normal 381_Specific Changes NWAU15" xfId="29499" xr:uid="{00000000-0005-0000-0000-00003D730000}"/>
    <cellStyle name="Normal 382" xfId="29500" xr:uid="{00000000-0005-0000-0000-00003E730000}"/>
    <cellStyle name="Normal 382 2" xfId="29501" xr:uid="{00000000-0005-0000-0000-00003F730000}"/>
    <cellStyle name="Normal 382 2 2" xfId="29502" xr:uid="{00000000-0005-0000-0000-000040730000}"/>
    <cellStyle name="Normal 382 2 3" xfId="29503" xr:uid="{00000000-0005-0000-0000-000041730000}"/>
    <cellStyle name="Normal 382 2 4" xfId="29504" xr:uid="{00000000-0005-0000-0000-000042730000}"/>
    <cellStyle name="Normal 382 3" xfId="29505" xr:uid="{00000000-0005-0000-0000-000043730000}"/>
    <cellStyle name="Normal 382 4" xfId="29506" xr:uid="{00000000-0005-0000-0000-000044730000}"/>
    <cellStyle name="Normal 382 5" xfId="29507" xr:uid="{00000000-0005-0000-0000-000045730000}"/>
    <cellStyle name="Normal 382_Specific Changes NWAU15" xfId="29508" xr:uid="{00000000-0005-0000-0000-000046730000}"/>
    <cellStyle name="Normal 383" xfId="29509" xr:uid="{00000000-0005-0000-0000-000047730000}"/>
    <cellStyle name="Normal 383 2" xfId="29510" xr:uid="{00000000-0005-0000-0000-000048730000}"/>
    <cellStyle name="Normal 383 2 2" xfId="29511" xr:uid="{00000000-0005-0000-0000-000049730000}"/>
    <cellStyle name="Normal 383 2 3" xfId="29512" xr:uid="{00000000-0005-0000-0000-00004A730000}"/>
    <cellStyle name="Normal 383 2 4" xfId="29513" xr:uid="{00000000-0005-0000-0000-00004B730000}"/>
    <cellStyle name="Normal 383 3" xfId="29514" xr:uid="{00000000-0005-0000-0000-00004C730000}"/>
    <cellStyle name="Normal 383 4" xfId="29515" xr:uid="{00000000-0005-0000-0000-00004D730000}"/>
    <cellStyle name="Normal 383 5" xfId="29516" xr:uid="{00000000-0005-0000-0000-00004E730000}"/>
    <cellStyle name="Normal 383_Specific Changes NWAU15" xfId="29517" xr:uid="{00000000-0005-0000-0000-00004F730000}"/>
    <cellStyle name="Normal 384" xfId="29518" xr:uid="{00000000-0005-0000-0000-000050730000}"/>
    <cellStyle name="Normal 384 2" xfId="29519" xr:uid="{00000000-0005-0000-0000-000051730000}"/>
    <cellStyle name="Normal 384 2 2" xfId="29520" xr:uid="{00000000-0005-0000-0000-000052730000}"/>
    <cellStyle name="Normal 384 2 3" xfId="29521" xr:uid="{00000000-0005-0000-0000-000053730000}"/>
    <cellStyle name="Normal 384 2 4" xfId="29522" xr:uid="{00000000-0005-0000-0000-000054730000}"/>
    <cellStyle name="Normal 384 3" xfId="29523" xr:uid="{00000000-0005-0000-0000-000055730000}"/>
    <cellStyle name="Normal 384 4" xfId="29524" xr:uid="{00000000-0005-0000-0000-000056730000}"/>
    <cellStyle name="Normal 384 5" xfId="29525" xr:uid="{00000000-0005-0000-0000-000057730000}"/>
    <cellStyle name="Normal 384_Specific Changes NWAU15" xfId="29526" xr:uid="{00000000-0005-0000-0000-000058730000}"/>
    <cellStyle name="Normal 385" xfId="29527" xr:uid="{00000000-0005-0000-0000-000059730000}"/>
    <cellStyle name="Normal 385 2" xfId="29528" xr:uid="{00000000-0005-0000-0000-00005A730000}"/>
    <cellStyle name="Normal 385 2 2" xfId="29529" xr:uid="{00000000-0005-0000-0000-00005B730000}"/>
    <cellStyle name="Normal 385 2 3" xfId="29530" xr:uid="{00000000-0005-0000-0000-00005C730000}"/>
    <cellStyle name="Normal 385 2 4" xfId="29531" xr:uid="{00000000-0005-0000-0000-00005D730000}"/>
    <cellStyle name="Normal 385 3" xfId="29532" xr:uid="{00000000-0005-0000-0000-00005E730000}"/>
    <cellStyle name="Normal 385 4" xfId="29533" xr:uid="{00000000-0005-0000-0000-00005F730000}"/>
    <cellStyle name="Normal 385 5" xfId="29534" xr:uid="{00000000-0005-0000-0000-000060730000}"/>
    <cellStyle name="Normal 385_Specific Changes NWAU15" xfId="29535" xr:uid="{00000000-0005-0000-0000-000061730000}"/>
    <cellStyle name="Normal 386" xfId="29536" xr:uid="{00000000-0005-0000-0000-000062730000}"/>
    <cellStyle name="Normal 386 2" xfId="29537" xr:uid="{00000000-0005-0000-0000-000063730000}"/>
    <cellStyle name="Normal 386 2 2" xfId="29538" xr:uid="{00000000-0005-0000-0000-000064730000}"/>
    <cellStyle name="Normal 386 2 3" xfId="29539" xr:uid="{00000000-0005-0000-0000-000065730000}"/>
    <cellStyle name="Normal 386 2 4" xfId="29540" xr:uid="{00000000-0005-0000-0000-000066730000}"/>
    <cellStyle name="Normal 386 3" xfId="29541" xr:uid="{00000000-0005-0000-0000-000067730000}"/>
    <cellStyle name="Normal 386 4" xfId="29542" xr:uid="{00000000-0005-0000-0000-000068730000}"/>
    <cellStyle name="Normal 386 5" xfId="29543" xr:uid="{00000000-0005-0000-0000-000069730000}"/>
    <cellStyle name="Normal 386_Specific Changes NWAU15" xfId="29544" xr:uid="{00000000-0005-0000-0000-00006A730000}"/>
    <cellStyle name="Normal 387" xfId="29545" xr:uid="{00000000-0005-0000-0000-00006B730000}"/>
    <cellStyle name="Normal 387 2" xfId="29546" xr:uid="{00000000-0005-0000-0000-00006C730000}"/>
    <cellStyle name="Normal 387 2 2" xfId="29547" xr:uid="{00000000-0005-0000-0000-00006D730000}"/>
    <cellStyle name="Normal 387 2 3" xfId="29548" xr:uid="{00000000-0005-0000-0000-00006E730000}"/>
    <cellStyle name="Normal 387 2 4" xfId="29549" xr:uid="{00000000-0005-0000-0000-00006F730000}"/>
    <cellStyle name="Normal 387 3" xfId="29550" xr:uid="{00000000-0005-0000-0000-000070730000}"/>
    <cellStyle name="Normal 387 4" xfId="29551" xr:uid="{00000000-0005-0000-0000-000071730000}"/>
    <cellStyle name="Normal 387 5" xfId="29552" xr:uid="{00000000-0005-0000-0000-000072730000}"/>
    <cellStyle name="Normal 387_Specific Changes NWAU15" xfId="29553" xr:uid="{00000000-0005-0000-0000-000073730000}"/>
    <cellStyle name="Normal 388" xfId="29554" xr:uid="{00000000-0005-0000-0000-000074730000}"/>
    <cellStyle name="Normal 388 2" xfId="29555" xr:uid="{00000000-0005-0000-0000-000075730000}"/>
    <cellStyle name="Normal 388 2 2" xfId="29556" xr:uid="{00000000-0005-0000-0000-000076730000}"/>
    <cellStyle name="Normal 388 2 3" xfId="29557" xr:uid="{00000000-0005-0000-0000-000077730000}"/>
    <cellStyle name="Normal 388 2 4" xfId="29558" xr:uid="{00000000-0005-0000-0000-000078730000}"/>
    <cellStyle name="Normal 388 3" xfId="29559" xr:uid="{00000000-0005-0000-0000-000079730000}"/>
    <cellStyle name="Normal 388 4" xfId="29560" xr:uid="{00000000-0005-0000-0000-00007A730000}"/>
    <cellStyle name="Normal 388 5" xfId="29561" xr:uid="{00000000-0005-0000-0000-00007B730000}"/>
    <cellStyle name="Normal 388_Specific Changes NWAU15" xfId="29562" xr:uid="{00000000-0005-0000-0000-00007C730000}"/>
    <cellStyle name="Normal 389" xfId="29563" xr:uid="{00000000-0005-0000-0000-00007D730000}"/>
    <cellStyle name="Normal 389 2" xfId="29564" xr:uid="{00000000-0005-0000-0000-00007E730000}"/>
    <cellStyle name="Normal 389 2 2" xfId="29565" xr:uid="{00000000-0005-0000-0000-00007F730000}"/>
    <cellStyle name="Normal 389 2 3" xfId="29566" xr:uid="{00000000-0005-0000-0000-000080730000}"/>
    <cellStyle name="Normal 389 2 4" xfId="29567" xr:uid="{00000000-0005-0000-0000-000081730000}"/>
    <cellStyle name="Normal 389 3" xfId="29568" xr:uid="{00000000-0005-0000-0000-000082730000}"/>
    <cellStyle name="Normal 389 4" xfId="29569" xr:uid="{00000000-0005-0000-0000-000083730000}"/>
    <cellStyle name="Normal 389 5" xfId="29570" xr:uid="{00000000-0005-0000-0000-000084730000}"/>
    <cellStyle name="Normal 389_Specific Changes NWAU15" xfId="29571" xr:uid="{00000000-0005-0000-0000-000085730000}"/>
    <cellStyle name="Normal 39" xfId="29572" xr:uid="{00000000-0005-0000-0000-000086730000}"/>
    <cellStyle name="Normal 39 2" xfId="29573" xr:uid="{00000000-0005-0000-0000-000087730000}"/>
    <cellStyle name="Normal 39 2 2" xfId="29574" xr:uid="{00000000-0005-0000-0000-000088730000}"/>
    <cellStyle name="Normal 39 2 3" xfId="29575" xr:uid="{00000000-0005-0000-0000-000089730000}"/>
    <cellStyle name="Normal 39 2 4" xfId="29576" xr:uid="{00000000-0005-0000-0000-00008A730000}"/>
    <cellStyle name="Normal 39 3" xfId="29577" xr:uid="{00000000-0005-0000-0000-00008B730000}"/>
    <cellStyle name="Normal 39 3 2" xfId="29578" xr:uid="{00000000-0005-0000-0000-00008C730000}"/>
    <cellStyle name="Normal 39 3 3" xfId="29579" xr:uid="{00000000-0005-0000-0000-00008D730000}"/>
    <cellStyle name="Normal 39 3 4" xfId="29580" xr:uid="{00000000-0005-0000-0000-00008E730000}"/>
    <cellStyle name="Normal 39 4" xfId="29581" xr:uid="{00000000-0005-0000-0000-00008F730000}"/>
    <cellStyle name="Normal 39 4 2" xfId="29582" xr:uid="{00000000-0005-0000-0000-000090730000}"/>
    <cellStyle name="Normal 39 4 3" xfId="29583" xr:uid="{00000000-0005-0000-0000-000091730000}"/>
    <cellStyle name="Normal 39 4 4" xfId="29584" xr:uid="{00000000-0005-0000-0000-000092730000}"/>
    <cellStyle name="Normal 39 5" xfId="29585" xr:uid="{00000000-0005-0000-0000-000093730000}"/>
    <cellStyle name="Normal 39 6" xfId="29586" xr:uid="{00000000-0005-0000-0000-000094730000}"/>
    <cellStyle name="Normal 39 7" xfId="29587" xr:uid="{00000000-0005-0000-0000-000095730000}"/>
    <cellStyle name="Normal 390" xfId="29588" xr:uid="{00000000-0005-0000-0000-000096730000}"/>
    <cellStyle name="Normal 390 2" xfId="29589" xr:uid="{00000000-0005-0000-0000-000097730000}"/>
    <cellStyle name="Normal 390 2 2" xfId="29590" xr:uid="{00000000-0005-0000-0000-000098730000}"/>
    <cellStyle name="Normal 390 2 3" xfId="29591" xr:uid="{00000000-0005-0000-0000-000099730000}"/>
    <cellStyle name="Normal 390 2 4" xfId="29592" xr:uid="{00000000-0005-0000-0000-00009A730000}"/>
    <cellStyle name="Normal 390 3" xfId="29593" xr:uid="{00000000-0005-0000-0000-00009B730000}"/>
    <cellStyle name="Normal 390 4" xfId="29594" xr:uid="{00000000-0005-0000-0000-00009C730000}"/>
    <cellStyle name="Normal 390 5" xfId="29595" xr:uid="{00000000-0005-0000-0000-00009D730000}"/>
    <cellStyle name="Normal 390_Specific Changes NWAU15" xfId="29596" xr:uid="{00000000-0005-0000-0000-00009E730000}"/>
    <cellStyle name="Normal 391" xfId="29597" xr:uid="{00000000-0005-0000-0000-00009F730000}"/>
    <cellStyle name="Normal 391 2" xfId="29598" xr:uid="{00000000-0005-0000-0000-0000A0730000}"/>
    <cellStyle name="Normal 391 2 2" xfId="29599" xr:uid="{00000000-0005-0000-0000-0000A1730000}"/>
    <cellStyle name="Normal 391 2 3" xfId="29600" xr:uid="{00000000-0005-0000-0000-0000A2730000}"/>
    <cellStyle name="Normal 391 2 4" xfId="29601" xr:uid="{00000000-0005-0000-0000-0000A3730000}"/>
    <cellStyle name="Normal 391 3" xfId="29602" xr:uid="{00000000-0005-0000-0000-0000A4730000}"/>
    <cellStyle name="Normal 391 4" xfId="29603" xr:uid="{00000000-0005-0000-0000-0000A5730000}"/>
    <cellStyle name="Normal 391 5" xfId="29604" xr:uid="{00000000-0005-0000-0000-0000A6730000}"/>
    <cellStyle name="Normal 391_Specific Changes NWAU15" xfId="29605" xr:uid="{00000000-0005-0000-0000-0000A7730000}"/>
    <cellStyle name="Normal 392" xfId="29606" xr:uid="{00000000-0005-0000-0000-0000A8730000}"/>
    <cellStyle name="Normal 392 2" xfId="29607" xr:uid="{00000000-0005-0000-0000-0000A9730000}"/>
    <cellStyle name="Normal 392 2 2" xfId="29608" xr:uid="{00000000-0005-0000-0000-0000AA730000}"/>
    <cellStyle name="Normal 392 2 3" xfId="29609" xr:uid="{00000000-0005-0000-0000-0000AB730000}"/>
    <cellStyle name="Normal 392 2 4" xfId="29610" xr:uid="{00000000-0005-0000-0000-0000AC730000}"/>
    <cellStyle name="Normal 392 3" xfId="29611" xr:uid="{00000000-0005-0000-0000-0000AD730000}"/>
    <cellStyle name="Normal 392 4" xfId="29612" xr:uid="{00000000-0005-0000-0000-0000AE730000}"/>
    <cellStyle name="Normal 392 5" xfId="29613" xr:uid="{00000000-0005-0000-0000-0000AF730000}"/>
    <cellStyle name="Normal 392_Specific Changes NWAU15" xfId="29614" xr:uid="{00000000-0005-0000-0000-0000B0730000}"/>
    <cellStyle name="Normal 393" xfId="29615" xr:uid="{00000000-0005-0000-0000-0000B1730000}"/>
    <cellStyle name="Normal 393 2" xfId="29616" xr:uid="{00000000-0005-0000-0000-0000B2730000}"/>
    <cellStyle name="Normal 393 2 2" xfId="29617" xr:uid="{00000000-0005-0000-0000-0000B3730000}"/>
    <cellStyle name="Normal 393 2 3" xfId="29618" xr:uid="{00000000-0005-0000-0000-0000B4730000}"/>
    <cellStyle name="Normal 393 2 4" xfId="29619" xr:uid="{00000000-0005-0000-0000-0000B5730000}"/>
    <cellStyle name="Normal 393 3" xfId="29620" xr:uid="{00000000-0005-0000-0000-0000B6730000}"/>
    <cellStyle name="Normal 393 4" xfId="29621" xr:uid="{00000000-0005-0000-0000-0000B7730000}"/>
    <cellStyle name="Normal 393 5" xfId="29622" xr:uid="{00000000-0005-0000-0000-0000B8730000}"/>
    <cellStyle name="Normal 393_Specific Changes NWAU15" xfId="29623" xr:uid="{00000000-0005-0000-0000-0000B9730000}"/>
    <cellStyle name="Normal 394" xfId="29624" xr:uid="{00000000-0005-0000-0000-0000BA730000}"/>
    <cellStyle name="Normal 394 2" xfId="29625" xr:uid="{00000000-0005-0000-0000-0000BB730000}"/>
    <cellStyle name="Normal 394 2 2" xfId="29626" xr:uid="{00000000-0005-0000-0000-0000BC730000}"/>
    <cellStyle name="Normal 394 2 3" xfId="29627" xr:uid="{00000000-0005-0000-0000-0000BD730000}"/>
    <cellStyle name="Normal 394 2 4" xfId="29628" xr:uid="{00000000-0005-0000-0000-0000BE730000}"/>
    <cellStyle name="Normal 394 3" xfId="29629" xr:uid="{00000000-0005-0000-0000-0000BF730000}"/>
    <cellStyle name="Normal 394 4" xfId="29630" xr:uid="{00000000-0005-0000-0000-0000C0730000}"/>
    <cellStyle name="Normal 394 5" xfId="29631" xr:uid="{00000000-0005-0000-0000-0000C1730000}"/>
    <cellStyle name="Normal 394_Specific Changes NWAU15" xfId="29632" xr:uid="{00000000-0005-0000-0000-0000C2730000}"/>
    <cellStyle name="Normal 395" xfId="29633" xr:uid="{00000000-0005-0000-0000-0000C3730000}"/>
    <cellStyle name="Normal 395 2" xfId="29634" xr:uid="{00000000-0005-0000-0000-0000C4730000}"/>
    <cellStyle name="Normal 395 2 2" xfId="29635" xr:uid="{00000000-0005-0000-0000-0000C5730000}"/>
    <cellStyle name="Normal 395 2 3" xfId="29636" xr:uid="{00000000-0005-0000-0000-0000C6730000}"/>
    <cellStyle name="Normal 395 2 4" xfId="29637" xr:uid="{00000000-0005-0000-0000-0000C7730000}"/>
    <cellStyle name="Normal 395 3" xfId="29638" xr:uid="{00000000-0005-0000-0000-0000C8730000}"/>
    <cellStyle name="Normal 395 4" xfId="29639" xr:uid="{00000000-0005-0000-0000-0000C9730000}"/>
    <cellStyle name="Normal 395 5" xfId="29640" xr:uid="{00000000-0005-0000-0000-0000CA730000}"/>
    <cellStyle name="Normal 395_Specific Changes NWAU15" xfId="29641" xr:uid="{00000000-0005-0000-0000-0000CB730000}"/>
    <cellStyle name="Normal 396" xfId="29642" xr:uid="{00000000-0005-0000-0000-0000CC730000}"/>
    <cellStyle name="Normal 396 2" xfId="29643" xr:uid="{00000000-0005-0000-0000-0000CD730000}"/>
    <cellStyle name="Normal 396 3" xfId="29644" xr:uid="{00000000-0005-0000-0000-0000CE730000}"/>
    <cellStyle name="Normal 396 4" xfId="29645" xr:uid="{00000000-0005-0000-0000-0000CF730000}"/>
    <cellStyle name="Normal 397" xfId="29646" xr:uid="{00000000-0005-0000-0000-0000D0730000}"/>
    <cellStyle name="Normal 397 2" xfId="29647" xr:uid="{00000000-0005-0000-0000-0000D1730000}"/>
    <cellStyle name="Normal 398" xfId="29648" xr:uid="{00000000-0005-0000-0000-0000D2730000}"/>
    <cellStyle name="Normal 399" xfId="29649" xr:uid="{00000000-0005-0000-0000-0000D3730000}"/>
    <cellStyle name="Normal 4" xfId="29650" xr:uid="{00000000-0005-0000-0000-0000D4730000}"/>
    <cellStyle name="Normal 4 10" xfId="29651" xr:uid="{00000000-0005-0000-0000-0000D5730000}"/>
    <cellStyle name="Normal 4 11" xfId="29652" xr:uid="{00000000-0005-0000-0000-0000D6730000}"/>
    <cellStyle name="Normal 4 12" xfId="29653" xr:uid="{00000000-0005-0000-0000-0000D7730000}"/>
    <cellStyle name="Normal 4 13" xfId="29654" xr:uid="{00000000-0005-0000-0000-0000D8730000}"/>
    <cellStyle name="Normal 4 14" xfId="29655" xr:uid="{00000000-0005-0000-0000-0000D9730000}"/>
    <cellStyle name="Normal 4 2" xfId="29656" xr:uid="{00000000-0005-0000-0000-0000DA730000}"/>
    <cellStyle name="Normal 4 2 10" xfId="29657" xr:uid="{00000000-0005-0000-0000-0000DB730000}"/>
    <cellStyle name="Normal 4 2 2" xfId="29658" xr:uid="{00000000-0005-0000-0000-0000DC730000}"/>
    <cellStyle name="Normal 4 2 2 2" xfId="29659" xr:uid="{00000000-0005-0000-0000-0000DD730000}"/>
    <cellStyle name="Normal 4 2 2 2 2" xfId="29660" xr:uid="{00000000-0005-0000-0000-0000DE730000}"/>
    <cellStyle name="Normal 4 2 2 2 2 2" xfId="29661" xr:uid="{00000000-0005-0000-0000-0000DF730000}"/>
    <cellStyle name="Normal 4 2 2 2 2 3" xfId="29662" xr:uid="{00000000-0005-0000-0000-0000E0730000}"/>
    <cellStyle name="Normal 4 2 2 2 2 4" xfId="29663" xr:uid="{00000000-0005-0000-0000-0000E1730000}"/>
    <cellStyle name="Normal 4 2 2 2 3" xfId="29664" xr:uid="{00000000-0005-0000-0000-0000E2730000}"/>
    <cellStyle name="Normal 4 2 2 2 4" xfId="29665" xr:uid="{00000000-0005-0000-0000-0000E3730000}"/>
    <cellStyle name="Normal 4 2 2 2 5" xfId="29666" xr:uid="{00000000-0005-0000-0000-0000E4730000}"/>
    <cellStyle name="Normal 4 2 2 3" xfId="29667" xr:uid="{00000000-0005-0000-0000-0000E5730000}"/>
    <cellStyle name="Normal 4 2 2 3 2" xfId="29668" xr:uid="{00000000-0005-0000-0000-0000E6730000}"/>
    <cellStyle name="Normal 4 2 2 3 2 2" xfId="29669" xr:uid="{00000000-0005-0000-0000-0000E7730000}"/>
    <cellStyle name="Normal 4 2 2 3 2 3" xfId="29670" xr:uid="{00000000-0005-0000-0000-0000E8730000}"/>
    <cellStyle name="Normal 4 2 2 3 2 4" xfId="29671" xr:uid="{00000000-0005-0000-0000-0000E9730000}"/>
    <cellStyle name="Normal 4 2 2 3 3" xfId="29672" xr:uid="{00000000-0005-0000-0000-0000EA730000}"/>
    <cellStyle name="Normal 4 2 2 3 4" xfId="29673" xr:uid="{00000000-0005-0000-0000-0000EB730000}"/>
    <cellStyle name="Normal 4 2 2 3 5" xfId="29674" xr:uid="{00000000-0005-0000-0000-0000EC730000}"/>
    <cellStyle name="Normal 4 2 2 4" xfId="29675" xr:uid="{00000000-0005-0000-0000-0000ED730000}"/>
    <cellStyle name="Normal 4 2 2 4 2" xfId="29676" xr:uid="{00000000-0005-0000-0000-0000EE730000}"/>
    <cellStyle name="Normal 4 2 2 4 3" xfId="29677" xr:uid="{00000000-0005-0000-0000-0000EF730000}"/>
    <cellStyle name="Normal 4 2 2 4 4" xfId="29678" xr:uid="{00000000-0005-0000-0000-0000F0730000}"/>
    <cellStyle name="Normal 4 2 2 5" xfId="29679" xr:uid="{00000000-0005-0000-0000-0000F1730000}"/>
    <cellStyle name="Normal 4 2 2 6" xfId="29680" xr:uid="{00000000-0005-0000-0000-0000F2730000}"/>
    <cellStyle name="Normal 4 2 2 7" xfId="29681" xr:uid="{00000000-0005-0000-0000-0000F3730000}"/>
    <cellStyle name="Normal 4 2 2 8" xfId="29682" xr:uid="{00000000-0005-0000-0000-0000F4730000}"/>
    <cellStyle name="Normal 4 2 3" xfId="29683" xr:uid="{00000000-0005-0000-0000-0000F5730000}"/>
    <cellStyle name="Normal 4 2 3 2" xfId="29684" xr:uid="{00000000-0005-0000-0000-0000F6730000}"/>
    <cellStyle name="Normal 4 2 3 2 2" xfId="29685" xr:uid="{00000000-0005-0000-0000-0000F7730000}"/>
    <cellStyle name="Normal 4 2 3 2 2 2" xfId="29686" xr:uid="{00000000-0005-0000-0000-0000F8730000}"/>
    <cellStyle name="Normal 4 2 3 2 2 3" xfId="29687" xr:uid="{00000000-0005-0000-0000-0000F9730000}"/>
    <cellStyle name="Normal 4 2 3 2 2 4" xfId="29688" xr:uid="{00000000-0005-0000-0000-0000FA730000}"/>
    <cellStyle name="Normal 4 2 3 2 3" xfId="29689" xr:uid="{00000000-0005-0000-0000-0000FB730000}"/>
    <cellStyle name="Normal 4 2 3 2 4" xfId="29690" xr:uid="{00000000-0005-0000-0000-0000FC730000}"/>
    <cellStyle name="Normal 4 2 3 2 5" xfId="29691" xr:uid="{00000000-0005-0000-0000-0000FD730000}"/>
    <cellStyle name="Normal 4 2 3 3" xfId="29692" xr:uid="{00000000-0005-0000-0000-0000FE730000}"/>
    <cellStyle name="Normal 4 2 3 3 2" xfId="29693" xr:uid="{00000000-0005-0000-0000-0000FF730000}"/>
    <cellStyle name="Normal 4 2 3 3 2 2" xfId="29694" xr:uid="{00000000-0005-0000-0000-000000740000}"/>
    <cellStyle name="Normal 4 2 3 3 2 3" xfId="29695" xr:uid="{00000000-0005-0000-0000-000001740000}"/>
    <cellStyle name="Normal 4 2 3 3 2 4" xfId="29696" xr:uid="{00000000-0005-0000-0000-000002740000}"/>
    <cellStyle name="Normal 4 2 3 3 3" xfId="29697" xr:uid="{00000000-0005-0000-0000-000003740000}"/>
    <cellStyle name="Normal 4 2 3 3 4" xfId="29698" xr:uid="{00000000-0005-0000-0000-000004740000}"/>
    <cellStyle name="Normal 4 2 3 3 5" xfId="29699" xr:uid="{00000000-0005-0000-0000-000005740000}"/>
    <cellStyle name="Normal 4 2 3 4" xfId="29700" xr:uid="{00000000-0005-0000-0000-000006740000}"/>
    <cellStyle name="Normal 4 2 3 4 2" xfId="29701" xr:uid="{00000000-0005-0000-0000-000007740000}"/>
    <cellStyle name="Normal 4 2 3 4 3" xfId="29702" xr:uid="{00000000-0005-0000-0000-000008740000}"/>
    <cellStyle name="Normal 4 2 3 4 4" xfId="29703" xr:uid="{00000000-0005-0000-0000-000009740000}"/>
    <cellStyle name="Normal 4 2 3 5" xfId="29704" xr:uid="{00000000-0005-0000-0000-00000A740000}"/>
    <cellStyle name="Normal 4 2 3 6" xfId="29705" xr:uid="{00000000-0005-0000-0000-00000B740000}"/>
    <cellStyle name="Normal 4 2 3 7" xfId="29706" xr:uid="{00000000-0005-0000-0000-00000C740000}"/>
    <cellStyle name="Normal 4 2 4" xfId="29707" xr:uid="{00000000-0005-0000-0000-00000D740000}"/>
    <cellStyle name="Normal 4 2 4 2" xfId="29708" xr:uid="{00000000-0005-0000-0000-00000E740000}"/>
    <cellStyle name="Normal 4 2 4 2 2" xfId="29709" xr:uid="{00000000-0005-0000-0000-00000F740000}"/>
    <cellStyle name="Normal 4 2 4 3" xfId="29710" xr:uid="{00000000-0005-0000-0000-000010740000}"/>
    <cellStyle name="Normal 4 2 4 4" xfId="29711" xr:uid="{00000000-0005-0000-0000-000011740000}"/>
    <cellStyle name="Normal 4 2 5" xfId="29712" xr:uid="{00000000-0005-0000-0000-000012740000}"/>
    <cellStyle name="Normal 4 2 5 2" xfId="29713" xr:uid="{00000000-0005-0000-0000-000013740000}"/>
    <cellStyle name="Normal 4 2 5 2 2" xfId="29714" xr:uid="{00000000-0005-0000-0000-000014740000}"/>
    <cellStyle name="Normal 4 2 5 3" xfId="29715" xr:uid="{00000000-0005-0000-0000-000015740000}"/>
    <cellStyle name="Normal 4 2 6" xfId="29716" xr:uid="{00000000-0005-0000-0000-000016740000}"/>
    <cellStyle name="Normal 4 2 6 2" xfId="29717" xr:uid="{00000000-0005-0000-0000-000017740000}"/>
    <cellStyle name="Normal 4 2 7" xfId="29718" xr:uid="{00000000-0005-0000-0000-000018740000}"/>
    <cellStyle name="Normal 4 2 8" xfId="29719" xr:uid="{00000000-0005-0000-0000-000019740000}"/>
    <cellStyle name="Normal 4 2 9" xfId="29720" xr:uid="{00000000-0005-0000-0000-00001A740000}"/>
    <cellStyle name="Normal 4 3" xfId="29721" xr:uid="{00000000-0005-0000-0000-00001B740000}"/>
    <cellStyle name="Normal 4 3 2" xfId="29722" xr:uid="{00000000-0005-0000-0000-00001C740000}"/>
    <cellStyle name="Normal 4 3 2 2" xfId="29723" xr:uid="{00000000-0005-0000-0000-00001D740000}"/>
    <cellStyle name="Normal 4 3 2 2 2" xfId="29724" xr:uid="{00000000-0005-0000-0000-00001E740000}"/>
    <cellStyle name="Normal 4 3 2 2 2 2" xfId="29725" xr:uid="{00000000-0005-0000-0000-00001F740000}"/>
    <cellStyle name="Normal 4 3 2 2 3" xfId="29726" xr:uid="{00000000-0005-0000-0000-000020740000}"/>
    <cellStyle name="Normal 4 3 2 2 4" xfId="29727" xr:uid="{00000000-0005-0000-0000-000021740000}"/>
    <cellStyle name="Normal 4 3 2 3" xfId="29728" xr:uid="{00000000-0005-0000-0000-000022740000}"/>
    <cellStyle name="Normal 4 3 2 3 2" xfId="29729" xr:uid="{00000000-0005-0000-0000-000023740000}"/>
    <cellStyle name="Normal 4 3 2 3 2 2" xfId="29730" xr:uid="{00000000-0005-0000-0000-000024740000}"/>
    <cellStyle name="Normal 4 3 2 3 3" xfId="29731" xr:uid="{00000000-0005-0000-0000-000025740000}"/>
    <cellStyle name="Normal 4 3 2 4" xfId="29732" xr:uid="{00000000-0005-0000-0000-000026740000}"/>
    <cellStyle name="Normal 4 3 2 4 2" xfId="29733" xr:uid="{00000000-0005-0000-0000-000027740000}"/>
    <cellStyle name="Normal 4 3 2 5" xfId="29734" xr:uid="{00000000-0005-0000-0000-000028740000}"/>
    <cellStyle name="Normal 4 3 3" xfId="29735" xr:uid="{00000000-0005-0000-0000-000029740000}"/>
    <cellStyle name="Normal 4 3 3 2" xfId="29736" xr:uid="{00000000-0005-0000-0000-00002A740000}"/>
    <cellStyle name="Normal 4 3 3 2 2" xfId="29737" xr:uid="{00000000-0005-0000-0000-00002B740000}"/>
    <cellStyle name="Normal 4 3 3 2 2 2" xfId="29738" xr:uid="{00000000-0005-0000-0000-00002C740000}"/>
    <cellStyle name="Normal 4 3 3 2 3" xfId="29739" xr:uid="{00000000-0005-0000-0000-00002D740000}"/>
    <cellStyle name="Normal 4 3 3 2 4" xfId="29740" xr:uid="{00000000-0005-0000-0000-00002E740000}"/>
    <cellStyle name="Normal 4 3 3 3" xfId="29741" xr:uid="{00000000-0005-0000-0000-00002F740000}"/>
    <cellStyle name="Normal 4 3 3 3 2" xfId="29742" xr:uid="{00000000-0005-0000-0000-000030740000}"/>
    <cellStyle name="Normal 4 3 3 3 2 2" xfId="29743" xr:uid="{00000000-0005-0000-0000-000031740000}"/>
    <cellStyle name="Normal 4 3 3 3 3" xfId="29744" xr:uid="{00000000-0005-0000-0000-000032740000}"/>
    <cellStyle name="Normal 4 3 3 4" xfId="29745" xr:uid="{00000000-0005-0000-0000-000033740000}"/>
    <cellStyle name="Normal 4 3 3 4 2" xfId="29746" xr:uid="{00000000-0005-0000-0000-000034740000}"/>
    <cellStyle name="Normal 4 3 3 5" xfId="29747" xr:uid="{00000000-0005-0000-0000-000035740000}"/>
    <cellStyle name="Normal 4 3 4" xfId="29748" xr:uid="{00000000-0005-0000-0000-000036740000}"/>
    <cellStyle name="Normal 4 3 4 2" xfId="29749" xr:uid="{00000000-0005-0000-0000-000037740000}"/>
    <cellStyle name="Normal 4 3 4 2 2" xfId="29750" xr:uid="{00000000-0005-0000-0000-000038740000}"/>
    <cellStyle name="Normal 4 3 4 2 2 2" xfId="29751" xr:uid="{00000000-0005-0000-0000-000039740000}"/>
    <cellStyle name="Normal 4 3 4 2 2 2 2" xfId="29752" xr:uid="{00000000-0005-0000-0000-00003A740000}"/>
    <cellStyle name="Normal 4 3 4 2 2 3" xfId="29753" xr:uid="{00000000-0005-0000-0000-00003B740000}"/>
    <cellStyle name="Normal 4 3 4 2 3" xfId="29754" xr:uid="{00000000-0005-0000-0000-00003C740000}"/>
    <cellStyle name="Normal 4 3 4 2 3 2" xfId="29755" xr:uid="{00000000-0005-0000-0000-00003D740000}"/>
    <cellStyle name="Normal 4 3 4 2 3 2 2" xfId="29756" xr:uid="{00000000-0005-0000-0000-00003E740000}"/>
    <cellStyle name="Normal 4 3 4 2 3 3" xfId="29757" xr:uid="{00000000-0005-0000-0000-00003F740000}"/>
    <cellStyle name="Normal 4 3 4 2 4" xfId="29758" xr:uid="{00000000-0005-0000-0000-000040740000}"/>
    <cellStyle name="Normal 4 3 4 2 4 2" xfId="29759" xr:uid="{00000000-0005-0000-0000-000041740000}"/>
    <cellStyle name="Normal 4 3 4 2 5" xfId="29760" xr:uid="{00000000-0005-0000-0000-000042740000}"/>
    <cellStyle name="Normal 4 3 4 3" xfId="29761" xr:uid="{00000000-0005-0000-0000-000043740000}"/>
    <cellStyle name="Normal 4 3 4 4" xfId="29762" xr:uid="{00000000-0005-0000-0000-000044740000}"/>
    <cellStyle name="Normal 4 3 5" xfId="29763" xr:uid="{00000000-0005-0000-0000-000045740000}"/>
    <cellStyle name="Normal 4 3 6" xfId="29764" xr:uid="{00000000-0005-0000-0000-000046740000}"/>
    <cellStyle name="Normal 4 3 7" xfId="29765" xr:uid="{00000000-0005-0000-0000-000047740000}"/>
    <cellStyle name="Normal 4 3 8" xfId="29766" xr:uid="{00000000-0005-0000-0000-000048740000}"/>
    <cellStyle name="Normal 4 4" xfId="29767" xr:uid="{00000000-0005-0000-0000-000049740000}"/>
    <cellStyle name="Normal 4 4 2" xfId="29768" xr:uid="{00000000-0005-0000-0000-00004A740000}"/>
    <cellStyle name="Normal 4 4 2 2" xfId="29769" xr:uid="{00000000-0005-0000-0000-00004B740000}"/>
    <cellStyle name="Normal 4 4 2 2 2" xfId="29770" xr:uid="{00000000-0005-0000-0000-00004C740000}"/>
    <cellStyle name="Normal 4 4 2 3" xfId="29771" xr:uid="{00000000-0005-0000-0000-00004D740000}"/>
    <cellStyle name="Normal 4 4 2 4" xfId="29772" xr:uid="{00000000-0005-0000-0000-00004E740000}"/>
    <cellStyle name="Normal 4 4 3" xfId="29773" xr:uid="{00000000-0005-0000-0000-00004F740000}"/>
    <cellStyle name="Normal 4 4 3 2" xfId="29774" xr:uid="{00000000-0005-0000-0000-000050740000}"/>
    <cellStyle name="Normal 4 4 3 2 2" xfId="29775" xr:uid="{00000000-0005-0000-0000-000051740000}"/>
    <cellStyle name="Normal 4 4 3 3" xfId="29776" xr:uid="{00000000-0005-0000-0000-000052740000}"/>
    <cellStyle name="Normal 4 4 4" xfId="29777" xr:uid="{00000000-0005-0000-0000-000053740000}"/>
    <cellStyle name="Normal 4 4 4 2" xfId="29778" xr:uid="{00000000-0005-0000-0000-000054740000}"/>
    <cellStyle name="Normal 4 4 5" xfId="29779" xr:uid="{00000000-0005-0000-0000-000055740000}"/>
    <cellStyle name="Normal 4 4 6" xfId="29780" xr:uid="{00000000-0005-0000-0000-000056740000}"/>
    <cellStyle name="Normal 4 4 7" xfId="29781" xr:uid="{00000000-0005-0000-0000-000057740000}"/>
    <cellStyle name="Normal 4 5" xfId="29782" xr:uid="{00000000-0005-0000-0000-000058740000}"/>
    <cellStyle name="Normal 4 5 2" xfId="29783" xr:uid="{00000000-0005-0000-0000-000059740000}"/>
    <cellStyle name="Normal 4 5 2 2" xfId="29784" xr:uid="{00000000-0005-0000-0000-00005A740000}"/>
    <cellStyle name="Normal 4 5 2 2 2" xfId="29785" xr:uid="{00000000-0005-0000-0000-00005B740000}"/>
    <cellStyle name="Normal 4 5 2 3" xfId="29786" xr:uid="{00000000-0005-0000-0000-00005C740000}"/>
    <cellStyle name="Normal 4 5 2 4" xfId="29787" xr:uid="{00000000-0005-0000-0000-00005D740000}"/>
    <cellStyle name="Normal 4 5 3" xfId="29788" xr:uid="{00000000-0005-0000-0000-00005E740000}"/>
    <cellStyle name="Normal 4 5 3 2" xfId="29789" xr:uid="{00000000-0005-0000-0000-00005F740000}"/>
    <cellStyle name="Normal 4 5 3 2 2" xfId="29790" xr:uid="{00000000-0005-0000-0000-000060740000}"/>
    <cellStyle name="Normal 4 5 3 3" xfId="29791" xr:uid="{00000000-0005-0000-0000-000061740000}"/>
    <cellStyle name="Normal 4 5 4" xfId="29792" xr:uid="{00000000-0005-0000-0000-000062740000}"/>
    <cellStyle name="Normal 4 5 4 2" xfId="29793" xr:uid="{00000000-0005-0000-0000-000063740000}"/>
    <cellStyle name="Normal 4 5 5" xfId="29794" xr:uid="{00000000-0005-0000-0000-000064740000}"/>
    <cellStyle name="Normal 4 5 6" xfId="29795" xr:uid="{00000000-0005-0000-0000-000065740000}"/>
    <cellStyle name="Normal 4 5 7" xfId="29796" xr:uid="{00000000-0005-0000-0000-000066740000}"/>
    <cellStyle name="Normal 4 6" xfId="29797" xr:uid="{00000000-0005-0000-0000-000067740000}"/>
    <cellStyle name="Normal 4 6 2" xfId="29798" xr:uid="{00000000-0005-0000-0000-000068740000}"/>
    <cellStyle name="Normal 4 6 2 2" xfId="29799" xr:uid="{00000000-0005-0000-0000-000069740000}"/>
    <cellStyle name="Normal 4 6 2 3" xfId="29800" xr:uid="{00000000-0005-0000-0000-00006A740000}"/>
    <cellStyle name="Normal 4 6 2 4" xfId="29801" xr:uid="{00000000-0005-0000-0000-00006B740000}"/>
    <cellStyle name="Normal 4 6 3" xfId="29802" xr:uid="{00000000-0005-0000-0000-00006C740000}"/>
    <cellStyle name="Normal 4 6 4" xfId="29803" xr:uid="{00000000-0005-0000-0000-00006D740000}"/>
    <cellStyle name="Normal 4 6 5" xfId="29804" xr:uid="{00000000-0005-0000-0000-00006E740000}"/>
    <cellStyle name="Normal 4 6 6" xfId="29805" xr:uid="{00000000-0005-0000-0000-00006F740000}"/>
    <cellStyle name="Normal 4 6 7" xfId="29806" xr:uid="{00000000-0005-0000-0000-000070740000}"/>
    <cellStyle name="Normal 4 7" xfId="29807" xr:uid="{00000000-0005-0000-0000-000071740000}"/>
    <cellStyle name="Normal 4 7 2" xfId="29808" xr:uid="{00000000-0005-0000-0000-000072740000}"/>
    <cellStyle name="Normal 4 7 3" xfId="29809" xr:uid="{00000000-0005-0000-0000-000073740000}"/>
    <cellStyle name="Normal 4 7 4" xfId="29810" xr:uid="{00000000-0005-0000-0000-000074740000}"/>
    <cellStyle name="Normal 4 8" xfId="29811" xr:uid="{00000000-0005-0000-0000-000075740000}"/>
    <cellStyle name="Normal 4 8 2" xfId="29812" xr:uid="{00000000-0005-0000-0000-000076740000}"/>
    <cellStyle name="Normal 4 8 3" xfId="29813" xr:uid="{00000000-0005-0000-0000-000077740000}"/>
    <cellStyle name="Normal 4 8 4" xfId="29814" xr:uid="{00000000-0005-0000-0000-000078740000}"/>
    <cellStyle name="Normal 4 9" xfId="29815" xr:uid="{00000000-0005-0000-0000-000079740000}"/>
    <cellStyle name="Normal 4 9 2" xfId="29816" xr:uid="{00000000-0005-0000-0000-00007A740000}"/>
    <cellStyle name="Normal 4 9 3" xfId="29817" xr:uid="{00000000-0005-0000-0000-00007B740000}"/>
    <cellStyle name="Normal 4 9 4" xfId="29818" xr:uid="{00000000-0005-0000-0000-00007C740000}"/>
    <cellStyle name="Normal 40" xfId="29819" xr:uid="{00000000-0005-0000-0000-00007D740000}"/>
    <cellStyle name="Normal 40 2" xfId="29820" xr:uid="{00000000-0005-0000-0000-00007E740000}"/>
    <cellStyle name="Normal 40 2 2" xfId="29821" xr:uid="{00000000-0005-0000-0000-00007F740000}"/>
    <cellStyle name="Normal 40 2 3" xfId="29822" xr:uid="{00000000-0005-0000-0000-000080740000}"/>
    <cellStyle name="Normal 40 2 4" xfId="29823" xr:uid="{00000000-0005-0000-0000-000081740000}"/>
    <cellStyle name="Normal 40 3" xfId="29824" xr:uid="{00000000-0005-0000-0000-000082740000}"/>
    <cellStyle name="Normal 40 3 2" xfId="29825" xr:uid="{00000000-0005-0000-0000-000083740000}"/>
    <cellStyle name="Normal 40 3 3" xfId="29826" xr:uid="{00000000-0005-0000-0000-000084740000}"/>
    <cellStyle name="Normal 40 3 4" xfId="29827" xr:uid="{00000000-0005-0000-0000-000085740000}"/>
    <cellStyle name="Normal 40 4" xfId="29828" xr:uid="{00000000-0005-0000-0000-000086740000}"/>
    <cellStyle name="Normal 40 4 2" xfId="29829" xr:uid="{00000000-0005-0000-0000-000087740000}"/>
    <cellStyle name="Normal 40 4 3" xfId="29830" xr:uid="{00000000-0005-0000-0000-000088740000}"/>
    <cellStyle name="Normal 40 4 4" xfId="29831" xr:uid="{00000000-0005-0000-0000-000089740000}"/>
    <cellStyle name="Normal 40 5" xfId="29832" xr:uid="{00000000-0005-0000-0000-00008A740000}"/>
    <cellStyle name="Normal 40 6" xfId="29833" xr:uid="{00000000-0005-0000-0000-00008B740000}"/>
    <cellStyle name="Normal 40 7" xfId="29834" xr:uid="{00000000-0005-0000-0000-00008C740000}"/>
    <cellStyle name="Normal 400" xfId="29835" xr:uid="{00000000-0005-0000-0000-00008D740000}"/>
    <cellStyle name="Normal 401" xfId="29836" xr:uid="{00000000-0005-0000-0000-00008E740000}"/>
    <cellStyle name="Normal 402" xfId="29837" xr:uid="{00000000-0005-0000-0000-00008F740000}"/>
    <cellStyle name="Normal 403" xfId="29838" xr:uid="{00000000-0005-0000-0000-000090740000}"/>
    <cellStyle name="Normal 404" xfId="29839" xr:uid="{00000000-0005-0000-0000-000091740000}"/>
    <cellStyle name="Normal 405" xfId="29840" xr:uid="{00000000-0005-0000-0000-000092740000}"/>
    <cellStyle name="Normal 406" xfId="29841" xr:uid="{00000000-0005-0000-0000-000093740000}"/>
    <cellStyle name="Normal 407" xfId="29842" xr:uid="{00000000-0005-0000-0000-000094740000}"/>
    <cellStyle name="Normal 408" xfId="29843" xr:uid="{00000000-0005-0000-0000-000095740000}"/>
    <cellStyle name="Normal 409" xfId="29844" xr:uid="{00000000-0005-0000-0000-000096740000}"/>
    <cellStyle name="Normal 41" xfId="29845" xr:uid="{00000000-0005-0000-0000-000097740000}"/>
    <cellStyle name="Normal 41 2" xfId="29846" xr:uid="{00000000-0005-0000-0000-000098740000}"/>
    <cellStyle name="Normal 41 2 2" xfId="29847" xr:uid="{00000000-0005-0000-0000-000099740000}"/>
    <cellStyle name="Normal 41 2 3" xfId="29848" xr:uid="{00000000-0005-0000-0000-00009A740000}"/>
    <cellStyle name="Normal 41 2 4" xfId="29849" xr:uid="{00000000-0005-0000-0000-00009B740000}"/>
    <cellStyle name="Normal 41 3" xfId="29850" xr:uid="{00000000-0005-0000-0000-00009C740000}"/>
    <cellStyle name="Normal 41 3 2" xfId="29851" xr:uid="{00000000-0005-0000-0000-00009D740000}"/>
    <cellStyle name="Normal 41 3 3" xfId="29852" xr:uid="{00000000-0005-0000-0000-00009E740000}"/>
    <cellStyle name="Normal 41 3 4" xfId="29853" xr:uid="{00000000-0005-0000-0000-00009F740000}"/>
    <cellStyle name="Normal 41 4" xfId="29854" xr:uid="{00000000-0005-0000-0000-0000A0740000}"/>
    <cellStyle name="Normal 41 4 2" xfId="29855" xr:uid="{00000000-0005-0000-0000-0000A1740000}"/>
    <cellStyle name="Normal 41 4 3" xfId="29856" xr:uid="{00000000-0005-0000-0000-0000A2740000}"/>
    <cellStyle name="Normal 41 4 4" xfId="29857" xr:uid="{00000000-0005-0000-0000-0000A3740000}"/>
    <cellStyle name="Normal 41 5" xfId="29858" xr:uid="{00000000-0005-0000-0000-0000A4740000}"/>
    <cellStyle name="Normal 41 6" xfId="29859" xr:uid="{00000000-0005-0000-0000-0000A5740000}"/>
    <cellStyle name="Normal 41 7" xfId="29860" xr:uid="{00000000-0005-0000-0000-0000A6740000}"/>
    <cellStyle name="Normal 410" xfId="29861" xr:uid="{00000000-0005-0000-0000-0000A7740000}"/>
    <cellStyle name="Normal 411" xfId="29862" xr:uid="{00000000-0005-0000-0000-0000A8740000}"/>
    <cellStyle name="Normal 412" xfId="29863" xr:uid="{00000000-0005-0000-0000-0000A9740000}"/>
    <cellStyle name="Normal 413" xfId="29864" xr:uid="{00000000-0005-0000-0000-0000AA740000}"/>
    <cellStyle name="Normal 414" xfId="29865" xr:uid="{00000000-0005-0000-0000-0000AB740000}"/>
    <cellStyle name="Normal 415" xfId="29866" xr:uid="{00000000-0005-0000-0000-0000AC740000}"/>
    <cellStyle name="Normal 416" xfId="29867" xr:uid="{00000000-0005-0000-0000-0000AD740000}"/>
    <cellStyle name="Normal 417" xfId="29868" xr:uid="{00000000-0005-0000-0000-0000AE740000}"/>
    <cellStyle name="Normal 418" xfId="29869" xr:uid="{00000000-0005-0000-0000-0000AF740000}"/>
    <cellStyle name="Normal 419" xfId="29870" xr:uid="{00000000-0005-0000-0000-0000B0740000}"/>
    <cellStyle name="Normal 42" xfId="29871" xr:uid="{00000000-0005-0000-0000-0000B1740000}"/>
    <cellStyle name="Normal 42 2" xfId="29872" xr:uid="{00000000-0005-0000-0000-0000B2740000}"/>
    <cellStyle name="Normal 42 2 2" xfId="29873" xr:uid="{00000000-0005-0000-0000-0000B3740000}"/>
    <cellStyle name="Normal 42 2 3" xfId="29874" xr:uid="{00000000-0005-0000-0000-0000B4740000}"/>
    <cellStyle name="Normal 42 2 4" xfId="29875" xr:uid="{00000000-0005-0000-0000-0000B5740000}"/>
    <cellStyle name="Normal 42 3" xfId="29876" xr:uid="{00000000-0005-0000-0000-0000B6740000}"/>
    <cellStyle name="Normal 42 3 2" xfId="29877" xr:uid="{00000000-0005-0000-0000-0000B7740000}"/>
    <cellStyle name="Normal 42 3 3" xfId="29878" xr:uid="{00000000-0005-0000-0000-0000B8740000}"/>
    <cellStyle name="Normal 42 3 4" xfId="29879" xr:uid="{00000000-0005-0000-0000-0000B9740000}"/>
    <cellStyle name="Normal 42 4" xfId="29880" xr:uid="{00000000-0005-0000-0000-0000BA740000}"/>
    <cellStyle name="Normal 42 4 2" xfId="29881" xr:uid="{00000000-0005-0000-0000-0000BB740000}"/>
    <cellStyle name="Normal 42 4 3" xfId="29882" xr:uid="{00000000-0005-0000-0000-0000BC740000}"/>
    <cellStyle name="Normal 42 4 4" xfId="29883" xr:uid="{00000000-0005-0000-0000-0000BD740000}"/>
    <cellStyle name="Normal 42 5" xfId="29884" xr:uid="{00000000-0005-0000-0000-0000BE740000}"/>
    <cellStyle name="Normal 42 6" xfId="29885" xr:uid="{00000000-0005-0000-0000-0000BF740000}"/>
    <cellStyle name="Normal 42 7" xfId="29886" xr:uid="{00000000-0005-0000-0000-0000C0740000}"/>
    <cellStyle name="Normal 420" xfId="29887" xr:uid="{00000000-0005-0000-0000-0000C1740000}"/>
    <cellStyle name="Normal 421" xfId="29888" xr:uid="{00000000-0005-0000-0000-0000C2740000}"/>
    <cellStyle name="Normal 422" xfId="29889" xr:uid="{00000000-0005-0000-0000-0000C3740000}"/>
    <cellStyle name="Normal 423" xfId="29890" xr:uid="{00000000-0005-0000-0000-0000C4740000}"/>
    <cellStyle name="Normal 424" xfId="29891" xr:uid="{00000000-0005-0000-0000-0000C5740000}"/>
    <cellStyle name="Normal 425" xfId="29892" xr:uid="{00000000-0005-0000-0000-0000C6740000}"/>
    <cellStyle name="Normal 426" xfId="29893" xr:uid="{00000000-0005-0000-0000-0000C7740000}"/>
    <cellStyle name="Normal 427" xfId="29894" xr:uid="{00000000-0005-0000-0000-0000C8740000}"/>
    <cellStyle name="Normal 428" xfId="29895" xr:uid="{00000000-0005-0000-0000-0000C9740000}"/>
    <cellStyle name="Normal 429" xfId="29896" xr:uid="{00000000-0005-0000-0000-0000CA740000}"/>
    <cellStyle name="Normal 43" xfId="29897" xr:uid="{00000000-0005-0000-0000-0000CB740000}"/>
    <cellStyle name="Normal 43 2" xfId="29898" xr:uid="{00000000-0005-0000-0000-0000CC740000}"/>
    <cellStyle name="Normal 43 2 2" xfId="29899" xr:uid="{00000000-0005-0000-0000-0000CD740000}"/>
    <cellStyle name="Normal 43 2 3" xfId="29900" xr:uid="{00000000-0005-0000-0000-0000CE740000}"/>
    <cellStyle name="Normal 43 2 4" xfId="29901" xr:uid="{00000000-0005-0000-0000-0000CF740000}"/>
    <cellStyle name="Normal 43 3" xfId="29902" xr:uid="{00000000-0005-0000-0000-0000D0740000}"/>
    <cellStyle name="Normal 43 3 2" xfId="29903" xr:uid="{00000000-0005-0000-0000-0000D1740000}"/>
    <cellStyle name="Normal 43 3 3" xfId="29904" xr:uid="{00000000-0005-0000-0000-0000D2740000}"/>
    <cellStyle name="Normal 43 3 4" xfId="29905" xr:uid="{00000000-0005-0000-0000-0000D3740000}"/>
    <cellStyle name="Normal 43 4" xfId="29906" xr:uid="{00000000-0005-0000-0000-0000D4740000}"/>
    <cellStyle name="Normal 43 4 2" xfId="29907" xr:uid="{00000000-0005-0000-0000-0000D5740000}"/>
    <cellStyle name="Normal 43 4 3" xfId="29908" xr:uid="{00000000-0005-0000-0000-0000D6740000}"/>
    <cellStyle name="Normal 43 4 4" xfId="29909" xr:uid="{00000000-0005-0000-0000-0000D7740000}"/>
    <cellStyle name="Normal 43 5" xfId="29910" xr:uid="{00000000-0005-0000-0000-0000D8740000}"/>
    <cellStyle name="Normal 43 6" xfId="29911" xr:uid="{00000000-0005-0000-0000-0000D9740000}"/>
    <cellStyle name="Normal 43 7" xfId="29912" xr:uid="{00000000-0005-0000-0000-0000DA740000}"/>
    <cellStyle name="Normal 430" xfId="29913" xr:uid="{00000000-0005-0000-0000-0000DB740000}"/>
    <cellStyle name="Normal 431" xfId="29914" xr:uid="{00000000-0005-0000-0000-0000DC740000}"/>
    <cellStyle name="Normal 432" xfId="29915" xr:uid="{00000000-0005-0000-0000-0000DD740000}"/>
    <cellStyle name="Normal 433" xfId="29916" xr:uid="{00000000-0005-0000-0000-0000DE740000}"/>
    <cellStyle name="Normal 434" xfId="29917" xr:uid="{00000000-0005-0000-0000-0000DF740000}"/>
    <cellStyle name="Normal 435" xfId="29918" xr:uid="{00000000-0005-0000-0000-0000E0740000}"/>
    <cellStyle name="Normal 436" xfId="29919" xr:uid="{00000000-0005-0000-0000-0000E1740000}"/>
    <cellStyle name="Normal 437" xfId="29920" xr:uid="{00000000-0005-0000-0000-0000E2740000}"/>
    <cellStyle name="Normal 438" xfId="29921" xr:uid="{00000000-0005-0000-0000-0000E3740000}"/>
    <cellStyle name="Normal 439" xfId="29922" xr:uid="{00000000-0005-0000-0000-0000E4740000}"/>
    <cellStyle name="Normal 44" xfId="29923" xr:uid="{00000000-0005-0000-0000-0000E5740000}"/>
    <cellStyle name="Normal 44 2" xfId="29924" xr:uid="{00000000-0005-0000-0000-0000E6740000}"/>
    <cellStyle name="Normal 44 2 2" xfId="29925" xr:uid="{00000000-0005-0000-0000-0000E7740000}"/>
    <cellStyle name="Normal 44 2 3" xfId="29926" xr:uid="{00000000-0005-0000-0000-0000E8740000}"/>
    <cellStyle name="Normal 44 2 4" xfId="29927" xr:uid="{00000000-0005-0000-0000-0000E9740000}"/>
    <cellStyle name="Normal 44 3" xfId="29928" xr:uid="{00000000-0005-0000-0000-0000EA740000}"/>
    <cellStyle name="Normal 44 3 2" xfId="29929" xr:uid="{00000000-0005-0000-0000-0000EB740000}"/>
    <cellStyle name="Normal 44 3 3" xfId="29930" xr:uid="{00000000-0005-0000-0000-0000EC740000}"/>
    <cellStyle name="Normal 44 3 4" xfId="29931" xr:uid="{00000000-0005-0000-0000-0000ED740000}"/>
    <cellStyle name="Normal 44 4" xfId="29932" xr:uid="{00000000-0005-0000-0000-0000EE740000}"/>
    <cellStyle name="Normal 44 4 2" xfId="29933" xr:uid="{00000000-0005-0000-0000-0000EF740000}"/>
    <cellStyle name="Normal 44 4 3" xfId="29934" xr:uid="{00000000-0005-0000-0000-0000F0740000}"/>
    <cellStyle name="Normal 44 4 4" xfId="29935" xr:uid="{00000000-0005-0000-0000-0000F1740000}"/>
    <cellStyle name="Normal 44 5" xfId="29936" xr:uid="{00000000-0005-0000-0000-0000F2740000}"/>
    <cellStyle name="Normal 44 6" xfId="29937" xr:uid="{00000000-0005-0000-0000-0000F3740000}"/>
    <cellStyle name="Normal 44 7" xfId="29938" xr:uid="{00000000-0005-0000-0000-0000F4740000}"/>
    <cellStyle name="Normal 440" xfId="29939" xr:uid="{00000000-0005-0000-0000-0000F5740000}"/>
    <cellStyle name="Normal 441" xfId="29940" xr:uid="{00000000-0005-0000-0000-0000F6740000}"/>
    <cellStyle name="Normal 442" xfId="29941" xr:uid="{00000000-0005-0000-0000-0000F7740000}"/>
    <cellStyle name="Normal 443" xfId="29942" xr:uid="{00000000-0005-0000-0000-0000F8740000}"/>
    <cellStyle name="Normal 444" xfId="29943" xr:uid="{00000000-0005-0000-0000-0000F9740000}"/>
    <cellStyle name="Normal 445" xfId="29944" xr:uid="{00000000-0005-0000-0000-0000FA740000}"/>
    <cellStyle name="Normal 446" xfId="29945" xr:uid="{00000000-0005-0000-0000-0000FB740000}"/>
    <cellStyle name="Normal 447" xfId="29946" xr:uid="{00000000-0005-0000-0000-0000FC740000}"/>
    <cellStyle name="Normal 448" xfId="29947" xr:uid="{00000000-0005-0000-0000-0000FD740000}"/>
    <cellStyle name="Normal 449" xfId="29948" xr:uid="{00000000-0005-0000-0000-0000FE740000}"/>
    <cellStyle name="Normal 45" xfId="29949" xr:uid="{00000000-0005-0000-0000-0000FF740000}"/>
    <cellStyle name="Normal 45 2" xfId="29950" xr:uid="{00000000-0005-0000-0000-000000750000}"/>
    <cellStyle name="Normal 45 2 2" xfId="29951" xr:uid="{00000000-0005-0000-0000-000001750000}"/>
    <cellStyle name="Normal 45 2 3" xfId="29952" xr:uid="{00000000-0005-0000-0000-000002750000}"/>
    <cellStyle name="Normal 45 2 4" xfId="29953" xr:uid="{00000000-0005-0000-0000-000003750000}"/>
    <cellStyle name="Normal 45 3" xfId="29954" xr:uid="{00000000-0005-0000-0000-000004750000}"/>
    <cellStyle name="Normal 45 3 2" xfId="29955" xr:uid="{00000000-0005-0000-0000-000005750000}"/>
    <cellStyle name="Normal 45 3 3" xfId="29956" xr:uid="{00000000-0005-0000-0000-000006750000}"/>
    <cellStyle name="Normal 45 3 4" xfId="29957" xr:uid="{00000000-0005-0000-0000-000007750000}"/>
    <cellStyle name="Normal 45 4" xfId="29958" xr:uid="{00000000-0005-0000-0000-000008750000}"/>
    <cellStyle name="Normal 45 4 2" xfId="29959" xr:uid="{00000000-0005-0000-0000-000009750000}"/>
    <cellStyle name="Normal 45 4 3" xfId="29960" xr:uid="{00000000-0005-0000-0000-00000A750000}"/>
    <cellStyle name="Normal 45 4 4" xfId="29961" xr:uid="{00000000-0005-0000-0000-00000B750000}"/>
    <cellStyle name="Normal 45 5" xfId="29962" xr:uid="{00000000-0005-0000-0000-00000C750000}"/>
    <cellStyle name="Normal 45 6" xfId="29963" xr:uid="{00000000-0005-0000-0000-00000D750000}"/>
    <cellStyle name="Normal 45 7" xfId="29964" xr:uid="{00000000-0005-0000-0000-00000E750000}"/>
    <cellStyle name="Normal 450" xfId="29965" xr:uid="{00000000-0005-0000-0000-00000F750000}"/>
    <cellStyle name="Normal 451" xfId="29966" xr:uid="{00000000-0005-0000-0000-000010750000}"/>
    <cellStyle name="Normal 452" xfId="29967" xr:uid="{00000000-0005-0000-0000-000011750000}"/>
    <cellStyle name="Normal 453" xfId="29968" xr:uid="{00000000-0005-0000-0000-000012750000}"/>
    <cellStyle name="Normal 454" xfId="29969" xr:uid="{00000000-0005-0000-0000-000013750000}"/>
    <cellStyle name="Normal 455" xfId="29970" xr:uid="{00000000-0005-0000-0000-000014750000}"/>
    <cellStyle name="Normal 456" xfId="29971" xr:uid="{00000000-0005-0000-0000-000015750000}"/>
    <cellStyle name="Normal 457" xfId="29972" xr:uid="{00000000-0005-0000-0000-000016750000}"/>
    <cellStyle name="Normal 458" xfId="29973" xr:uid="{00000000-0005-0000-0000-000017750000}"/>
    <cellStyle name="Normal 459" xfId="29974" xr:uid="{00000000-0005-0000-0000-000018750000}"/>
    <cellStyle name="Normal 46" xfId="29975" xr:uid="{00000000-0005-0000-0000-000019750000}"/>
    <cellStyle name="Normal 46 2" xfId="29976" xr:uid="{00000000-0005-0000-0000-00001A750000}"/>
    <cellStyle name="Normal 46 2 2" xfId="29977" xr:uid="{00000000-0005-0000-0000-00001B750000}"/>
    <cellStyle name="Normal 46 2 3" xfId="29978" xr:uid="{00000000-0005-0000-0000-00001C750000}"/>
    <cellStyle name="Normal 46 2 4" xfId="29979" xr:uid="{00000000-0005-0000-0000-00001D750000}"/>
    <cellStyle name="Normal 46 3" xfId="29980" xr:uid="{00000000-0005-0000-0000-00001E750000}"/>
    <cellStyle name="Normal 46 3 2" xfId="29981" xr:uid="{00000000-0005-0000-0000-00001F750000}"/>
    <cellStyle name="Normal 46 3 3" xfId="29982" xr:uid="{00000000-0005-0000-0000-000020750000}"/>
    <cellStyle name="Normal 46 3 4" xfId="29983" xr:uid="{00000000-0005-0000-0000-000021750000}"/>
    <cellStyle name="Normal 46 4" xfId="29984" xr:uid="{00000000-0005-0000-0000-000022750000}"/>
    <cellStyle name="Normal 46 4 2" xfId="29985" xr:uid="{00000000-0005-0000-0000-000023750000}"/>
    <cellStyle name="Normal 46 4 3" xfId="29986" xr:uid="{00000000-0005-0000-0000-000024750000}"/>
    <cellStyle name="Normal 46 4 4" xfId="29987" xr:uid="{00000000-0005-0000-0000-000025750000}"/>
    <cellStyle name="Normal 46 5" xfId="29988" xr:uid="{00000000-0005-0000-0000-000026750000}"/>
    <cellStyle name="Normal 46 6" xfId="29989" xr:uid="{00000000-0005-0000-0000-000027750000}"/>
    <cellStyle name="Normal 46 7" xfId="29990" xr:uid="{00000000-0005-0000-0000-000028750000}"/>
    <cellStyle name="Normal 460" xfId="29991" xr:uid="{00000000-0005-0000-0000-000029750000}"/>
    <cellStyle name="Normal 461" xfId="29992" xr:uid="{00000000-0005-0000-0000-00002A750000}"/>
    <cellStyle name="Normal 462" xfId="29993" xr:uid="{00000000-0005-0000-0000-00002B750000}"/>
    <cellStyle name="Normal 463" xfId="29994" xr:uid="{00000000-0005-0000-0000-00002C750000}"/>
    <cellStyle name="Normal 464" xfId="29995" xr:uid="{00000000-0005-0000-0000-00002D750000}"/>
    <cellStyle name="Normal 465" xfId="29996" xr:uid="{00000000-0005-0000-0000-00002E750000}"/>
    <cellStyle name="Normal 466" xfId="29997" xr:uid="{00000000-0005-0000-0000-00002F750000}"/>
    <cellStyle name="Normal 467" xfId="29998" xr:uid="{00000000-0005-0000-0000-000030750000}"/>
    <cellStyle name="Normal 468" xfId="29999" xr:uid="{00000000-0005-0000-0000-000031750000}"/>
    <cellStyle name="Normal 469" xfId="30000" xr:uid="{00000000-0005-0000-0000-000032750000}"/>
    <cellStyle name="Normal 47" xfId="30001" xr:uid="{00000000-0005-0000-0000-000033750000}"/>
    <cellStyle name="Normal 47 2" xfId="30002" xr:uid="{00000000-0005-0000-0000-000034750000}"/>
    <cellStyle name="Normal 47 2 2" xfId="30003" xr:uid="{00000000-0005-0000-0000-000035750000}"/>
    <cellStyle name="Normal 47 2 3" xfId="30004" xr:uid="{00000000-0005-0000-0000-000036750000}"/>
    <cellStyle name="Normal 47 2 4" xfId="30005" xr:uid="{00000000-0005-0000-0000-000037750000}"/>
    <cellStyle name="Normal 47 3" xfId="30006" xr:uid="{00000000-0005-0000-0000-000038750000}"/>
    <cellStyle name="Normal 47 3 2" xfId="30007" xr:uid="{00000000-0005-0000-0000-000039750000}"/>
    <cellStyle name="Normal 47 3 3" xfId="30008" xr:uid="{00000000-0005-0000-0000-00003A750000}"/>
    <cellStyle name="Normal 47 3 4" xfId="30009" xr:uid="{00000000-0005-0000-0000-00003B750000}"/>
    <cellStyle name="Normal 47 4" xfId="30010" xr:uid="{00000000-0005-0000-0000-00003C750000}"/>
    <cellStyle name="Normal 47 4 2" xfId="30011" xr:uid="{00000000-0005-0000-0000-00003D750000}"/>
    <cellStyle name="Normal 47 4 3" xfId="30012" xr:uid="{00000000-0005-0000-0000-00003E750000}"/>
    <cellStyle name="Normal 47 4 4" xfId="30013" xr:uid="{00000000-0005-0000-0000-00003F750000}"/>
    <cellStyle name="Normal 47 5" xfId="30014" xr:uid="{00000000-0005-0000-0000-000040750000}"/>
    <cellStyle name="Normal 47 6" xfId="30015" xr:uid="{00000000-0005-0000-0000-000041750000}"/>
    <cellStyle name="Normal 47 7" xfId="30016" xr:uid="{00000000-0005-0000-0000-000042750000}"/>
    <cellStyle name="Normal 470" xfId="30017" xr:uid="{00000000-0005-0000-0000-000043750000}"/>
    <cellStyle name="Normal 471" xfId="30018" xr:uid="{00000000-0005-0000-0000-000044750000}"/>
    <cellStyle name="Normal 472" xfId="30019" xr:uid="{00000000-0005-0000-0000-000045750000}"/>
    <cellStyle name="Normal 473" xfId="30020" xr:uid="{00000000-0005-0000-0000-000046750000}"/>
    <cellStyle name="Normal 474" xfId="30021" xr:uid="{00000000-0005-0000-0000-000047750000}"/>
    <cellStyle name="Normal 475" xfId="30022" xr:uid="{00000000-0005-0000-0000-000048750000}"/>
    <cellStyle name="Normal 476" xfId="30023" xr:uid="{00000000-0005-0000-0000-000049750000}"/>
    <cellStyle name="Normal 477" xfId="30024" xr:uid="{00000000-0005-0000-0000-00004A750000}"/>
    <cellStyle name="Normal 478" xfId="30025" xr:uid="{00000000-0005-0000-0000-00004B750000}"/>
    <cellStyle name="Normal 479" xfId="30026" xr:uid="{00000000-0005-0000-0000-00004C750000}"/>
    <cellStyle name="Normal 48" xfId="30027" xr:uid="{00000000-0005-0000-0000-00004D750000}"/>
    <cellStyle name="Normal 48 2" xfId="30028" xr:uid="{00000000-0005-0000-0000-00004E750000}"/>
    <cellStyle name="Normal 48 2 2" xfId="30029" xr:uid="{00000000-0005-0000-0000-00004F750000}"/>
    <cellStyle name="Normal 48 2 3" xfId="30030" xr:uid="{00000000-0005-0000-0000-000050750000}"/>
    <cellStyle name="Normal 48 2 4" xfId="30031" xr:uid="{00000000-0005-0000-0000-000051750000}"/>
    <cellStyle name="Normal 48 3" xfId="30032" xr:uid="{00000000-0005-0000-0000-000052750000}"/>
    <cellStyle name="Normal 48 3 2" xfId="30033" xr:uid="{00000000-0005-0000-0000-000053750000}"/>
    <cellStyle name="Normal 48 3 3" xfId="30034" xr:uid="{00000000-0005-0000-0000-000054750000}"/>
    <cellStyle name="Normal 48 3 4" xfId="30035" xr:uid="{00000000-0005-0000-0000-000055750000}"/>
    <cellStyle name="Normal 48 4" xfId="30036" xr:uid="{00000000-0005-0000-0000-000056750000}"/>
    <cellStyle name="Normal 48 4 2" xfId="30037" xr:uid="{00000000-0005-0000-0000-000057750000}"/>
    <cellStyle name="Normal 48 4 3" xfId="30038" xr:uid="{00000000-0005-0000-0000-000058750000}"/>
    <cellStyle name="Normal 48 4 4" xfId="30039" xr:uid="{00000000-0005-0000-0000-000059750000}"/>
    <cellStyle name="Normal 48 5" xfId="30040" xr:uid="{00000000-0005-0000-0000-00005A750000}"/>
    <cellStyle name="Normal 48 6" xfId="30041" xr:uid="{00000000-0005-0000-0000-00005B750000}"/>
    <cellStyle name="Normal 48 7" xfId="30042" xr:uid="{00000000-0005-0000-0000-00005C750000}"/>
    <cellStyle name="Normal 480" xfId="30043" xr:uid="{00000000-0005-0000-0000-00005D750000}"/>
    <cellStyle name="Normal 481" xfId="30044" xr:uid="{00000000-0005-0000-0000-00005E750000}"/>
    <cellStyle name="Normal 482" xfId="30045" xr:uid="{00000000-0005-0000-0000-00005F750000}"/>
    <cellStyle name="Normal 483" xfId="30046" xr:uid="{00000000-0005-0000-0000-000060750000}"/>
    <cellStyle name="Normal 484" xfId="30047" xr:uid="{00000000-0005-0000-0000-000061750000}"/>
    <cellStyle name="Normal 485" xfId="30048" xr:uid="{00000000-0005-0000-0000-000062750000}"/>
    <cellStyle name="Normal 486" xfId="30049" xr:uid="{00000000-0005-0000-0000-000063750000}"/>
    <cellStyle name="Normal 487" xfId="30050" xr:uid="{00000000-0005-0000-0000-000064750000}"/>
    <cellStyle name="Normal 488" xfId="30051" xr:uid="{00000000-0005-0000-0000-000065750000}"/>
    <cellStyle name="Normal 489" xfId="30052" xr:uid="{00000000-0005-0000-0000-000066750000}"/>
    <cellStyle name="Normal 49" xfId="30053" xr:uid="{00000000-0005-0000-0000-000067750000}"/>
    <cellStyle name="Normal 49 2" xfId="30054" xr:uid="{00000000-0005-0000-0000-000068750000}"/>
    <cellStyle name="Normal 49 2 2" xfId="30055" xr:uid="{00000000-0005-0000-0000-000069750000}"/>
    <cellStyle name="Normal 49 2 3" xfId="30056" xr:uid="{00000000-0005-0000-0000-00006A750000}"/>
    <cellStyle name="Normal 49 2 4" xfId="30057" xr:uid="{00000000-0005-0000-0000-00006B750000}"/>
    <cellStyle name="Normal 49 3" xfId="30058" xr:uid="{00000000-0005-0000-0000-00006C750000}"/>
    <cellStyle name="Normal 49 3 2" xfId="30059" xr:uid="{00000000-0005-0000-0000-00006D750000}"/>
    <cellStyle name="Normal 49 3 3" xfId="30060" xr:uid="{00000000-0005-0000-0000-00006E750000}"/>
    <cellStyle name="Normal 49 3 4" xfId="30061" xr:uid="{00000000-0005-0000-0000-00006F750000}"/>
    <cellStyle name="Normal 49 4" xfId="30062" xr:uid="{00000000-0005-0000-0000-000070750000}"/>
    <cellStyle name="Normal 49 4 2" xfId="30063" xr:uid="{00000000-0005-0000-0000-000071750000}"/>
    <cellStyle name="Normal 49 4 3" xfId="30064" xr:uid="{00000000-0005-0000-0000-000072750000}"/>
    <cellStyle name="Normal 49 4 4" xfId="30065" xr:uid="{00000000-0005-0000-0000-000073750000}"/>
    <cellStyle name="Normal 49 5" xfId="30066" xr:uid="{00000000-0005-0000-0000-000074750000}"/>
    <cellStyle name="Normal 49 6" xfId="30067" xr:uid="{00000000-0005-0000-0000-000075750000}"/>
    <cellStyle name="Normal 49 7" xfId="30068" xr:uid="{00000000-0005-0000-0000-000076750000}"/>
    <cellStyle name="Normal 490" xfId="30069" xr:uid="{00000000-0005-0000-0000-000077750000}"/>
    <cellStyle name="Normal 491" xfId="30070" xr:uid="{00000000-0005-0000-0000-000078750000}"/>
    <cellStyle name="Normal 492" xfId="30071" xr:uid="{00000000-0005-0000-0000-000079750000}"/>
    <cellStyle name="Normal 493" xfId="30072" xr:uid="{00000000-0005-0000-0000-00007A750000}"/>
    <cellStyle name="Normal 494" xfId="30073" xr:uid="{00000000-0005-0000-0000-00007B750000}"/>
    <cellStyle name="Normal 495" xfId="30074" xr:uid="{00000000-0005-0000-0000-00007C750000}"/>
    <cellStyle name="Normal 496" xfId="30075" xr:uid="{00000000-0005-0000-0000-00007D750000}"/>
    <cellStyle name="Normal 497" xfId="30076" xr:uid="{00000000-0005-0000-0000-00007E750000}"/>
    <cellStyle name="Normal 498" xfId="30077" xr:uid="{00000000-0005-0000-0000-00007F750000}"/>
    <cellStyle name="Normal 499" xfId="30078" xr:uid="{00000000-0005-0000-0000-000080750000}"/>
    <cellStyle name="Normal 5" xfId="30079" xr:uid="{00000000-0005-0000-0000-000081750000}"/>
    <cellStyle name="Normal 5 10" xfId="30080" xr:uid="{00000000-0005-0000-0000-000082750000}"/>
    <cellStyle name="Normal 5 10 2" xfId="30081" xr:uid="{00000000-0005-0000-0000-000083750000}"/>
    <cellStyle name="Normal 5 10 3" xfId="30082" xr:uid="{00000000-0005-0000-0000-000084750000}"/>
    <cellStyle name="Normal 5 10 4" xfId="30083" xr:uid="{00000000-0005-0000-0000-000085750000}"/>
    <cellStyle name="Normal 5 11" xfId="30084" xr:uid="{00000000-0005-0000-0000-000086750000}"/>
    <cellStyle name="Normal 5 11 2" xfId="30085" xr:uid="{00000000-0005-0000-0000-000087750000}"/>
    <cellStyle name="Normal 5 11 3" xfId="30086" xr:uid="{00000000-0005-0000-0000-000088750000}"/>
    <cellStyle name="Normal 5 11 4" xfId="30087" xr:uid="{00000000-0005-0000-0000-000089750000}"/>
    <cellStyle name="Normal 5 12" xfId="30088" xr:uid="{00000000-0005-0000-0000-00008A750000}"/>
    <cellStyle name="Normal 5 12 2" xfId="30089" xr:uid="{00000000-0005-0000-0000-00008B750000}"/>
    <cellStyle name="Normal 5 12 3" xfId="30090" xr:uid="{00000000-0005-0000-0000-00008C750000}"/>
    <cellStyle name="Normal 5 12 4" xfId="30091" xr:uid="{00000000-0005-0000-0000-00008D750000}"/>
    <cellStyle name="Normal 5 13" xfId="30092" xr:uid="{00000000-0005-0000-0000-00008E750000}"/>
    <cellStyle name="Normal 5 13 2" xfId="30093" xr:uid="{00000000-0005-0000-0000-00008F750000}"/>
    <cellStyle name="Normal 5 13 3" xfId="30094" xr:uid="{00000000-0005-0000-0000-000090750000}"/>
    <cellStyle name="Normal 5 13 4" xfId="30095" xr:uid="{00000000-0005-0000-0000-000091750000}"/>
    <cellStyle name="Normal 5 14" xfId="30096" xr:uid="{00000000-0005-0000-0000-000092750000}"/>
    <cellStyle name="Normal 5 14 2" xfId="30097" xr:uid="{00000000-0005-0000-0000-000093750000}"/>
    <cellStyle name="Normal 5 14 3" xfId="30098" xr:uid="{00000000-0005-0000-0000-000094750000}"/>
    <cellStyle name="Normal 5 14 4" xfId="30099" xr:uid="{00000000-0005-0000-0000-000095750000}"/>
    <cellStyle name="Normal 5 15" xfId="30100" xr:uid="{00000000-0005-0000-0000-000096750000}"/>
    <cellStyle name="Normal 5 15 2" xfId="30101" xr:uid="{00000000-0005-0000-0000-000097750000}"/>
    <cellStyle name="Normal 5 15 3" xfId="30102" xr:uid="{00000000-0005-0000-0000-000098750000}"/>
    <cellStyle name="Normal 5 15 4" xfId="30103" xr:uid="{00000000-0005-0000-0000-000099750000}"/>
    <cellStyle name="Normal 5 16" xfId="30104" xr:uid="{00000000-0005-0000-0000-00009A750000}"/>
    <cellStyle name="Normal 5 16 2" xfId="30105" xr:uid="{00000000-0005-0000-0000-00009B750000}"/>
    <cellStyle name="Normal 5 16 3" xfId="30106" xr:uid="{00000000-0005-0000-0000-00009C750000}"/>
    <cellStyle name="Normal 5 16 4" xfId="30107" xr:uid="{00000000-0005-0000-0000-00009D750000}"/>
    <cellStyle name="Normal 5 17" xfId="30108" xr:uid="{00000000-0005-0000-0000-00009E750000}"/>
    <cellStyle name="Normal 5 17 2" xfId="30109" xr:uid="{00000000-0005-0000-0000-00009F750000}"/>
    <cellStyle name="Normal 5 17 3" xfId="30110" xr:uid="{00000000-0005-0000-0000-0000A0750000}"/>
    <cellStyle name="Normal 5 17 4" xfId="30111" xr:uid="{00000000-0005-0000-0000-0000A1750000}"/>
    <cellStyle name="Normal 5 18" xfId="30112" xr:uid="{00000000-0005-0000-0000-0000A2750000}"/>
    <cellStyle name="Normal 5 18 2" xfId="30113" xr:uid="{00000000-0005-0000-0000-0000A3750000}"/>
    <cellStyle name="Normal 5 18 3" xfId="30114" xr:uid="{00000000-0005-0000-0000-0000A4750000}"/>
    <cellStyle name="Normal 5 18 4" xfId="30115" xr:uid="{00000000-0005-0000-0000-0000A5750000}"/>
    <cellStyle name="Normal 5 19" xfId="30116" xr:uid="{00000000-0005-0000-0000-0000A6750000}"/>
    <cellStyle name="Normal 5 19 2" xfId="30117" xr:uid="{00000000-0005-0000-0000-0000A7750000}"/>
    <cellStyle name="Normal 5 19 3" xfId="30118" xr:uid="{00000000-0005-0000-0000-0000A8750000}"/>
    <cellStyle name="Normal 5 19 4" xfId="30119" xr:uid="{00000000-0005-0000-0000-0000A9750000}"/>
    <cellStyle name="Normal 5 2" xfId="30120" xr:uid="{00000000-0005-0000-0000-0000AA750000}"/>
    <cellStyle name="Normal 5 2 10" xfId="30121" xr:uid="{00000000-0005-0000-0000-0000AB750000}"/>
    <cellStyle name="Normal 5 2 10 2" xfId="30122" xr:uid="{00000000-0005-0000-0000-0000AC750000}"/>
    <cellStyle name="Normal 5 2 10 3" xfId="30123" xr:uid="{00000000-0005-0000-0000-0000AD750000}"/>
    <cellStyle name="Normal 5 2 10 4" xfId="30124" xr:uid="{00000000-0005-0000-0000-0000AE750000}"/>
    <cellStyle name="Normal 5 2 11" xfId="30125" xr:uid="{00000000-0005-0000-0000-0000AF750000}"/>
    <cellStyle name="Normal 5 2 11 2" xfId="30126" xr:uid="{00000000-0005-0000-0000-0000B0750000}"/>
    <cellStyle name="Normal 5 2 11 3" xfId="30127" xr:uid="{00000000-0005-0000-0000-0000B1750000}"/>
    <cellStyle name="Normal 5 2 11 4" xfId="30128" xr:uid="{00000000-0005-0000-0000-0000B2750000}"/>
    <cellStyle name="Normal 5 2 12" xfId="30129" xr:uid="{00000000-0005-0000-0000-0000B3750000}"/>
    <cellStyle name="Normal 5 2 12 2" xfId="30130" xr:uid="{00000000-0005-0000-0000-0000B4750000}"/>
    <cellStyle name="Normal 5 2 12 3" xfId="30131" xr:uid="{00000000-0005-0000-0000-0000B5750000}"/>
    <cellStyle name="Normal 5 2 12 4" xfId="30132" xr:uid="{00000000-0005-0000-0000-0000B6750000}"/>
    <cellStyle name="Normal 5 2 13" xfId="30133" xr:uid="{00000000-0005-0000-0000-0000B7750000}"/>
    <cellStyle name="Normal 5 2 13 2" xfId="30134" xr:uid="{00000000-0005-0000-0000-0000B8750000}"/>
    <cellStyle name="Normal 5 2 13 3" xfId="30135" xr:uid="{00000000-0005-0000-0000-0000B9750000}"/>
    <cellStyle name="Normal 5 2 13 4" xfId="30136" xr:uid="{00000000-0005-0000-0000-0000BA750000}"/>
    <cellStyle name="Normal 5 2 14" xfId="30137" xr:uid="{00000000-0005-0000-0000-0000BB750000}"/>
    <cellStyle name="Normal 5 2 14 2" xfId="30138" xr:uid="{00000000-0005-0000-0000-0000BC750000}"/>
    <cellStyle name="Normal 5 2 14 3" xfId="30139" xr:uid="{00000000-0005-0000-0000-0000BD750000}"/>
    <cellStyle name="Normal 5 2 14 4" xfId="30140" xr:uid="{00000000-0005-0000-0000-0000BE750000}"/>
    <cellStyle name="Normal 5 2 15" xfId="30141" xr:uid="{00000000-0005-0000-0000-0000BF750000}"/>
    <cellStyle name="Normal 5 2 15 2" xfId="30142" xr:uid="{00000000-0005-0000-0000-0000C0750000}"/>
    <cellStyle name="Normal 5 2 15 3" xfId="30143" xr:uid="{00000000-0005-0000-0000-0000C1750000}"/>
    <cellStyle name="Normal 5 2 15 4" xfId="30144" xr:uid="{00000000-0005-0000-0000-0000C2750000}"/>
    <cellStyle name="Normal 5 2 16" xfId="30145" xr:uid="{00000000-0005-0000-0000-0000C3750000}"/>
    <cellStyle name="Normal 5 2 16 2" xfId="30146" xr:uid="{00000000-0005-0000-0000-0000C4750000}"/>
    <cellStyle name="Normal 5 2 16 3" xfId="30147" xr:uid="{00000000-0005-0000-0000-0000C5750000}"/>
    <cellStyle name="Normal 5 2 16 4" xfId="30148" xr:uid="{00000000-0005-0000-0000-0000C6750000}"/>
    <cellStyle name="Normal 5 2 17" xfId="30149" xr:uid="{00000000-0005-0000-0000-0000C7750000}"/>
    <cellStyle name="Normal 5 2 17 2" xfId="30150" xr:uid="{00000000-0005-0000-0000-0000C8750000}"/>
    <cellStyle name="Normal 5 2 17 3" xfId="30151" xr:uid="{00000000-0005-0000-0000-0000C9750000}"/>
    <cellStyle name="Normal 5 2 17 4" xfId="30152" xr:uid="{00000000-0005-0000-0000-0000CA750000}"/>
    <cellStyle name="Normal 5 2 18" xfId="30153" xr:uid="{00000000-0005-0000-0000-0000CB750000}"/>
    <cellStyle name="Normal 5 2 18 2" xfId="30154" xr:uid="{00000000-0005-0000-0000-0000CC750000}"/>
    <cellStyle name="Normal 5 2 18 3" xfId="30155" xr:uid="{00000000-0005-0000-0000-0000CD750000}"/>
    <cellStyle name="Normal 5 2 18 4" xfId="30156" xr:uid="{00000000-0005-0000-0000-0000CE750000}"/>
    <cellStyle name="Normal 5 2 19" xfId="30157" xr:uid="{00000000-0005-0000-0000-0000CF750000}"/>
    <cellStyle name="Normal 5 2 19 2" xfId="30158" xr:uid="{00000000-0005-0000-0000-0000D0750000}"/>
    <cellStyle name="Normal 5 2 19 3" xfId="30159" xr:uid="{00000000-0005-0000-0000-0000D1750000}"/>
    <cellStyle name="Normal 5 2 19 4" xfId="30160" xr:uid="{00000000-0005-0000-0000-0000D2750000}"/>
    <cellStyle name="Normal 5 2 2" xfId="30161" xr:uid="{00000000-0005-0000-0000-0000D3750000}"/>
    <cellStyle name="Normal 5 2 2 10" xfId="30162" xr:uid="{00000000-0005-0000-0000-0000D4750000}"/>
    <cellStyle name="Normal 5 2 2 10 2" xfId="30163" xr:uid="{00000000-0005-0000-0000-0000D5750000}"/>
    <cellStyle name="Normal 5 2 2 10 3" xfId="30164" xr:uid="{00000000-0005-0000-0000-0000D6750000}"/>
    <cellStyle name="Normal 5 2 2 10 4" xfId="30165" xr:uid="{00000000-0005-0000-0000-0000D7750000}"/>
    <cellStyle name="Normal 5 2 2 11" xfId="30166" xr:uid="{00000000-0005-0000-0000-0000D8750000}"/>
    <cellStyle name="Normal 5 2 2 11 2" xfId="30167" xr:uid="{00000000-0005-0000-0000-0000D9750000}"/>
    <cellStyle name="Normal 5 2 2 11 3" xfId="30168" xr:uid="{00000000-0005-0000-0000-0000DA750000}"/>
    <cellStyle name="Normal 5 2 2 11 4" xfId="30169" xr:uid="{00000000-0005-0000-0000-0000DB750000}"/>
    <cellStyle name="Normal 5 2 2 12" xfId="30170" xr:uid="{00000000-0005-0000-0000-0000DC750000}"/>
    <cellStyle name="Normal 5 2 2 12 2" xfId="30171" xr:uid="{00000000-0005-0000-0000-0000DD750000}"/>
    <cellStyle name="Normal 5 2 2 12 3" xfId="30172" xr:uid="{00000000-0005-0000-0000-0000DE750000}"/>
    <cellStyle name="Normal 5 2 2 12 4" xfId="30173" xr:uid="{00000000-0005-0000-0000-0000DF750000}"/>
    <cellStyle name="Normal 5 2 2 13" xfId="30174" xr:uid="{00000000-0005-0000-0000-0000E0750000}"/>
    <cellStyle name="Normal 5 2 2 13 2" xfId="30175" xr:uid="{00000000-0005-0000-0000-0000E1750000}"/>
    <cellStyle name="Normal 5 2 2 13 3" xfId="30176" xr:uid="{00000000-0005-0000-0000-0000E2750000}"/>
    <cellStyle name="Normal 5 2 2 13 4" xfId="30177" xr:uid="{00000000-0005-0000-0000-0000E3750000}"/>
    <cellStyle name="Normal 5 2 2 14" xfId="30178" xr:uid="{00000000-0005-0000-0000-0000E4750000}"/>
    <cellStyle name="Normal 5 2 2 14 2" xfId="30179" xr:uid="{00000000-0005-0000-0000-0000E5750000}"/>
    <cellStyle name="Normal 5 2 2 14 3" xfId="30180" xr:uid="{00000000-0005-0000-0000-0000E6750000}"/>
    <cellStyle name="Normal 5 2 2 14 4" xfId="30181" xr:uid="{00000000-0005-0000-0000-0000E7750000}"/>
    <cellStyle name="Normal 5 2 2 15" xfId="30182" xr:uid="{00000000-0005-0000-0000-0000E8750000}"/>
    <cellStyle name="Normal 5 2 2 15 2" xfId="30183" xr:uid="{00000000-0005-0000-0000-0000E9750000}"/>
    <cellStyle name="Normal 5 2 2 15 3" xfId="30184" xr:uid="{00000000-0005-0000-0000-0000EA750000}"/>
    <cellStyle name="Normal 5 2 2 15 4" xfId="30185" xr:uid="{00000000-0005-0000-0000-0000EB750000}"/>
    <cellStyle name="Normal 5 2 2 16" xfId="30186" xr:uid="{00000000-0005-0000-0000-0000EC750000}"/>
    <cellStyle name="Normal 5 2 2 16 2" xfId="30187" xr:uid="{00000000-0005-0000-0000-0000ED750000}"/>
    <cellStyle name="Normal 5 2 2 16 3" xfId="30188" xr:uid="{00000000-0005-0000-0000-0000EE750000}"/>
    <cellStyle name="Normal 5 2 2 16 4" xfId="30189" xr:uid="{00000000-0005-0000-0000-0000EF750000}"/>
    <cellStyle name="Normal 5 2 2 17" xfId="30190" xr:uid="{00000000-0005-0000-0000-0000F0750000}"/>
    <cellStyle name="Normal 5 2 2 17 2" xfId="30191" xr:uid="{00000000-0005-0000-0000-0000F1750000}"/>
    <cellStyle name="Normal 5 2 2 17 3" xfId="30192" xr:uid="{00000000-0005-0000-0000-0000F2750000}"/>
    <cellStyle name="Normal 5 2 2 17 4" xfId="30193" xr:uid="{00000000-0005-0000-0000-0000F3750000}"/>
    <cellStyle name="Normal 5 2 2 18" xfId="30194" xr:uid="{00000000-0005-0000-0000-0000F4750000}"/>
    <cellStyle name="Normal 5 2 2 18 2" xfId="30195" xr:uid="{00000000-0005-0000-0000-0000F5750000}"/>
    <cellStyle name="Normal 5 2 2 18 3" xfId="30196" xr:uid="{00000000-0005-0000-0000-0000F6750000}"/>
    <cellStyle name="Normal 5 2 2 18 4" xfId="30197" xr:uid="{00000000-0005-0000-0000-0000F7750000}"/>
    <cellStyle name="Normal 5 2 2 19" xfId="30198" xr:uid="{00000000-0005-0000-0000-0000F8750000}"/>
    <cellStyle name="Normal 5 2 2 19 2" xfId="30199" xr:uid="{00000000-0005-0000-0000-0000F9750000}"/>
    <cellStyle name="Normal 5 2 2 19 3" xfId="30200" xr:uid="{00000000-0005-0000-0000-0000FA750000}"/>
    <cellStyle name="Normal 5 2 2 19 4" xfId="30201" xr:uid="{00000000-0005-0000-0000-0000FB750000}"/>
    <cellStyle name="Normal 5 2 2 2" xfId="30202" xr:uid="{00000000-0005-0000-0000-0000FC750000}"/>
    <cellStyle name="Normal 5 2 2 2 10" xfId="30203" xr:uid="{00000000-0005-0000-0000-0000FD750000}"/>
    <cellStyle name="Normal 5 2 2 2 10 2" xfId="30204" xr:uid="{00000000-0005-0000-0000-0000FE750000}"/>
    <cellStyle name="Normal 5 2 2 2 10 3" xfId="30205" xr:uid="{00000000-0005-0000-0000-0000FF750000}"/>
    <cellStyle name="Normal 5 2 2 2 10 4" xfId="30206" xr:uid="{00000000-0005-0000-0000-000000760000}"/>
    <cellStyle name="Normal 5 2 2 2 11" xfId="30207" xr:uid="{00000000-0005-0000-0000-000001760000}"/>
    <cellStyle name="Normal 5 2 2 2 11 2" xfId="30208" xr:uid="{00000000-0005-0000-0000-000002760000}"/>
    <cellStyle name="Normal 5 2 2 2 11 3" xfId="30209" xr:uid="{00000000-0005-0000-0000-000003760000}"/>
    <cellStyle name="Normal 5 2 2 2 11 4" xfId="30210" xr:uid="{00000000-0005-0000-0000-000004760000}"/>
    <cellStyle name="Normal 5 2 2 2 12" xfId="30211" xr:uid="{00000000-0005-0000-0000-000005760000}"/>
    <cellStyle name="Normal 5 2 2 2 12 2" xfId="30212" xr:uid="{00000000-0005-0000-0000-000006760000}"/>
    <cellStyle name="Normal 5 2 2 2 12 3" xfId="30213" xr:uid="{00000000-0005-0000-0000-000007760000}"/>
    <cellStyle name="Normal 5 2 2 2 12 4" xfId="30214" xr:uid="{00000000-0005-0000-0000-000008760000}"/>
    <cellStyle name="Normal 5 2 2 2 13" xfId="30215" xr:uid="{00000000-0005-0000-0000-000009760000}"/>
    <cellStyle name="Normal 5 2 2 2 13 2" xfId="30216" xr:uid="{00000000-0005-0000-0000-00000A760000}"/>
    <cellStyle name="Normal 5 2 2 2 13 3" xfId="30217" xr:uid="{00000000-0005-0000-0000-00000B760000}"/>
    <cellStyle name="Normal 5 2 2 2 13 4" xfId="30218" xr:uid="{00000000-0005-0000-0000-00000C760000}"/>
    <cellStyle name="Normal 5 2 2 2 14" xfId="30219" xr:uid="{00000000-0005-0000-0000-00000D760000}"/>
    <cellStyle name="Normal 5 2 2 2 14 2" xfId="30220" xr:uid="{00000000-0005-0000-0000-00000E760000}"/>
    <cellStyle name="Normal 5 2 2 2 14 3" xfId="30221" xr:uid="{00000000-0005-0000-0000-00000F760000}"/>
    <cellStyle name="Normal 5 2 2 2 14 4" xfId="30222" xr:uid="{00000000-0005-0000-0000-000010760000}"/>
    <cellStyle name="Normal 5 2 2 2 15" xfId="30223" xr:uid="{00000000-0005-0000-0000-000011760000}"/>
    <cellStyle name="Normal 5 2 2 2 15 2" xfId="30224" xr:uid="{00000000-0005-0000-0000-000012760000}"/>
    <cellStyle name="Normal 5 2 2 2 15 3" xfId="30225" xr:uid="{00000000-0005-0000-0000-000013760000}"/>
    <cellStyle name="Normal 5 2 2 2 15 4" xfId="30226" xr:uid="{00000000-0005-0000-0000-000014760000}"/>
    <cellStyle name="Normal 5 2 2 2 16" xfId="30227" xr:uid="{00000000-0005-0000-0000-000015760000}"/>
    <cellStyle name="Normal 5 2 2 2 16 2" xfId="30228" xr:uid="{00000000-0005-0000-0000-000016760000}"/>
    <cellStyle name="Normal 5 2 2 2 16 3" xfId="30229" xr:uid="{00000000-0005-0000-0000-000017760000}"/>
    <cellStyle name="Normal 5 2 2 2 16 4" xfId="30230" xr:uid="{00000000-0005-0000-0000-000018760000}"/>
    <cellStyle name="Normal 5 2 2 2 17" xfId="30231" xr:uid="{00000000-0005-0000-0000-000019760000}"/>
    <cellStyle name="Normal 5 2 2 2 17 2" xfId="30232" xr:uid="{00000000-0005-0000-0000-00001A760000}"/>
    <cellStyle name="Normal 5 2 2 2 17 3" xfId="30233" xr:uid="{00000000-0005-0000-0000-00001B760000}"/>
    <cellStyle name="Normal 5 2 2 2 17 4" xfId="30234" xr:uid="{00000000-0005-0000-0000-00001C760000}"/>
    <cellStyle name="Normal 5 2 2 2 18" xfId="30235" xr:uid="{00000000-0005-0000-0000-00001D760000}"/>
    <cellStyle name="Normal 5 2 2 2 18 2" xfId="30236" xr:uid="{00000000-0005-0000-0000-00001E760000}"/>
    <cellStyle name="Normal 5 2 2 2 18 3" xfId="30237" xr:uid="{00000000-0005-0000-0000-00001F760000}"/>
    <cellStyle name="Normal 5 2 2 2 18 4" xfId="30238" xr:uid="{00000000-0005-0000-0000-000020760000}"/>
    <cellStyle name="Normal 5 2 2 2 19" xfId="30239" xr:uid="{00000000-0005-0000-0000-000021760000}"/>
    <cellStyle name="Normal 5 2 2 2 19 2" xfId="30240" xr:uid="{00000000-0005-0000-0000-000022760000}"/>
    <cellStyle name="Normal 5 2 2 2 19 3" xfId="30241" xr:uid="{00000000-0005-0000-0000-000023760000}"/>
    <cellStyle name="Normal 5 2 2 2 19 4" xfId="30242" xr:uid="{00000000-0005-0000-0000-000024760000}"/>
    <cellStyle name="Normal 5 2 2 2 2" xfId="30243" xr:uid="{00000000-0005-0000-0000-000025760000}"/>
    <cellStyle name="Normal 5 2 2 2 2 2" xfId="30244" xr:uid="{00000000-0005-0000-0000-000026760000}"/>
    <cellStyle name="Normal 5 2 2 2 2 3" xfId="30245" xr:uid="{00000000-0005-0000-0000-000027760000}"/>
    <cellStyle name="Normal 5 2 2 2 2 4" xfId="30246" xr:uid="{00000000-0005-0000-0000-000028760000}"/>
    <cellStyle name="Normal 5 2 2 2 20" xfId="30247" xr:uid="{00000000-0005-0000-0000-000029760000}"/>
    <cellStyle name="Normal 5 2 2 2 20 2" xfId="30248" xr:uid="{00000000-0005-0000-0000-00002A760000}"/>
    <cellStyle name="Normal 5 2 2 2 20 3" xfId="30249" xr:uid="{00000000-0005-0000-0000-00002B760000}"/>
    <cellStyle name="Normal 5 2 2 2 20 4" xfId="30250" xr:uid="{00000000-0005-0000-0000-00002C760000}"/>
    <cellStyle name="Normal 5 2 2 2 21" xfId="30251" xr:uid="{00000000-0005-0000-0000-00002D760000}"/>
    <cellStyle name="Normal 5 2 2 2 21 2" xfId="30252" xr:uid="{00000000-0005-0000-0000-00002E760000}"/>
    <cellStyle name="Normal 5 2 2 2 21 3" xfId="30253" xr:uid="{00000000-0005-0000-0000-00002F760000}"/>
    <cellStyle name="Normal 5 2 2 2 21 4" xfId="30254" xr:uid="{00000000-0005-0000-0000-000030760000}"/>
    <cellStyle name="Normal 5 2 2 2 22" xfId="30255" xr:uid="{00000000-0005-0000-0000-000031760000}"/>
    <cellStyle name="Normal 5 2 2 2 22 2" xfId="30256" xr:uid="{00000000-0005-0000-0000-000032760000}"/>
    <cellStyle name="Normal 5 2 2 2 22 3" xfId="30257" xr:uid="{00000000-0005-0000-0000-000033760000}"/>
    <cellStyle name="Normal 5 2 2 2 22 4" xfId="30258" xr:uid="{00000000-0005-0000-0000-000034760000}"/>
    <cellStyle name="Normal 5 2 2 2 23" xfId="30259" xr:uid="{00000000-0005-0000-0000-000035760000}"/>
    <cellStyle name="Normal 5 2 2 2 23 2" xfId="30260" xr:uid="{00000000-0005-0000-0000-000036760000}"/>
    <cellStyle name="Normal 5 2 2 2 23 3" xfId="30261" xr:uid="{00000000-0005-0000-0000-000037760000}"/>
    <cellStyle name="Normal 5 2 2 2 23 4" xfId="30262" xr:uid="{00000000-0005-0000-0000-000038760000}"/>
    <cellStyle name="Normal 5 2 2 2 24" xfId="30263" xr:uid="{00000000-0005-0000-0000-000039760000}"/>
    <cellStyle name="Normal 5 2 2 2 24 2" xfId="30264" xr:uid="{00000000-0005-0000-0000-00003A760000}"/>
    <cellStyle name="Normal 5 2 2 2 24 3" xfId="30265" xr:uid="{00000000-0005-0000-0000-00003B760000}"/>
    <cellStyle name="Normal 5 2 2 2 24 4" xfId="30266" xr:uid="{00000000-0005-0000-0000-00003C760000}"/>
    <cellStyle name="Normal 5 2 2 2 25" xfId="30267" xr:uid="{00000000-0005-0000-0000-00003D760000}"/>
    <cellStyle name="Normal 5 2 2 2 25 2" xfId="30268" xr:uid="{00000000-0005-0000-0000-00003E760000}"/>
    <cellStyle name="Normal 5 2 2 2 25 3" xfId="30269" xr:uid="{00000000-0005-0000-0000-00003F760000}"/>
    <cellStyle name="Normal 5 2 2 2 25 4" xfId="30270" xr:uid="{00000000-0005-0000-0000-000040760000}"/>
    <cellStyle name="Normal 5 2 2 2 26" xfId="30271" xr:uid="{00000000-0005-0000-0000-000041760000}"/>
    <cellStyle name="Normal 5 2 2 2 26 2" xfId="30272" xr:uid="{00000000-0005-0000-0000-000042760000}"/>
    <cellStyle name="Normal 5 2 2 2 26 3" xfId="30273" xr:uid="{00000000-0005-0000-0000-000043760000}"/>
    <cellStyle name="Normal 5 2 2 2 26 4" xfId="30274" xr:uid="{00000000-0005-0000-0000-000044760000}"/>
    <cellStyle name="Normal 5 2 2 2 27" xfId="30275" xr:uid="{00000000-0005-0000-0000-000045760000}"/>
    <cellStyle name="Normal 5 2 2 2 27 2" xfId="30276" xr:uid="{00000000-0005-0000-0000-000046760000}"/>
    <cellStyle name="Normal 5 2 2 2 27 3" xfId="30277" xr:uid="{00000000-0005-0000-0000-000047760000}"/>
    <cellStyle name="Normal 5 2 2 2 27 4" xfId="30278" xr:uid="{00000000-0005-0000-0000-000048760000}"/>
    <cellStyle name="Normal 5 2 2 2 28" xfId="30279" xr:uid="{00000000-0005-0000-0000-000049760000}"/>
    <cellStyle name="Normal 5 2 2 2 28 2" xfId="30280" xr:uid="{00000000-0005-0000-0000-00004A760000}"/>
    <cellStyle name="Normal 5 2 2 2 28 3" xfId="30281" xr:uid="{00000000-0005-0000-0000-00004B760000}"/>
    <cellStyle name="Normal 5 2 2 2 28 4" xfId="30282" xr:uid="{00000000-0005-0000-0000-00004C760000}"/>
    <cellStyle name="Normal 5 2 2 2 29" xfId="30283" xr:uid="{00000000-0005-0000-0000-00004D760000}"/>
    <cellStyle name="Normal 5 2 2 2 29 2" xfId="30284" xr:uid="{00000000-0005-0000-0000-00004E760000}"/>
    <cellStyle name="Normal 5 2 2 2 29 3" xfId="30285" xr:uid="{00000000-0005-0000-0000-00004F760000}"/>
    <cellStyle name="Normal 5 2 2 2 29 4" xfId="30286" xr:uid="{00000000-0005-0000-0000-000050760000}"/>
    <cellStyle name="Normal 5 2 2 2 3" xfId="30287" xr:uid="{00000000-0005-0000-0000-000051760000}"/>
    <cellStyle name="Normal 5 2 2 2 3 2" xfId="30288" xr:uid="{00000000-0005-0000-0000-000052760000}"/>
    <cellStyle name="Normal 5 2 2 2 3 3" xfId="30289" xr:uid="{00000000-0005-0000-0000-000053760000}"/>
    <cellStyle name="Normal 5 2 2 2 3 4" xfId="30290" xr:uid="{00000000-0005-0000-0000-000054760000}"/>
    <cellStyle name="Normal 5 2 2 2 30" xfId="30291" xr:uid="{00000000-0005-0000-0000-000055760000}"/>
    <cellStyle name="Normal 5 2 2 2 30 2" xfId="30292" xr:uid="{00000000-0005-0000-0000-000056760000}"/>
    <cellStyle name="Normal 5 2 2 2 30 3" xfId="30293" xr:uid="{00000000-0005-0000-0000-000057760000}"/>
    <cellStyle name="Normal 5 2 2 2 30 4" xfId="30294" xr:uid="{00000000-0005-0000-0000-000058760000}"/>
    <cellStyle name="Normal 5 2 2 2 31" xfId="30295" xr:uid="{00000000-0005-0000-0000-000059760000}"/>
    <cellStyle name="Normal 5 2 2 2 32" xfId="30296" xr:uid="{00000000-0005-0000-0000-00005A760000}"/>
    <cellStyle name="Normal 5 2 2 2 33" xfId="30297" xr:uid="{00000000-0005-0000-0000-00005B760000}"/>
    <cellStyle name="Normal 5 2 2 2 4" xfId="30298" xr:uid="{00000000-0005-0000-0000-00005C760000}"/>
    <cellStyle name="Normal 5 2 2 2 4 2" xfId="30299" xr:uid="{00000000-0005-0000-0000-00005D760000}"/>
    <cellStyle name="Normal 5 2 2 2 4 3" xfId="30300" xr:uid="{00000000-0005-0000-0000-00005E760000}"/>
    <cellStyle name="Normal 5 2 2 2 4 4" xfId="30301" xr:uid="{00000000-0005-0000-0000-00005F760000}"/>
    <cellStyle name="Normal 5 2 2 2 5" xfId="30302" xr:uid="{00000000-0005-0000-0000-000060760000}"/>
    <cellStyle name="Normal 5 2 2 2 5 2" xfId="30303" xr:uid="{00000000-0005-0000-0000-000061760000}"/>
    <cellStyle name="Normal 5 2 2 2 5 3" xfId="30304" xr:uid="{00000000-0005-0000-0000-000062760000}"/>
    <cellStyle name="Normal 5 2 2 2 5 4" xfId="30305" xr:uid="{00000000-0005-0000-0000-000063760000}"/>
    <cellStyle name="Normal 5 2 2 2 6" xfId="30306" xr:uid="{00000000-0005-0000-0000-000064760000}"/>
    <cellStyle name="Normal 5 2 2 2 6 2" xfId="30307" xr:uid="{00000000-0005-0000-0000-000065760000}"/>
    <cellStyle name="Normal 5 2 2 2 6 3" xfId="30308" xr:uid="{00000000-0005-0000-0000-000066760000}"/>
    <cellStyle name="Normal 5 2 2 2 6 4" xfId="30309" xr:uid="{00000000-0005-0000-0000-000067760000}"/>
    <cellStyle name="Normal 5 2 2 2 7" xfId="30310" xr:uid="{00000000-0005-0000-0000-000068760000}"/>
    <cellStyle name="Normal 5 2 2 2 7 2" xfId="30311" xr:uid="{00000000-0005-0000-0000-000069760000}"/>
    <cellStyle name="Normal 5 2 2 2 7 3" xfId="30312" xr:uid="{00000000-0005-0000-0000-00006A760000}"/>
    <cellStyle name="Normal 5 2 2 2 7 4" xfId="30313" xr:uid="{00000000-0005-0000-0000-00006B760000}"/>
    <cellStyle name="Normal 5 2 2 2 8" xfId="30314" xr:uid="{00000000-0005-0000-0000-00006C760000}"/>
    <cellStyle name="Normal 5 2 2 2 8 2" xfId="30315" xr:uid="{00000000-0005-0000-0000-00006D760000}"/>
    <cellStyle name="Normal 5 2 2 2 8 3" xfId="30316" xr:uid="{00000000-0005-0000-0000-00006E760000}"/>
    <cellStyle name="Normal 5 2 2 2 8 4" xfId="30317" xr:uid="{00000000-0005-0000-0000-00006F760000}"/>
    <cellStyle name="Normal 5 2 2 2 9" xfId="30318" xr:uid="{00000000-0005-0000-0000-000070760000}"/>
    <cellStyle name="Normal 5 2 2 2 9 2" xfId="30319" xr:uid="{00000000-0005-0000-0000-000071760000}"/>
    <cellStyle name="Normal 5 2 2 2 9 3" xfId="30320" xr:uid="{00000000-0005-0000-0000-000072760000}"/>
    <cellStyle name="Normal 5 2 2 2 9 4" xfId="30321" xr:uid="{00000000-0005-0000-0000-000073760000}"/>
    <cellStyle name="Normal 5 2 2 20" xfId="30322" xr:uid="{00000000-0005-0000-0000-000074760000}"/>
    <cellStyle name="Normal 5 2 2 20 2" xfId="30323" xr:uid="{00000000-0005-0000-0000-000075760000}"/>
    <cellStyle name="Normal 5 2 2 20 3" xfId="30324" xr:uid="{00000000-0005-0000-0000-000076760000}"/>
    <cellStyle name="Normal 5 2 2 20 4" xfId="30325" xr:uid="{00000000-0005-0000-0000-000077760000}"/>
    <cellStyle name="Normal 5 2 2 21" xfId="30326" xr:uid="{00000000-0005-0000-0000-000078760000}"/>
    <cellStyle name="Normal 5 2 2 21 2" xfId="30327" xr:uid="{00000000-0005-0000-0000-000079760000}"/>
    <cellStyle name="Normal 5 2 2 21 3" xfId="30328" xr:uid="{00000000-0005-0000-0000-00007A760000}"/>
    <cellStyle name="Normal 5 2 2 21 4" xfId="30329" xr:uid="{00000000-0005-0000-0000-00007B760000}"/>
    <cellStyle name="Normal 5 2 2 22" xfId="30330" xr:uid="{00000000-0005-0000-0000-00007C760000}"/>
    <cellStyle name="Normal 5 2 2 22 2" xfId="30331" xr:uid="{00000000-0005-0000-0000-00007D760000}"/>
    <cellStyle name="Normal 5 2 2 22 3" xfId="30332" xr:uid="{00000000-0005-0000-0000-00007E760000}"/>
    <cellStyle name="Normal 5 2 2 22 4" xfId="30333" xr:uid="{00000000-0005-0000-0000-00007F760000}"/>
    <cellStyle name="Normal 5 2 2 23" xfId="30334" xr:uid="{00000000-0005-0000-0000-000080760000}"/>
    <cellStyle name="Normal 5 2 2 23 2" xfId="30335" xr:uid="{00000000-0005-0000-0000-000081760000}"/>
    <cellStyle name="Normal 5 2 2 23 3" xfId="30336" xr:uid="{00000000-0005-0000-0000-000082760000}"/>
    <cellStyle name="Normal 5 2 2 23 4" xfId="30337" xr:uid="{00000000-0005-0000-0000-000083760000}"/>
    <cellStyle name="Normal 5 2 2 24" xfId="30338" xr:uid="{00000000-0005-0000-0000-000084760000}"/>
    <cellStyle name="Normal 5 2 2 24 2" xfId="30339" xr:uid="{00000000-0005-0000-0000-000085760000}"/>
    <cellStyle name="Normal 5 2 2 24 3" xfId="30340" xr:uid="{00000000-0005-0000-0000-000086760000}"/>
    <cellStyle name="Normal 5 2 2 24 4" xfId="30341" xr:uid="{00000000-0005-0000-0000-000087760000}"/>
    <cellStyle name="Normal 5 2 2 25" xfId="30342" xr:uid="{00000000-0005-0000-0000-000088760000}"/>
    <cellStyle name="Normal 5 2 2 25 2" xfId="30343" xr:uid="{00000000-0005-0000-0000-000089760000}"/>
    <cellStyle name="Normal 5 2 2 25 3" xfId="30344" xr:uid="{00000000-0005-0000-0000-00008A760000}"/>
    <cellStyle name="Normal 5 2 2 25 4" xfId="30345" xr:uid="{00000000-0005-0000-0000-00008B760000}"/>
    <cellStyle name="Normal 5 2 2 26" xfId="30346" xr:uid="{00000000-0005-0000-0000-00008C760000}"/>
    <cellStyle name="Normal 5 2 2 26 2" xfId="30347" xr:uid="{00000000-0005-0000-0000-00008D760000}"/>
    <cellStyle name="Normal 5 2 2 26 3" xfId="30348" xr:uid="{00000000-0005-0000-0000-00008E760000}"/>
    <cellStyle name="Normal 5 2 2 26 4" xfId="30349" xr:uid="{00000000-0005-0000-0000-00008F760000}"/>
    <cellStyle name="Normal 5 2 2 27" xfId="30350" xr:uid="{00000000-0005-0000-0000-000090760000}"/>
    <cellStyle name="Normal 5 2 2 27 2" xfId="30351" xr:uid="{00000000-0005-0000-0000-000091760000}"/>
    <cellStyle name="Normal 5 2 2 27 3" xfId="30352" xr:uid="{00000000-0005-0000-0000-000092760000}"/>
    <cellStyle name="Normal 5 2 2 27 4" xfId="30353" xr:uid="{00000000-0005-0000-0000-000093760000}"/>
    <cellStyle name="Normal 5 2 2 28" xfId="30354" xr:uid="{00000000-0005-0000-0000-000094760000}"/>
    <cellStyle name="Normal 5 2 2 28 2" xfId="30355" xr:uid="{00000000-0005-0000-0000-000095760000}"/>
    <cellStyle name="Normal 5 2 2 28 3" xfId="30356" xr:uid="{00000000-0005-0000-0000-000096760000}"/>
    <cellStyle name="Normal 5 2 2 28 4" xfId="30357" xr:uid="{00000000-0005-0000-0000-000097760000}"/>
    <cellStyle name="Normal 5 2 2 29" xfId="30358" xr:uid="{00000000-0005-0000-0000-000098760000}"/>
    <cellStyle name="Normal 5 2 2 3" xfId="30359" xr:uid="{00000000-0005-0000-0000-000099760000}"/>
    <cellStyle name="Normal 5 2 2 3 2" xfId="30360" xr:uid="{00000000-0005-0000-0000-00009A760000}"/>
    <cellStyle name="Normal 5 2 2 3 3" xfId="30361" xr:uid="{00000000-0005-0000-0000-00009B760000}"/>
    <cellStyle name="Normal 5 2 2 3 4" xfId="30362" xr:uid="{00000000-0005-0000-0000-00009C760000}"/>
    <cellStyle name="Normal 5 2 2 30" xfId="30363" xr:uid="{00000000-0005-0000-0000-00009D760000}"/>
    <cellStyle name="Normal 5 2 2 31" xfId="30364" xr:uid="{00000000-0005-0000-0000-00009E760000}"/>
    <cellStyle name="Normal 5 2 2 32" xfId="30365" xr:uid="{00000000-0005-0000-0000-00009F760000}"/>
    <cellStyle name="Normal 5 2 2 4" xfId="30366" xr:uid="{00000000-0005-0000-0000-0000A0760000}"/>
    <cellStyle name="Normal 5 2 2 4 2" xfId="30367" xr:uid="{00000000-0005-0000-0000-0000A1760000}"/>
    <cellStyle name="Normal 5 2 2 4 3" xfId="30368" xr:uid="{00000000-0005-0000-0000-0000A2760000}"/>
    <cellStyle name="Normal 5 2 2 4 4" xfId="30369" xr:uid="{00000000-0005-0000-0000-0000A3760000}"/>
    <cellStyle name="Normal 5 2 2 5" xfId="30370" xr:uid="{00000000-0005-0000-0000-0000A4760000}"/>
    <cellStyle name="Normal 5 2 2 5 2" xfId="30371" xr:uid="{00000000-0005-0000-0000-0000A5760000}"/>
    <cellStyle name="Normal 5 2 2 5 3" xfId="30372" xr:uid="{00000000-0005-0000-0000-0000A6760000}"/>
    <cellStyle name="Normal 5 2 2 5 4" xfId="30373" xr:uid="{00000000-0005-0000-0000-0000A7760000}"/>
    <cellStyle name="Normal 5 2 2 6" xfId="30374" xr:uid="{00000000-0005-0000-0000-0000A8760000}"/>
    <cellStyle name="Normal 5 2 2 6 2" xfId="30375" xr:uid="{00000000-0005-0000-0000-0000A9760000}"/>
    <cellStyle name="Normal 5 2 2 6 3" xfId="30376" xr:uid="{00000000-0005-0000-0000-0000AA760000}"/>
    <cellStyle name="Normal 5 2 2 6 4" xfId="30377" xr:uid="{00000000-0005-0000-0000-0000AB760000}"/>
    <cellStyle name="Normal 5 2 2 7" xfId="30378" xr:uid="{00000000-0005-0000-0000-0000AC760000}"/>
    <cellStyle name="Normal 5 2 2 7 2" xfId="30379" xr:uid="{00000000-0005-0000-0000-0000AD760000}"/>
    <cellStyle name="Normal 5 2 2 7 3" xfId="30380" xr:uid="{00000000-0005-0000-0000-0000AE760000}"/>
    <cellStyle name="Normal 5 2 2 7 4" xfId="30381" xr:uid="{00000000-0005-0000-0000-0000AF760000}"/>
    <cellStyle name="Normal 5 2 2 8" xfId="30382" xr:uid="{00000000-0005-0000-0000-0000B0760000}"/>
    <cellStyle name="Normal 5 2 2 8 2" xfId="30383" xr:uid="{00000000-0005-0000-0000-0000B1760000}"/>
    <cellStyle name="Normal 5 2 2 8 3" xfId="30384" xr:uid="{00000000-0005-0000-0000-0000B2760000}"/>
    <cellStyle name="Normal 5 2 2 8 4" xfId="30385" xr:uid="{00000000-0005-0000-0000-0000B3760000}"/>
    <cellStyle name="Normal 5 2 2 9" xfId="30386" xr:uid="{00000000-0005-0000-0000-0000B4760000}"/>
    <cellStyle name="Normal 5 2 2 9 2" xfId="30387" xr:uid="{00000000-0005-0000-0000-0000B5760000}"/>
    <cellStyle name="Normal 5 2 2 9 3" xfId="30388" xr:uid="{00000000-0005-0000-0000-0000B6760000}"/>
    <cellStyle name="Normal 5 2 2 9 4" xfId="30389" xr:uid="{00000000-0005-0000-0000-0000B7760000}"/>
    <cellStyle name="Normal 5 2 20" xfId="30390" xr:uid="{00000000-0005-0000-0000-0000B8760000}"/>
    <cellStyle name="Normal 5 2 20 2" xfId="30391" xr:uid="{00000000-0005-0000-0000-0000B9760000}"/>
    <cellStyle name="Normal 5 2 20 3" xfId="30392" xr:uid="{00000000-0005-0000-0000-0000BA760000}"/>
    <cellStyle name="Normal 5 2 20 4" xfId="30393" xr:uid="{00000000-0005-0000-0000-0000BB760000}"/>
    <cellStyle name="Normal 5 2 21" xfId="30394" xr:uid="{00000000-0005-0000-0000-0000BC760000}"/>
    <cellStyle name="Normal 5 2 21 2" xfId="30395" xr:uid="{00000000-0005-0000-0000-0000BD760000}"/>
    <cellStyle name="Normal 5 2 21 3" xfId="30396" xr:uid="{00000000-0005-0000-0000-0000BE760000}"/>
    <cellStyle name="Normal 5 2 21 4" xfId="30397" xr:uid="{00000000-0005-0000-0000-0000BF760000}"/>
    <cellStyle name="Normal 5 2 22" xfId="30398" xr:uid="{00000000-0005-0000-0000-0000C0760000}"/>
    <cellStyle name="Normal 5 2 22 2" xfId="30399" xr:uid="{00000000-0005-0000-0000-0000C1760000}"/>
    <cellStyle name="Normal 5 2 22 3" xfId="30400" xr:uid="{00000000-0005-0000-0000-0000C2760000}"/>
    <cellStyle name="Normal 5 2 22 4" xfId="30401" xr:uid="{00000000-0005-0000-0000-0000C3760000}"/>
    <cellStyle name="Normal 5 2 23" xfId="30402" xr:uid="{00000000-0005-0000-0000-0000C4760000}"/>
    <cellStyle name="Normal 5 2 23 2" xfId="30403" xr:uid="{00000000-0005-0000-0000-0000C5760000}"/>
    <cellStyle name="Normal 5 2 23 3" xfId="30404" xr:uid="{00000000-0005-0000-0000-0000C6760000}"/>
    <cellStyle name="Normal 5 2 23 4" xfId="30405" xr:uid="{00000000-0005-0000-0000-0000C7760000}"/>
    <cellStyle name="Normal 5 2 24" xfId="30406" xr:uid="{00000000-0005-0000-0000-0000C8760000}"/>
    <cellStyle name="Normal 5 2 24 2" xfId="30407" xr:uid="{00000000-0005-0000-0000-0000C9760000}"/>
    <cellStyle name="Normal 5 2 24 3" xfId="30408" xr:uid="{00000000-0005-0000-0000-0000CA760000}"/>
    <cellStyle name="Normal 5 2 24 4" xfId="30409" xr:uid="{00000000-0005-0000-0000-0000CB760000}"/>
    <cellStyle name="Normal 5 2 25" xfId="30410" xr:uid="{00000000-0005-0000-0000-0000CC760000}"/>
    <cellStyle name="Normal 5 2 25 2" xfId="30411" xr:uid="{00000000-0005-0000-0000-0000CD760000}"/>
    <cellStyle name="Normal 5 2 25 3" xfId="30412" xr:uid="{00000000-0005-0000-0000-0000CE760000}"/>
    <cellStyle name="Normal 5 2 25 4" xfId="30413" xr:uid="{00000000-0005-0000-0000-0000CF760000}"/>
    <cellStyle name="Normal 5 2 26" xfId="30414" xr:uid="{00000000-0005-0000-0000-0000D0760000}"/>
    <cellStyle name="Normal 5 2 26 2" xfId="30415" xr:uid="{00000000-0005-0000-0000-0000D1760000}"/>
    <cellStyle name="Normal 5 2 26 3" xfId="30416" xr:uid="{00000000-0005-0000-0000-0000D2760000}"/>
    <cellStyle name="Normal 5 2 26 4" xfId="30417" xr:uid="{00000000-0005-0000-0000-0000D3760000}"/>
    <cellStyle name="Normal 5 2 27" xfId="30418" xr:uid="{00000000-0005-0000-0000-0000D4760000}"/>
    <cellStyle name="Normal 5 2 27 2" xfId="30419" xr:uid="{00000000-0005-0000-0000-0000D5760000}"/>
    <cellStyle name="Normal 5 2 27 3" xfId="30420" xr:uid="{00000000-0005-0000-0000-0000D6760000}"/>
    <cellStyle name="Normal 5 2 27 4" xfId="30421" xr:uid="{00000000-0005-0000-0000-0000D7760000}"/>
    <cellStyle name="Normal 5 2 28" xfId="30422" xr:uid="{00000000-0005-0000-0000-0000D8760000}"/>
    <cellStyle name="Normal 5 2 28 2" xfId="30423" xr:uid="{00000000-0005-0000-0000-0000D9760000}"/>
    <cellStyle name="Normal 5 2 28 3" xfId="30424" xr:uid="{00000000-0005-0000-0000-0000DA760000}"/>
    <cellStyle name="Normal 5 2 28 4" xfId="30425" xr:uid="{00000000-0005-0000-0000-0000DB760000}"/>
    <cellStyle name="Normal 5 2 29" xfId="30426" xr:uid="{00000000-0005-0000-0000-0000DC760000}"/>
    <cellStyle name="Normal 5 2 3" xfId="30427" xr:uid="{00000000-0005-0000-0000-0000DD760000}"/>
    <cellStyle name="Normal 5 2 3 2" xfId="30428" xr:uid="{00000000-0005-0000-0000-0000DE760000}"/>
    <cellStyle name="Normal 5 2 3 3" xfId="30429" xr:uid="{00000000-0005-0000-0000-0000DF760000}"/>
    <cellStyle name="Normal 5 2 3 4" xfId="30430" xr:uid="{00000000-0005-0000-0000-0000E0760000}"/>
    <cellStyle name="Normal 5 2 30" xfId="30431" xr:uid="{00000000-0005-0000-0000-0000E1760000}"/>
    <cellStyle name="Normal 5 2 31" xfId="30432" xr:uid="{00000000-0005-0000-0000-0000E2760000}"/>
    <cellStyle name="Normal 5 2 4" xfId="30433" xr:uid="{00000000-0005-0000-0000-0000E3760000}"/>
    <cellStyle name="Normal 5 2 4 2" xfId="30434" xr:uid="{00000000-0005-0000-0000-0000E4760000}"/>
    <cellStyle name="Normal 5 2 4 3" xfId="30435" xr:uid="{00000000-0005-0000-0000-0000E5760000}"/>
    <cellStyle name="Normal 5 2 4 4" xfId="30436" xr:uid="{00000000-0005-0000-0000-0000E6760000}"/>
    <cellStyle name="Normal 5 2 5" xfId="30437" xr:uid="{00000000-0005-0000-0000-0000E7760000}"/>
    <cellStyle name="Normal 5 2 5 2" xfId="30438" xr:uid="{00000000-0005-0000-0000-0000E8760000}"/>
    <cellStyle name="Normal 5 2 5 3" xfId="30439" xr:uid="{00000000-0005-0000-0000-0000E9760000}"/>
    <cellStyle name="Normal 5 2 5 4" xfId="30440" xr:uid="{00000000-0005-0000-0000-0000EA760000}"/>
    <cellStyle name="Normal 5 2 6" xfId="30441" xr:uid="{00000000-0005-0000-0000-0000EB760000}"/>
    <cellStyle name="Normal 5 2 6 2" xfId="30442" xr:uid="{00000000-0005-0000-0000-0000EC760000}"/>
    <cellStyle name="Normal 5 2 6 3" xfId="30443" xr:uid="{00000000-0005-0000-0000-0000ED760000}"/>
    <cellStyle name="Normal 5 2 6 4" xfId="30444" xr:uid="{00000000-0005-0000-0000-0000EE760000}"/>
    <cellStyle name="Normal 5 2 7" xfId="30445" xr:uid="{00000000-0005-0000-0000-0000EF760000}"/>
    <cellStyle name="Normal 5 2 7 2" xfId="30446" xr:uid="{00000000-0005-0000-0000-0000F0760000}"/>
    <cellStyle name="Normal 5 2 7 3" xfId="30447" xr:uid="{00000000-0005-0000-0000-0000F1760000}"/>
    <cellStyle name="Normal 5 2 7 4" xfId="30448" xr:uid="{00000000-0005-0000-0000-0000F2760000}"/>
    <cellStyle name="Normal 5 2 8" xfId="30449" xr:uid="{00000000-0005-0000-0000-0000F3760000}"/>
    <cellStyle name="Normal 5 2 8 2" xfId="30450" xr:uid="{00000000-0005-0000-0000-0000F4760000}"/>
    <cellStyle name="Normal 5 2 8 3" xfId="30451" xr:uid="{00000000-0005-0000-0000-0000F5760000}"/>
    <cellStyle name="Normal 5 2 8 4" xfId="30452" xr:uid="{00000000-0005-0000-0000-0000F6760000}"/>
    <cellStyle name="Normal 5 2 9" xfId="30453" xr:uid="{00000000-0005-0000-0000-0000F7760000}"/>
    <cellStyle name="Normal 5 2 9 2" xfId="30454" xr:uid="{00000000-0005-0000-0000-0000F8760000}"/>
    <cellStyle name="Normal 5 2 9 3" xfId="30455" xr:uid="{00000000-0005-0000-0000-0000F9760000}"/>
    <cellStyle name="Normal 5 2 9 4" xfId="30456" xr:uid="{00000000-0005-0000-0000-0000FA760000}"/>
    <cellStyle name="Normal 5 20" xfId="30457" xr:uid="{00000000-0005-0000-0000-0000FB760000}"/>
    <cellStyle name="Normal 5 20 2" xfId="30458" xr:uid="{00000000-0005-0000-0000-0000FC760000}"/>
    <cellStyle name="Normal 5 20 3" xfId="30459" xr:uid="{00000000-0005-0000-0000-0000FD760000}"/>
    <cellStyle name="Normal 5 20 4" xfId="30460" xr:uid="{00000000-0005-0000-0000-0000FE760000}"/>
    <cellStyle name="Normal 5 21" xfId="30461" xr:uid="{00000000-0005-0000-0000-0000FF760000}"/>
    <cellStyle name="Normal 5 21 2" xfId="30462" xr:uid="{00000000-0005-0000-0000-000000770000}"/>
    <cellStyle name="Normal 5 21 3" xfId="30463" xr:uid="{00000000-0005-0000-0000-000001770000}"/>
    <cellStyle name="Normal 5 21 4" xfId="30464" xr:uid="{00000000-0005-0000-0000-000002770000}"/>
    <cellStyle name="Normal 5 22" xfId="30465" xr:uid="{00000000-0005-0000-0000-000003770000}"/>
    <cellStyle name="Normal 5 22 2" xfId="30466" xr:uid="{00000000-0005-0000-0000-000004770000}"/>
    <cellStyle name="Normal 5 22 3" xfId="30467" xr:uid="{00000000-0005-0000-0000-000005770000}"/>
    <cellStyle name="Normal 5 22 4" xfId="30468" xr:uid="{00000000-0005-0000-0000-000006770000}"/>
    <cellStyle name="Normal 5 23" xfId="30469" xr:uid="{00000000-0005-0000-0000-000007770000}"/>
    <cellStyle name="Normal 5 23 2" xfId="30470" xr:uid="{00000000-0005-0000-0000-000008770000}"/>
    <cellStyle name="Normal 5 23 3" xfId="30471" xr:uid="{00000000-0005-0000-0000-000009770000}"/>
    <cellStyle name="Normal 5 23 4" xfId="30472" xr:uid="{00000000-0005-0000-0000-00000A770000}"/>
    <cellStyle name="Normal 5 24" xfId="30473" xr:uid="{00000000-0005-0000-0000-00000B770000}"/>
    <cellStyle name="Normal 5 24 2" xfId="30474" xr:uid="{00000000-0005-0000-0000-00000C770000}"/>
    <cellStyle name="Normal 5 24 3" xfId="30475" xr:uid="{00000000-0005-0000-0000-00000D770000}"/>
    <cellStyle name="Normal 5 24 4" xfId="30476" xr:uid="{00000000-0005-0000-0000-00000E770000}"/>
    <cellStyle name="Normal 5 25" xfId="30477" xr:uid="{00000000-0005-0000-0000-00000F770000}"/>
    <cellStyle name="Normal 5 25 2" xfId="30478" xr:uid="{00000000-0005-0000-0000-000010770000}"/>
    <cellStyle name="Normal 5 25 3" xfId="30479" xr:uid="{00000000-0005-0000-0000-000011770000}"/>
    <cellStyle name="Normal 5 25 4" xfId="30480" xr:uid="{00000000-0005-0000-0000-000012770000}"/>
    <cellStyle name="Normal 5 26" xfId="30481" xr:uid="{00000000-0005-0000-0000-000013770000}"/>
    <cellStyle name="Normal 5 26 2" xfId="30482" xr:uid="{00000000-0005-0000-0000-000014770000}"/>
    <cellStyle name="Normal 5 26 3" xfId="30483" xr:uid="{00000000-0005-0000-0000-000015770000}"/>
    <cellStyle name="Normal 5 26 4" xfId="30484" xr:uid="{00000000-0005-0000-0000-000016770000}"/>
    <cellStyle name="Normal 5 27" xfId="30485" xr:uid="{00000000-0005-0000-0000-000017770000}"/>
    <cellStyle name="Normal 5 27 2" xfId="30486" xr:uid="{00000000-0005-0000-0000-000018770000}"/>
    <cellStyle name="Normal 5 27 3" xfId="30487" xr:uid="{00000000-0005-0000-0000-000019770000}"/>
    <cellStyle name="Normal 5 27 4" xfId="30488" xr:uid="{00000000-0005-0000-0000-00001A770000}"/>
    <cellStyle name="Normal 5 28" xfId="30489" xr:uid="{00000000-0005-0000-0000-00001B770000}"/>
    <cellStyle name="Normal 5 28 2" xfId="30490" xr:uid="{00000000-0005-0000-0000-00001C770000}"/>
    <cellStyle name="Normal 5 28 3" xfId="30491" xr:uid="{00000000-0005-0000-0000-00001D770000}"/>
    <cellStyle name="Normal 5 28 4" xfId="30492" xr:uid="{00000000-0005-0000-0000-00001E770000}"/>
    <cellStyle name="Normal 5 29" xfId="30493" xr:uid="{00000000-0005-0000-0000-00001F770000}"/>
    <cellStyle name="Normal 5 29 2" xfId="30494" xr:uid="{00000000-0005-0000-0000-000020770000}"/>
    <cellStyle name="Normal 5 29 3" xfId="30495" xr:uid="{00000000-0005-0000-0000-000021770000}"/>
    <cellStyle name="Normal 5 29 4" xfId="30496" xr:uid="{00000000-0005-0000-0000-000022770000}"/>
    <cellStyle name="Normal 5 3" xfId="30497" xr:uid="{00000000-0005-0000-0000-000023770000}"/>
    <cellStyle name="Normal 5 3 2" xfId="30498" xr:uid="{00000000-0005-0000-0000-000024770000}"/>
    <cellStyle name="Normal 5 3 3" xfId="30499" xr:uid="{00000000-0005-0000-0000-000025770000}"/>
    <cellStyle name="Normal 5 3 4" xfId="30500" xr:uid="{00000000-0005-0000-0000-000026770000}"/>
    <cellStyle name="Normal 5 30" xfId="30501" xr:uid="{00000000-0005-0000-0000-000027770000}"/>
    <cellStyle name="Normal 5 30 2" xfId="30502" xr:uid="{00000000-0005-0000-0000-000028770000}"/>
    <cellStyle name="Normal 5 30 3" xfId="30503" xr:uid="{00000000-0005-0000-0000-000029770000}"/>
    <cellStyle name="Normal 5 30 4" xfId="30504" xr:uid="{00000000-0005-0000-0000-00002A770000}"/>
    <cellStyle name="Normal 5 31" xfId="30505" xr:uid="{00000000-0005-0000-0000-00002B770000}"/>
    <cellStyle name="Normal 5 31 2" xfId="30506" xr:uid="{00000000-0005-0000-0000-00002C770000}"/>
    <cellStyle name="Normal 5 31 3" xfId="30507" xr:uid="{00000000-0005-0000-0000-00002D770000}"/>
    <cellStyle name="Normal 5 31 4" xfId="30508" xr:uid="{00000000-0005-0000-0000-00002E770000}"/>
    <cellStyle name="Normal 5 32" xfId="30509" xr:uid="{00000000-0005-0000-0000-00002F770000}"/>
    <cellStyle name="Normal 5 32 2" xfId="30510" xr:uid="{00000000-0005-0000-0000-000030770000}"/>
    <cellStyle name="Normal 5 32 3" xfId="30511" xr:uid="{00000000-0005-0000-0000-000031770000}"/>
    <cellStyle name="Normal 5 32 4" xfId="30512" xr:uid="{00000000-0005-0000-0000-000032770000}"/>
    <cellStyle name="Normal 5 33" xfId="30513" xr:uid="{00000000-0005-0000-0000-000033770000}"/>
    <cellStyle name="Normal 5 33 2" xfId="30514" xr:uid="{00000000-0005-0000-0000-000034770000}"/>
    <cellStyle name="Normal 5 33 3" xfId="30515" xr:uid="{00000000-0005-0000-0000-000035770000}"/>
    <cellStyle name="Normal 5 33 4" xfId="30516" xr:uid="{00000000-0005-0000-0000-000036770000}"/>
    <cellStyle name="Normal 5 34" xfId="30517" xr:uid="{00000000-0005-0000-0000-000037770000}"/>
    <cellStyle name="Normal 5 34 2" xfId="30518" xr:uid="{00000000-0005-0000-0000-000038770000}"/>
    <cellStyle name="Normal 5 34 3" xfId="30519" xr:uid="{00000000-0005-0000-0000-000039770000}"/>
    <cellStyle name="Normal 5 34 4" xfId="30520" xr:uid="{00000000-0005-0000-0000-00003A770000}"/>
    <cellStyle name="Normal 5 35" xfId="30521" xr:uid="{00000000-0005-0000-0000-00003B770000}"/>
    <cellStyle name="Normal 5 35 2" xfId="30522" xr:uid="{00000000-0005-0000-0000-00003C770000}"/>
    <cellStyle name="Normal 5 35 3" xfId="30523" xr:uid="{00000000-0005-0000-0000-00003D770000}"/>
    <cellStyle name="Normal 5 35 4" xfId="30524" xr:uid="{00000000-0005-0000-0000-00003E770000}"/>
    <cellStyle name="Normal 5 36" xfId="30525" xr:uid="{00000000-0005-0000-0000-00003F770000}"/>
    <cellStyle name="Normal 5 37" xfId="30526" xr:uid="{00000000-0005-0000-0000-000040770000}"/>
    <cellStyle name="Normal 5 38" xfId="30527" xr:uid="{00000000-0005-0000-0000-000041770000}"/>
    <cellStyle name="Normal 5 39" xfId="30528" xr:uid="{00000000-0005-0000-0000-000042770000}"/>
    <cellStyle name="Normal 5 4" xfId="30529" xr:uid="{00000000-0005-0000-0000-000043770000}"/>
    <cellStyle name="Normal 5 4 2" xfId="30530" xr:uid="{00000000-0005-0000-0000-000044770000}"/>
    <cellStyle name="Normal 5 4 2 2" xfId="30531" xr:uid="{00000000-0005-0000-0000-000045770000}"/>
    <cellStyle name="Normal 5 4 2 2 2" xfId="30532" xr:uid="{00000000-0005-0000-0000-000046770000}"/>
    <cellStyle name="Normal 5 4 2 2 3" xfId="30533" xr:uid="{00000000-0005-0000-0000-000047770000}"/>
    <cellStyle name="Normal 5 4 2 2 4" xfId="30534" xr:uid="{00000000-0005-0000-0000-000048770000}"/>
    <cellStyle name="Normal 5 4 2 3" xfId="30535" xr:uid="{00000000-0005-0000-0000-000049770000}"/>
    <cellStyle name="Normal 5 4 2 4" xfId="30536" xr:uid="{00000000-0005-0000-0000-00004A770000}"/>
    <cellStyle name="Normal 5 4 2 5" xfId="30537" xr:uid="{00000000-0005-0000-0000-00004B770000}"/>
    <cellStyle name="Normal 5 4 3" xfId="30538" xr:uid="{00000000-0005-0000-0000-00004C770000}"/>
    <cellStyle name="Normal 5 4 3 2" xfId="30539" xr:uid="{00000000-0005-0000-0000-00004D770000}"/>
    <cellStyle name="Normal 5 4 3 2 2" xfId="30540" xr:uid="{00000000-0005-0000-0000-00004E770000}"/>
    <cellStyle name="Normal 5 4 3 2 3" xfId="30541" xr:uid="{00000000-0005-0000-0000-00004F770000}"/>
    <cellStyle name="Normal 5 4 3 2 4" xfId="30542" xr:uid="{00000000-0005-0000-0000-000050770000}"/>
    <cellStyle name="Normal 5 4 3 3" xfId="30543" xr:uid="{00000000-0005-0000-0000-000051770000}"/>
    <cellStyle name="Normal 5 4 3 4" xfId="30544" xr:uid="{00000000-0005-0000-0000-000052770000}"/>
    <cellStyle name="Normal 5 4 3 5" xfId="30545" xr:uid="{00000000-0005-0000-0000-000053770000}"/>
    <cellStyle name="Normal 5 4 4" xfId="30546" xr:uid="{00000000-0005-0000-0000-000054770000}"/>
    <cellStyle name="Normal 5 4 4 2" xfId="30547" xr:uid="{00000000-0005-0000-0000-000055770000}"/>
    <cellStyle name="Normal 5 4 4 3" xfId="30548" xr:uid="{00000000-0005-0000-0000-000056770000}"/>
    <cellStyle name="Normal 5 4 4 4" xfId="30549" xr:uid="{00000000-0005-0000-0000-000057770000}"/>
    <cellStyle name="Normal 5 4 5" xfId="30550" xr:uid="{00000000-0005-0000-0000-000058770000}"/>
    <cellStyle name="Normal 5 4 6" xfId="30551" xr:uid="{00000000-0005-0000-0000-000059770000}"/>
    <cellStyle name="Normal 5 4 7" xfId="30552" xr:uid="{00000000-0005-0000-0000-00005A770000}"/>
    <cellStyle name="Normal 5 4 8" xfId="30553" xr:uid="{00000000-0005-0000-0000-00005B770000}"/>
    <cellStyle name="Normal 5 40" xfId="30554" xr:uid="{00000000-0005-0000-0000-00005C770000}"/>
    <cellStyle name="Normal 5 5" xfId="30555" xr:uid="{00000000-0005-0000-0000-00005D770000}"/>
    <cellStyle name="Normal 5 5 2" xfId="30556" xr:uid="{00000000-0005-0000-0000-00005E770000}"/>
    <cellStyle name="Normal 5 5 2 2" xfId="30557" xr:uid="{00000000-0005-0000-0000-00005F770000}"/>
    <cellStyle name="Normal 5 5 2 2 2" xfId="30558" xr:uid="{00000000-0005-0000-0000-000060770000}"/>
    <cellStyle name="Normal 5 5 2 2 3" xfId="30559" xr:uid="{00000000-0005-0000-0000-000061770000}"/>
    <cellStyle name="Normal 5 5 2 2 4" xfId="30560" xr:uid="{00000000-0005-0000-0000-000062770000}"/>
    <cellStyle name="Normal 5 5 2 3" xfId="30561" xr:uid="{00000000-0005-0000-0000-000063770000}"/>
    <cellStyle name="Normal 5 5 2 4" xfId="30562" xr:uid="{00000000-0005-0000-0000-000064770000}"/>
    <cellStyle name="Normal 5 5 2 5" xfId="30563" xr:uid="{00000000-0005-0000-0000-000065770000}"/>
    <cellStyle name="Normal 5 5 3" xfId="30564" xr:uid="{00000000-0005-0000-0000-000066770000}"/>
    <cellStyle name="Normal 5 5 3 2" xfId="30565" xr:uid="{00000000-0005-0000-0000-000067770000}"/>
    <cellStyle name="Normal 5 5 3 2 2" xfId="30566" xr:uid="{00000000-0005-0000-0000-000068770000}"/>
    <cellStyle name="Normal 5 5 3 2 3" xfId="30567" xr:uid="{00000000-0005-0000-0000-000069770000}"/>
    <cellStyle name="Normal 5 5 3 2 4" xfId="30568" xr:uid="{00000000-0005-0000-0000-00006A770000}"/>
    <cellStyle name="Normal 5 5 3 3" xfId="30569" xr:uid="{00000000-0005-0000-0000-00006B770000}"/>
    <cellStyle name="Normal 5 5 3 4" xfId="30570" xr:uid="{00000000-0005-0000-0000-00006C770000}"/>
    <cellStyle name="Normal 5 5 3 5" xfId="30571" xr:uid="{00000000-0005-0000-0000-00006D770000}"/>
    <cellStyle name="Normal 5 5 4" xfId="30572" xr:uid="{00000000-0005-0000-0000-00006E770000}"/>
    <cellStyle name="Normal 5 5 4 2" xfId="30573" xr:uid="{00000000-0005-0000-0000-00006F770000}"/>
    <cellStyle name="Normal 5 5 4 3" xfId="30574" xr:uid="{00000000-0005-0000-0000-000070770000}"/>
    <cellStyle name="Normal 5 5 4 4" xfId="30575" xr:uid="{00000000-0005-0000-0000-000071770000}"/>
    <cellStyle name="Normal 5 5 5" xfId="30576" xr:uid="{00000000-0005-0000-0000-000072770000}"/>
    <cellStyle name="Normal 5 5 6" xfId="30577" xr:uid="{00000000-0005-0000-0000-000073770000}"/>
    <cellStyle name="Normal 5 5 7" xfId="30578" xr:uid="{00000000-0005-0000-0000-000074770000}"/>
    <cellStyle name="Normal 5 5 8" xfId="30579" xr:uid="{00000000-0005-0000-0000-000075770000}"/>
    <cellStyle name="Normal 5 6" xfId="30580" xr:uid="{00000000-0005-0000-0000-000076770000}"/>
    <cellStyle name="Normal 5 6 2" xfId="30581" xr:uid="{00000000-0005-0000-0000-000077770000}"/>
    <cellStyle name="Normal 5 6 3" xfId="30582" xr:uid="{00000000-0005-0000-0000-000078770000}"/>
    <cellStyle name="Normal 5 6 4" xfId="30583" xr:uid="{00000000-0005-0000-0000-000079770000}"/>
    <cellStyle name="Normal 5 7" xfId="30584" xr:uid="{00000000-0005-0000-0000-00007A770000}"/>
    <cellStyle name="Normal 5 7 2" xfId="30585" xr:uid="{00000000-0005-0000-0000-00007B770000}"/>
    <cellStyle name="Normal 5 7 3" xfId="30586" xr:uid="{00000000-0005-0000-0000-00007C770000}"/>
    <cellStyle name="Normal 5 7 4" xfId="30587" xr:uid="{00000000-0005-0000-0000-00007D770000}"/>
    <cellStyle name="Normal 5 8" xfId="30588" xr:uid="{00000000-0005-0000-0000-00007E770000}"/>
    <cellStyle name="Normal 5 8 2" xfId="30589" xr:uid="{00000000-0005-0000-0000-00007F770000}"/>
    <cellStyle name="Normal 5 8 3" xfId="30590" xr:uid="{00000000-0005-0000-0000-000080770000}"/>
    <cellStyle name="Normal 5 8 4" xfId="30591" xr:uid="{00000000-0005-0000-0000-000081770000}"/>
    <cellStyle name="Normal 5 9" xfId="30592" xr:uid="{00000000-0005-0000-0000-000082770000}"/>
    <cellStyle name="Normal 5 9 2" xfId="30593" xr:uid="{00000000-0005-0000-0000-000083770000}"/>
    <cellStyle name="Normal 5 9 3" xfId="30594" xr:uid="{00000000-0005-0000-0000-000084770000}"/>
    <cellStyle name="Normal 5 9 4" xfId="30595" xr:uid="{00000000-0005-0000-0000-000085770000}"/>
    <cellStyle name="Normal 5_Specific Changes NWAU15" xfId="30596" xr:uid="{00000000-0005-0000-0000-000086770000}"/>
    <cellStyle name="Normal 50" xfId="30597" xr:uid="{00000000-0005-0000-0000-000087770000}"/>
    <cellStyle name="Normal 50 2" xfId="30598" xr:uid="{00000000-0005-0000-0000-000088770000}"/>
    <cellStyle name="Normal 50 2 2" xfId="30599" xr:uid="{00000000-0005-0000-0000-000089770000}"/>
    <cellStyle name="Normal 50 2 3" xfId="30600" xr:uid="{00000000-0005-0000-0000-00008A770000}"/>
    <cellStyle name="Normal 50 2 4" xfId="30601" xr:uid="{00000000-0005-0000-0000-00008B770000}"/>
    <cellStyle name="Normal 50 3" xfId="30602" xr:uid="{00000000-0005-0000-0000-00008C770000}"/>
    <cellStyle name="Normal 50 3 2" xfId="30603" xr:uid="{00000000-0005-0000-0000-00008D770000}"/>
    <cellStyle name="Normal 50 3 3" xfId="30604" xr:uid="{00000000-0005-0000-0000-00008E770000}"/>
    <cellStyle name="Normal 50 3 4" xfId="30605" xr:uid="{00000000-0005-0000-0000-00008F770000}"/>
    <cellStyle name="Normal 50 4" xfId="30606" xr:uid="{00000000-0005-0000-0000-000090770000}"/>
    <cellStyle name="Normal 50 4 2" xfId="30607" xr:uid="{00000000-0005-0000-0000-000091770000}"/>
    <cellStyle name="Normal 50 4 3" xfId="30608" xr:uid="{00000000-0005-0000-0000-000092770000}"/>
    <cellStyle name="Normal 50 4 4" xfId="30609" xr:uid="{00000000-0005-0000-0000-000093770000}"/>
    <cellStyle name="Normal 50 5" xfId="30610" xr:uid="{00000000-0005-0000-0000-000094770000}"/>
    <cellStyle name="Normal 50 6" xfId="30611" xr:uid="{00000000-0005-0000-0000-000095770000}"/>
    <cellStyle name="Normal 50 7" xfId="30612" xr:uid="{00000000-0005-0000-0000-000096770000}"/>
    <cellStyle name="Normal 500" xfId="30613" xr:uid="{00000000-0005-0000-0000-000097770000}"/>
    <cellStyle name="Normal 501" xfId="30614" xr:uid="{00000000-0005-0000-0000-000098770000}"/>
    <cellStyle name="Normal 502" xfId="30615" xr:uid="{00000000-0005-0000-0000-000099770000}"/>
    <cellStyle name="Normal 503" xfId="30616" xr:uid="{00000000-0005-0000-0000-00009A770000}"/>
    <cellStyle name="Normal 504" xfId="30617" xr:uid="{00000000-0005-0000-0000-00009B770000}"/>
    <cellStyle name="Normal 505" xfId="30618" xr:uid="{00000000-0005-0000-0000-00009C770000}"/>
    <cellStyle name="Normal 506" xfId="30619" xr:uid="{00000000-0005-0000-0000-00009D770000}"/>
    <cellStyle name="Normal 507" xfId="30620" xr:uid="{00000000-0005-0000-0000-00009E770000}"/>
    <cellStyle name="Normal 508" xfId="30621" xr:uid="{00000000-0005-0000-0000-00009F770000}"/>
    <cellStyle name="Normal 509" xfId="30622" xr:uid="{00000000-0005-0000-0000-0000A0770000}"/>
    <cellStyle name="Normal 51" xfId="30623" xr:uid="{00000000-0005-0000-0000-0000A1770000}"/>
    <cellStyle name="Normal 51 2" xfId="30624" xr:uid="{00000000-0005-0000-0000-0000A2770000}"/>
    <cellStyle name="Normal 51 2 2" xfId="30625" xr:uid="{00000000-0005-0000-0000-0000A3770000}"/>
    <cellStyle name="Normal 51 2 3" xfId="30626" xr:uid="{00000000-0005-0000-0000-0000A4770000}"/>
    <cellStyle name="Normal 51 2 4" xfId="30627" xr:uid="{00000000-0005-0000-0000-0000A5770000}"/>
    <cellStyle name="Normal 51 3" xfId="30628" xr:uid="{00000000-0005-0000-0000-0000A6770000}"/>
    <cellStyle name="Normal 51 3 2" xfId="30629" xr:uid="{00000000-0005-0000-0000-0000A7770000}"/>
    <cellStyle name="Normal 51 3 3" xfId="30630" xr:uid="{00000000-0005-0000-0000-0000A8770000}"/>
    <cellStyle name="Normal 51 3 4" xfId="30631" xr:uid="{00000000-0005-0000-0000-0000A9770000}"/>
    <cellStyle name="Normal 51 4" xfId="30632" xr:uid="{00000000-0005-0000-0000-0000AA770000}"/>
    <cellStyle name="Normal 51 4 2" xfId="30633" xr:uid="{00000000-0005-0000-0000-0000AB770000}"/>
    <cellStyle name="Normal 51 4 3" xfId="30634" xr:uid="{00000000-0005-0000-0000-0000AC770000}"/>
    <cellStyle name="Normal 51 4 4" xfId="30635" xr:uid="{00000000-0005-0000-0000-0000AD770000}"/>
    <cellStyle name="Normal 51 5" xfId="30636" xr:uid="{00000000-0005-0000-0000-0000AE770000}"/>
    <cellStyle name="Normal 51 6" xfId="30637" xr:uid="{00000000-0005-0000-0000-0000AF770000}"/>
    <cellStyle name="Normal 51 7" xfId="30638" xr:uid="{00000000-0005-0000-0000-0000B0770000}"/>
    <cellStyle name="Normal 510" xfId="30639" xr:uid="{00000000-0005-0000-0000-0000B1770000}"/>
    <cellStyle name="Normal 511" xfId="30640" xr:uid="{00000000-0005-0000-0000-0000B2770000}"/>
    <cellStyle name="Normal 512" xfId="30641" xr:uid="{00000000-0005-0000-0000-0000B3770000}"/>
    <cellStyle name="Normal 513" xfId="30642" xr:uid="{00000000-0005-0000-0000-0000B4770000}"/>
    <cellStyle name="Normal 514" xfId="30643" xr:uid="{00000000-0005-0000-0000-0000B5770000}"/>
    <cellStyle name="Normal 515" xfId="30644" xr:uid="{00000000-0005-0000-0000-0000B6770000}"/>
    <cellStyle name="Normal 516" xfId="30645" xr:uid="{00000000-0005-0000-0000-0000B7770000}"/>
    <cellStyle name="Normal 517" xfId="30646" xr:uid="{00000000-0005-0000-0000-0000B8770000}"/>
    <cellStyle name="Normal 518" xfId="30647" xr:uid="{00000000-0005-0000-0000-0000B9770000}"/>
    <cellStyle name="Normal 519" xfId="30648" xr:uid="{00000000-0005-0000-0000-0000BA770000}"/>
    <cellStyle name="Normal 52" xfId="30649" xr:uid="{00000000-0005-0000-0000-0000BB770000}"/>
    <cellStyle name="Normal 52 2" xfId="30650" xr:uid="{00000000-0005-0000-0000-0000BC770000}"/>
    <cellStyle name="Normal 52 2 2" xfId="30651" xr:uid="{00000000-0005-0000-0000-0000BD770000}"/>
    <cellStyle name="Normal 52 2 3" xfId="30652" xr:uid="{00000000-0005-0000-0000-0000BE770000}"/>
    <cellStyle name="Normal 52 2 4" xfId="30653" xr:uid="{00000000-0005-0000-0000-0000BF770000}"/>
    <cellStyle name="Normal 52 3" xfId="30654" xr:uid="{00000000-0005-0000-0000-0000C0770000}"/>
    <cellStyle name="Normal 52 3 2" xfId="30655" xr:uid="{00000000-0005-0000-0000-0000C1770000}"/>
    <cellStyle name="Normal 52 3 3" xfId="30656" xr:uid="{00000000-0005-0000-0000-0000C2770000}"/>
    <cellStyle name="Normal 52 3 4" xfId="30657" xr:uid="{00000000-0005-0000-0000-0000C3770000}"/>
    <cellStyle name="Normal 52 4" xfId="30658" xr:uid="{00000000-0005-0000-0000-0000C4770000}"/>
    <cellStyle name="Normal 52 4 2" xfId="30659" xr:uid="{00000000-0005-0000-0000-0000C5770000}"/>
    <cellStyle name="Normal 52 4 3" xfId="30660" xr:uid="{00000000-0005-0000-0000-0000C6770000}"/>
    <cellStyle name="Normal 52 4 4" xfId="30661" xr:uid="{00000000-0005-0000-0000-0000C7770000}"/>
    <cellStyle name="Normal 52 5" xfId="30662" xr:uid="{00000000-0005-0000-0000-0000C8770000}"/>
    <cellStyle name="Normal 52 6" xfId="30663" xr:uid="{00000000-0005-0000-0000-0000C9770000}"/>
    <cellStyle name="Normal 52 7" xfId="30664" xr:uid="{00000000-0005-0000-0000-0000CA770000}"/>
    <cellStyle name="Normal 520" xfId="30665" xr:uid="{00000000-0005-0000-0000-0000CB770000}"/>
    <cellStyle name="Normal 521" xfId="30666" xr:uid="{00000000-0005-0000-0000-0000CC770000}"/>
    <cellStyle name="Normal 522" xfId="30667" xr:uid="{00000000-0005-0000-0000-0000CD770000}"/>
    <cellStyle name="Normal 523" xfId="30668" xr:uid="{00000000-0005-0000-0000-0000CE770000}"/>
    <cellStyle name="Normal 524" xfId="30669" xr:uid="{00000000-0005-0000-0000-0000CF770000}"/>
    <cellStyle name="Normal 525" xfId="30670" xr:uid="{00000000-0005-0000-0000-0000D0770000}"/>
    <cellStyle name="Normal 526" xfId="30671" xr:uid="{00000000-0005-0000-0000-0000D1770000}"/>
    <cellStyle name="Normal 527" xfId="30672" xr:uid="{00000000-0005-0000-0000-0000D2770000}"/>
    <cellStyle name="Normal 528" xfId="30673" xr:uid="{00000000-0005-0000-0000-0000D3770000}"/>
    <cellStyle name="Normal 529" xfId="30674" xr:uid="{00000000-0005-0000-0000-0000D4770000}"/>
    <cellStyle name="Normal 53" xfId="30675" xr:uid="{00000000-0005-0000-0000-0000D5770000}"/>
    <cellStyle name="Normal 53 2" xfId="30676" xr:uid="{00000000-0005-0000-0000-0000D6770000}"/>
    <cellStyle name="Normal 53 2 2" xfId="30677" xr:uid="{00000000-0005-0000-0000-0000D7770000}"/>
    <cellStyle name="Normal 53 2 3" xfId="30678" xr:uid="{00000000-0005-0000-0000-0000D8770000}"/>
    <cellStyle name="Normal 53 2 4" xfId="30679" xr:uid="{00000000-0005-0000-0000-0000D9770000}"/>
    <cellStyle name="Normal 53 3" xfId="30680" xr:uid="{00000000-0005-0000-0000-0000DA770000}"/>
    <cellStyle name="Normal 53 3 2" xfId="30681" xr:uid="{00000000-0005-0000-0000-0000DB770000}"/>
    <cellStyle name="Normal 53 3 3" xfId="30682" xr:uid="{00000000-0005-0000-0000-0000DC770000}"/>
    <cellStyle name="Normal 53 3 4" xfId="30683" xr:uid="{00000000-0005-0000-0000-0000DD770000}"/>
    <cellStyle name="Normal 53 4" xfId="30684" xr:uid="{00000000-0005-0000-0000-0000DE770000}"/>
    <cellStyle name="Normal 53 5" xfId="30685" xr:uid="{00000000-0005-0000-0000-0000DF770000}"/>
    <cellStyle name="Normal 53 6" xfId="30686" xr:uid="{00000000-0005-0000-0000-0000E0770000}"/>
    <cellStyle name="Normal 530" xfId="30687" xr:uid="{00000000-0005-0000-0000-0000E1770000}"/>
    <cellStyle name="Normal 531" xfId="30688" xr:uid="{00000000-0005-0000-0000-0000E2770000}"/>
    <cellStyle name="Normal 532" xfId="30689" xr:uid="{00000000-0005-0000-0000-0000E3770000}"/>
    <cellStyle name="Normal 533" xfId="30690" xr:uid="{00000000-0005-0000-0000-0000E4770000}"/>
    <cellStyle name="Normal 534" xfId="30691" xr:uid="{00000000-0005-0000-0000-0000E5770000}"/>
    <cellStyle name="Normal 535" xfId="30692" xr:uid="{00000000-0005-0000-0000-0000E6770000}"/>
    <cellStyle name="Normal 536" xfId="30693" xr:uid="{00000000-0005-0000-0000-0000E7770000}"/>
    <cellStyle name="Normal 537" xfId="30694" xr:uid="{00000000-0005-0000-0000-0000E8770000}"/>
    <cellStyle name="Normal 538" xfId="30695" xr:uid="{00000000-0005-0000-0000-0000E9770000}"/>
    <cellStyle name="Normal 539" xfId="30696" xr:uid="{00000000-0005-0000-0000-0000EA770000}"/>
    <cellStyle name="Normal 54" xfId="30697" xr:uid="{00000000-0005-0000-0000-0000EB770000}"/>
    <cellStyle name="Normal 54 2" xfId="30698" xr:uid="{00000000-0005-0000-0000-0000EC770000}"/>
    <cellStyle name="Normal 54 2 2" xfId="30699" xr:uid="{00000000-0005-0000-0000-0000ED770000}"/>
    <cellStyle name="Normal 54 2 3" xfId="30700" xr:uid="{00000000-0005-0000-0000-0000EE770000}"/>
    <cellStyle name="Normal 54 2 4" xfId="30701" xr:uid="{00000000-0005-0000-0000-0000EF770000}"/>
    <cellStyle name="Normal 54 3" xfId="30702" xr:uid="{00000000-0005-0000-0000-0000F0770000}"/>
    <cellStyle name="Normal 54 3 2" xfId="30703" xr:uid="{00000000-0005-0000-0000-0000F1770000}"/>
    <cellStyle name="Normal 54 3 3" xfId="30704" xr:uid="{00000000-0005-0000-0000-0000F2770000}"/>
    <cellStyle name="Normal 54 3 4" xfId="30705" xr:uid="{00000000-0005-0000-0000-0000F3770000}"/>
    <cellStyle name="Normal 54 4" xfId="30706" xr:uid="{00000000-0005-0000-0000-0000F4770000}"/>
    <cellStyle name="Normal 54 5" xfId="30707" xr:uid="{00000000-0005-0000-0000-0000F5770000}"/>
    <cellStyle name="Normal 54 6" xfId="30708" xr:uid="{00000000-0005-0000-0000-0000F6770000}"/>
    <cellStyle name="Normal 540" xfId="30709" xr:uid="{00000000-0005-0000-0000-0000F7770000}"/>
    <cellStyle name="Normal 541" xfId="30710" xr:uid="{00000000-0005-0000-0000-0000F8770000}"/>
    <cellStyle name="Normal 542" xfId="30711" xr:uid="{00000000-0005-0000-0000-0000F9770000}"/>
    <cellStyle name="Normal 543" xfId="30712" xr:uid="{00000000-0005-0000-0000-0000FA770000}"/>
    <cellStyle name="Normal 544" xfId="30713" xr:uid="{00000000-0005-0000-0000-0000FB770000}"/>
    <cellStyle name="Normal 545" xfId="30714" xr:uid="{00000000-0005-0000-0000-0000FC770000}"/>
    <cellStyle name="Normal 546" xfId="30715" xr:uid="{00000000-0005-0000-0000-0000FD770000}"/>
    <cellStyle name="Normal 547" xfId="30716" xr:uid="{00000000-0005-0000-0000-0000FE770000}"/>
    <cellStyle name="Normal 548" xfId="30717" xr:uid="{00000000-0005-0000-0000-0000FF770000}"/>
    <cellStyle name="Normal 549" xfId="30718" xr:uid="{00000000-0005-0000-0000-000000780000}"/>
    <cellStyle name="Normal 55" xfId="30719" xr:uid="{00000000-0005-0000-0000-000001780000}"/>
    <cellStyle name="Normal 55 2" xfId="30720" xr:uid="{00000000-0005-0000-0000-000002780000}"/>
    <cellStyle name="Normal 55 2 2" xfId="30721" xr:uid="{00000000-0005-0000-0000-000003780000}"/>
    <cellStyle name="Normal 55 2 3" xfId="30722" xr:uid="{00000000-0005-0000-0000-000004780000}"/>
    <cellStyle name="Normal 55 2 4" xfId="30723" xr:uid="{00000000-0005-0000-0000-000005780000}"/>
    <cellStyle name="Normal 55 3" xfId="30724" xr:uid="{00000000-0005-0000-0000-000006780000}"/>
    <cellStyle name="Normal 55 3 2" xfId="30725" xr:uid="{00000000-0005-0000-0000-000007780000}"/>
    <cellStyle name="Normal 55 3 3" xfId="30726" xr:uid="{00000000-0005-0000-0000-000008780000}"/>
    <cellStyle name="Normal 55 3 4" xfId="30727" xr:uid="{00000000-0005-0000-0000-000009780000}"/>
    <cellStyle name="Normal 55 4" xfId="30728" xr:uid="{00000000-0005-0000-0000-00000A780000}"/>
    <cellStyle name="Normal 55 5" xfId="30729" xr:uid="{00000000-0005-0000-0000-00000B780000}"/>
    <cellStyle name="Normal 55 6" xfId="30730" xr:uid="{00000000-0005-0000-0000-00000C780000}"/>
    <cellStyle name="Normal 550" xfId="30731" xr:uid="{00000000-0005-0000-0000-00000D780000}"/>
    <cellStyle name="Normal 551" xfId="30732" xr:uid="{00000000-0005-0000-0000-00000E780000}"/>
    <cellStyle name="Normal 552" xfId="30733" xr:uid="{00000000-0005-0000-0000-00000F780000}"/>
    <cellStyle name="Normal 553" xfId="30734" xr:uid="{00000000-0005-0000-0000-000010780000}"/>
    <cellStyle name="Normal 554" xfId="30735" xr:uid="{00000000-0005-0000-0000-000011780000}"/>
    <cellStyle name="Normal 555" xfId="30736" xr:uid="{00000000-0005-0000-0000-000012780000}"/>
    <cellStyle name="Normal 556" xfId="30737" xr:uid="{00000000-0005-0000-0000-000013780000}"/>
    <cellStyle name="Normal 557" xfId="30738" xr:uid="{00000000-0005-0000-0000-000014780000}"/>
    <cellStyle name="Normal 558" xfId="30739" xr:uid="{00000000-0005-0000-0000-000015780000}"/>
    <cellStyle name="Normal 559" xfId="30740" xr:uid="{00000000-0005-0000-0000-000016780000}"/>
    <cellStyle name="Normal 56" xfId="30741" xr:uid="{00000000-0005-0000-0000-000017780000}"/>
    <cellStyle name="Normal 56 2" xfId="30742" xr:uid="{00000000-0005-0000-0000-000018780000}"/>
    <cellStyle name="Normal 56 2 2" xfId="30743" xr:uid="{00000000-0005-0000-0000-000019780000}"/>
    <cellStyle name="Normal 56 2 3" xfId="30744" xr:uid="{00000000-0005-0000-0000-00001A780000}"/>
    <cellStyle name="Normal 56 2 4" xfId="30745" xr:uid="{00000000-0005-0000-0000-00001B780000}"/>
    <cellStyle name="Normal 56 3" xfId="30746" xr:uid="{00000000-0005-0000-0000-00001C780000}"/>
    <cellStyle name="Normal 56 3 2" xfId="30747" xr:uid="{00000000-0005-0000-0000-00001D780000}"/>
    <cellStyle name="Normal 56 3 3" xfId="30748" xr:uid="{00000000-0005-0000-0000-00001E780000}"/>
    <cellStyle name="Normal 56 3 4" xfId="30749" xr:uid="{00000000-0005-0000-0000-00001F780000}"/>
    <cellStyle name="Normal 56 4" xfId="30750" xr:uid="{00000000-0005-0000-0000-000020780000}"/>
    <cellStyle name="Normal 56 5" xfId="30751" xr:uid="{00000000-0005-0000-0000-000021780000}"/>
    <cellStyle name="Normal 56 6" xfId="30752" xr:uid="{00000000-0005-0000-0000-000022780000}"/>
    <cellStyle name="Normal 560" xfId="30753" xr:uid="{00000000-0005-0000-0000-000023780000}"/>
    <cellStyle name="Normal 561" xfId="30754" xr:uid="{00000000-0005-0000-0000-000024780000}"/>
    <cellStyle name="Normal 562" xfId="30755" xr:uid="{00000000-0005-0000-0000-000025780000}"/>
    <cellStyle name="Normal 563" xfId="30756" xr:uid="{00000000-0005-0000-0000-000026780000}"/>
    <cellStyle name="Normal 563 2" xfId="30757" xr:uid="{00000000-0005-0000-0000-000027780000}"/>
    <cellStyle name="Normal 564" xfId="30758" xr:uid="{00000000-0005-0000-0000-000028780000}"/>
    <cellStyle name="Normal 565" xfId="30759" xr:uid="{00000000-0005-0000-0000-000029780000}"/>
    <cellStyle name="Normal 566" xfId="30760" xr:uid="{00000000-0005-0000-0000-00002A780000}"/>
    <cellStyle name="Normal 567" xfId="30761" xr:uid="{00000000-0005-0000-0000-00002B780000}"/>
    <cellStyle name="Normal 568" xfId="30762" xr:uid="{00000000-0005-0000-0000-00002C780000}"/>
    <cellStyle name="Normal 569" xfId="30763" xr:uid="{00000000-0005-0000-0000-00002D780000}"/>
    <cellStyle name="Normal 57" xfId="30764" xr:uid="{00000000-0005-0000-0000-00002E780000}"/>
    <cellStyle name="Normal 57 2" xfId="30765" xr:uid="{00000000-0005-0000-0000-00002F780000}"/>
    <cellStyle name="Normal 57 2 2" xfId="30766" xr:uid="{00000000-0005-0000-0000-000030780000}"/>
    <cellStyle name="Normal 57 2 3" xfId="30767" xr:uid="{00000000-0005-0000-0000-000031780000}"/>
    <cellStyle name="Normal 57 2 4" xfId="30768" xr:uid="{00000000-0005-0000-0000-000032780000}"/>
    <cellStyle name="Normal 57 3" xfId="30769" xr:uid="{00000000-0005-0000-0000-000033780000}"/>
    <cellStyle name="Normal 57 3 2" xfId="30770" xr:uid="{00000000-0005-0000-0000-000034780000}"/>
    <cellStyle name="Normal 57 3 3" xfId="30771" xr:uid="{00000000-0005-0000-0000-000035780000}"/>
    <cellStyle name="Normal 57 3 4" xfId="30772" xr:uid="{00000000-0005-0000-0000-000036780000}"/>
    <cellStyle name="Normal 57 4" xfId="30773" xr:uid="{00000000-0005-0000-0000-000037780000}"/>
    <cellStyle name="Normal 57 5" xfId="30774" xr:uid="{00000000-0005-0000-0000-000038780000}"/>
    <cellStyle name="Normal 57 6" xfId="30775" xr:uid="{00000000-0005-0000-0000-000039780000}"/>
    <cellStyle name="Normal 570" xfId="30776" xr:uid="{00000000-0005-0000-0000-00003A780000}"/>
    <cellStyle name="Normal 571" xfId="30777" xr:uid="{00000000-0005-0000-0000-00003B780000}"/>
    <cellStyle name="Normal 572" xfId="30778" xr:uid="{00000000-0005-0000-0000-00003C780000}"/>
    <cellStyle name="Normal 573" xfId="30779" xr:uid="{00000000-0005-0000-0000-00003D780000}"/>
    <cellStyle name="Normal 574" xfId="30780" xr:uid="{00000000-0005-0000-0000-00003E780000}"/>
    <cellStyle name="Normal 575" xfId="30781" xr:uid="{00000000-0005-0000-0000-00003F780000}"/>
    <cellStyle name="Normal 576" xfId="30782" xr:uid="{00000000-0005-0000-0000-000040780000}"/>
    <cellStyle name="Normal 577" xfId="30783" xr:uid="{00000000-0005-0000-0000-000041780000}"/>
    <cellStyle name="Normal 578" xfId="30784" xr:uid="{00000000-0005-0000-0000-000042780000}"/>
    <cellStyle name="Normal 579" xfId="30785" xr:uid="{00000000-0005-0000-0000-000043780000}"/>
    <cellStyle name="Normal 58" xfId="30786" xr:uid="{00000000-0005-0000-0000-000044780000}"/>
    <cellStyle name="Normal 58 2" xfId="30787" xr:uid="{00000000-0005-0000-0000-000045780000}"/>
    <cellStyle name="Normal 58 2 2" xfId="30788" xr:uid="{00000000-0005-0000-0000-000046780000}"/>
    <cellStyle name="Normal 58 2 3" xfId="30789" xr:uid="{00000000-0005-0000-0000-000047780000}"/>
    <cellStyle name="Normal 58 2 4" xfId="30790" xr:uid="{00000000-0005-0000-0000-000048780000}"/>
    <cellStyle name="Normal 58 3" xfId="30791" xr:uid="{00000000-0005-0000-0000-000049780000}"/>
    <cellStyle name="Normal 58 3 2" xfId="30792" xr:uid="{00000000-0005-0000-0000-00004A780000}"/>
    <cellStyle name="Normal 58 3 3" xfId="30793" xr:uid="{00000000-0005-0000-0000-00004B780000}"/>
    <cellStyle name="Normal 58 3 4" xfId="30794" xr:uid="{00000000-0005-0000-0000-00004C780000}"/>
    <cellStyle name="Normal 58 4" xfId="30795" xr:uid="{00000000-0005-0000-0000-00004D780000}"/>
    <cellStyle name="Normal 58 5" xfId="30796" xr:uid="{00000000-0005-0000-0000-00004E780000}"/>
    <cellStyle name="Normal 58 6" xfId="30797" xr:uid="{00000000-0005-0000-0000-00004F780000}"/>
    <cellStyle name="Normal 580" xfId="30798" xr:uid="{00000000-0005-0000-0000-000050780000}"/>
    <cellStyle name="Normal 581" xfId="30799" xr:uid="{00000000-0005-0000-0000-000051780000}"/>
    <cellStyle name="Normal 582" xfId="30800" xr:uid="{00000000-0005-0000-0000-000052780000}"/>
    <cellStyle name="Normal 583" xfId="30801" xr:uid="{00000000-0005-0000-0000-000053780000}"/>
    <cellStyle name="Normal 584" xfId="30802" xr:uid="{00000000-0005-0000-0000-000054780000}"/>
    <cellStyle name="Normal 585" xfId="30803" xr:uid="{00000000-0005-0000-0000-000055780000}"/>
    <cellStyle name="Normal 586" xfId="30804" xr:uid="{00000000-0005-0000-0000-000056780000}"/>
    <cellStyle name="Normal 587" xfId="30805" xr:uid="{00000000-0005-0000-0000-000057780000}"/>
    <cellStyle name="Normal 588" xfId="30806" xr:uid="{00000000-0005-0000-0000-000058780000}"/>
    <cellStyle name="Normal 589" xfId="30807" xr:uid="{00000000-0005-0000-0000-000059780000}"/>
    <cellStyle name="Normal 59" xfId="30808" xr:uid="{00000000-0005-0000-0000-00005A780000}"/>
    <cellStyle name="Normal 59 2" xfId="30809" xr:uid="{00000000-0005-0000-0000-00005B780000}"/>
    <cellStyle name="Normal 59 2 2" xfId="30810" xr:uid="{00000000-0005-0000-0000-00005C780000}"/>
    <cellStyle name="Normal 59 2 3" xfId="30811" xr:uid="{00000000-0005-0000-0000-00005D780000}"/>
    <cellStyle name="Normal 59 2 4" xfId="30812" xr:uid="{00000000-0005-0000-0000-00005E780000}"/>
    <cellStyle name="Normal 59 3" xfId="30813" xr:uid="{00000000-0005-0000-0000-00005F780000}"/>
    <cellStyle name="Normal 59 3 2" xfId="30814" xr:uid="{00000000-0005-0000-0000-000060780000}"/>
    <cellStyle name="Normal 59 3 3" xfId="30815" xr:uid="{00000000-0005-0000-0000-000061780000}"/>
    <cellStyle name="Normal 59 3 4" xfId="30816" xr:uid="{00000000-0005-0000-0000-000062780000}"/>
    <cellStyle name="Normal 59 4" xfId="30817" xr:uid="{00000000-0005-0000-0000-000063780000}"/>
    <cellStyle name="Normal 59 5" xfId="30818" xr:uid="{00000000-0005-0000-0000-000064780000}"/>
    <cellStyle name="Normal 59 6" xfId="30819" xr:uid="{00000000-0005-0000-0000-000065780000}"/>
    <cellStyle name="Normal 590" xfId="30820" xr:uid="{00000000-0005-0000-0000-000066780000}"/>
    <cellStyle name="Normal 591" xfId="30821" xr:uid="{00000000-0005-0000-0000-000067780000}"/>
    <cellStyle name="Normal 592" xfId="30822" xr:uid="{00000000-0005-0000-0000-000068780000}"/>
    <cellStyle name="Normal 593" xfId="30823" xr:uid="{00000000-0005-0000-0000-000069780000}"/>
    <cellStyle name="Normal 594" xfId="30824" xr:uid="{00000000-0005-0000-0000-00006A780000}"/>
    <cellStyle name="Normal 595" xfId="30825" xr:uid="{00000000-0005-0000-0000-00006B780000}"/>
    <cellStyle name="Normal 596" xfId="30826" xr:uid="{00000000-0005-0000-0000-00006C780000}"/>
    <cellStyle name="Normal 597" xfId="30827" xr:uid="{00000000-0005-0000-0000-00006D780000}"/>
    <cellStyle name="Normal 598" xfId="30828" xr:uid="{00000000-0005-0000-0000-00006E780000}"/>
    <cellStyle name="Normal 599" xfId="30829" xr:uid="{00000000-0005-0000-0000-00006F780000}"/>
    <cellStyle name="Normal 6" xfId="30830" xr:uid="{00000000-0005-0000-0000-000070780000}"/>
    <cellStyle name="Normal 6 10" xfId="30831" xr:uid="{00000000-0005-0000-0000-000071780000}"/>
    <cellStyle name="Normal 6 10 2" xfId="30832" xr:uid="{00000000-0005-0000-0000-000072780000}"/>
    <cellStyle name="Normal 6 10 2 2" xfId="30833" xr:uid="{00000000-0005-0000-0000-000073780000}"/>
    <cellStyle name="Normal 6 10 3" xfId="30834" xr:uid="{00000000-0005-0000-0000-000074780000}"/>
    <cellStyle name="Normal 6 10 4" xfId="30835" xr:uid="{00000000-0005-0000-0000-000075780000}"/>
    <cellStyle name="Normal 6 11" xfId="30836" xr:uid="{00000000-0005-0000-0000-000076780000}"/>
    <cellStyle name="Normal 6 11 2" xfId="30837" xr:uid="{00000000-0005-0000-0000-000077780000}"/>
    <cellStyle name="Normal 6 11 2 2" xfId="30838" xr:uid="{00000000-0005-0000-0000-000078780000}"/>
    <cellStyle name="Normal 6 11 3" xfId="30839" xr:uid="{00000000-0005-0000-0000-000079780000}"/>
    <cellStyle name="Normal 6 11 4" xfId="30840" xr:uid="{00000000-0005-0000-0000-00007A780000}"/>
    <cellStyle name="Normal 6 12" xfId="30841" xr:uid="{00000000-0005-0000-0000-00007B780000}"/>
    <cellStyle name="Normal 6 12 2" xfId="30842" xr:uid="{00000000-0005-0000-0000-00007C780000}"/>
    <cellStyle name="Normal 6 12 3" xfId="30843" xr:uid="{00000000-0005-0000-0000-00007D780000}"/>
    <cellStyle name="Normal 6 12 4" xfId="30844" xr:uid="{00000000-0005-0000-0000-00007E780000}"/>
    <cellStyle name="Normal 6 13" xfId="30845" xr:uid="{00000000-0005-0000-0000-00007F780000}"/>
    <cellStyle name="Normal 6 13 2" xfId="30846" xr:uid="{00000000-0005-0000-0000-000080780000}"/>
    <cellStyle name="Normal 6 13 3" xfId="30847" xr:uid="{00000000-0005-0000-0000-000081780000}"/>
    <cellStyle name="Normal 6 13 4" xfId="30848" xr:uid="{00000000-0005-0000-0000-000082780000}"/>
    <cellStyle name="Normal 6 14" xfId="30849" xr:uid="{00000000-0005-0000-0000-000083780000}"/>
    <cellStyle name="Normal 6 14 2" xfId="30850" xr:uid="{00000000-0005-0000-0000-000084780000}"/>
    <cellStyle name="Normal 6 14 3" xfId="30851" xr:uid="{00000000-0005-0000-0000-000085780000}"/>
    <cellStyle name="Normal 6 14 4" xfId="30852" xr:uid="{00000000-0005-0000-0000-000086780000}"/>
    <cellStyle name="Normal 6 15" xfId="30853" xr:uid="{00000000-0005-0000-0000-000087780000}"/>
    <cellStyle name="Normal 6 15 2" xfId="30854" xr:uid="{00000000-0005-0000-0000-000088780000}"/>
    <cellStyle name="Normal 6 15 3" xfId="30855" xr:uid="{00000000-0005-0000-0000-000089780000}"/>
    <cellStyle name="Normal 6 15 4" xfId="30856" xr:uid="{00000000-0005-0000-0000-00008A780000}"/>
    <cellStyle name="Normal 6 16" xfId="30857" xr:uid="{00000000-0005-0000-0000-00008B780000}"/>
    <cellStyle name="Normal 6 16 2" xfId="30858" xr:uid="{00000000-0005-0000-0000-00008C780000}"/>
    <cellStyle name="Normal 6 16 3" xfId="30859" xr:uid="{00000000-0005-0000-0000-00008D780000}"/>
    <cellStyle name="Normal 6 16 4" xfId="30860" xr:uid="{00000000-0005-0000-0000-00008E780000}"/>
    <cellStyle name="Normal 6 17" xfId="30861" xr:uid="{00000000-0005-0000-0000-00008F780000}"/>
    <cellStyle name="Normal 6 17 2" xfId="30862" xr:uid="{00000000-0005-0000-0000-000090780000}"/>
    <cellStyle name="Normal 6 17 3" xfId="30863" xr:uid="{00000000-0005-0000-0000-000091780000}"/>
    <cellStyle name="Normal 6 17 4" xfId="30864" xr:uid="{00000000-0005-0000-0000-000092780000}"/>
    <cellStyle name="Normal 6 18" xfId="30865" xr:uid="{00000000-0005-0000-0000-000093780000}"/>
    <cellStyle name="Normal 6 18 2" xfId="30866" xr:uid="{00000000-0005-0000-0000-000094780000}"/>
    <cellStyle name="Normal 6 18 3" xfId="30867" xr:uid="{00000000-0005-0000-0000-000095780000}"/>
    <cellStyle name="Normal 6 18 4" xfId="30868" xr:uid="{00000000-0005-0000-0000-000096780000}"/>
    <cellStyle name="Normal 6 19" xfId="30869" xr:uid="{00000000-0005-0000-0000-000097780000}"/>
    <cellStyle name="Normal 6 19 2" xfId="30870" xr:uid="{00000000-0005-0000-0000-000098780000}"/>
    <cellStyle name="Normal 6 19 3" xfId="30871" xr:uid="{00000000-0005-0000-0000-000099780000}"/>
    <cellStyle name="Normal 6 19 4" xfId="30872" xr:uid="{00000000-0005-0000-0000-00009A780000}"/>
    <cellStyle name="Normal 6 2" xfId="30873" xr:uid="{00000000-0005-0000-0000-00009B780000}"/>
    <cellStyle name="Normal 6 2 10" xfId="30874" xr:uid="{00000000-0005-0000-0000-00009C780000}"/>
    <cellStyle name="Normal 6 2 10 2" xfId="30875" xr:uid="{00000000-0005-0000-0000-00009D780000}"/>
    <cellStyle name="Normal 6 2 10 3" xfId="30876" xr:uid="{00000000-0005-0000-0000-00009E780000}"/>
    <cellStyle name="Normal 6 2 10 4" xfId="30877" xr:uid="{00000000-0005-0000-0000-00009F780000}"/>
    <cellStyle name="Normal 6 2 11" xfId="30878" xr:uid="{00000000-0005-0000-0000-0000A0780000}"/>
    <cellStyle name="Normal 6 2 11 2" xfId="30879" xr:uid="{00000000-0005-0000-0000-0000A1780000}"/>
    <cellStyle name="Normal 6 2 11 3" xfId="30880" xr:uid="{00000000-0005-0000-0000-0000A2780000}"/>
    <cellStyle name="Normal 6 2 11 4" xfId="30881" xr:uid="{00000000-0005-0000-0000-0000A3780000}"/>
    <cellStyle name="Normal 6 2 12" xfId="30882" xr:uid="{00000000-0005-0000-0000-0000A4780000}"/>
    <cellStyle name="Normal 6 2 12 2" xfId="30883" xr:uid="{00000000-0005-0000-0000-0000A5780000}"/>
    <cellStyle name="Normal 6 2 12 3" xfId="30884" xr:uid="{00000000-0005-0000-0000-0000A6780000}"/>
    <cellStyle name="Normal 6 2 12 4" xfId="30885" xr:uid="{00000000-0005-0000-0000-0000A7780000}"/>
    <cellStyle name="Normal 6 2 13" xfId="30886" xr:uid="{00000000-0005-0000-0000-0000A8780000}"/>
    <cellStyle name="Normal 6 2 13 2" xfId="30887" xr:uid="{00000000-0005-0000-0000-0000A9780000}"/>
    <cellStyle name="Normal 6 2 13 3" xfId="30888" xr:uid="{00000000-0005-0000-0000-0000AA780000}"/>
    <cellStyle name="Normal 6 2 13 4" xfId="30889" xr:uid="{00000000-0005-0000-0000-0000AB780000}"/>
    <cellStyle name="Normal 6 2 14" xfId="30890" xr:uid="{00000000-0005-0000-0000-0000AC780000}"/>
    <cellStyle name="Normal 6 2 14 2" xfId="30891" xr:uid="{00000000-0005-0000-0000-0000AD780000}"/>
    <cellStyle name="Normal 6 2 14 3" xfId="30892" xr:uid="{00000000-0005-0000-0000-0000AE780000}"/>
    <cellStyle name="Normal 6 2 14 4" xfId="30893" xr:uid="{00000000-0005-0000-0000-0000AF780000}"/>
    <cellStyle name="Normal 6 2 15" xfId="30894" xr:uid="{00000000-0005-0000-0000-0000B0780000}"/>
    <cellStyle name="Normal 6 2 15 2" xfId="30895" xr:uid="{00000000-0005-0000-0000-0000B1780000}"/>
    <cellStyle name="Normal 6 2 15 3" xfId="30896" xr:uid="{00000000-0005-0000-0000-0000B2780000}"/>
    <cellStyle name="Normal 6 2 15 4" xfId="30897" xr:uid="{00000000-0005-0000-0000-0000B3780000}"/>
    <cellStyle name="Normal 6 2 16" xfId="30898" xr:uid="{00000000-0005-0000-0000-0000B4780000}"/>
    <cellStyle name="Normal 6 2 16 2" xfId="30899" xr:uid="{00000000-0005-0000-0000-0000B5780000}"/>
    <cellStyle name="Normal 6 2 16 3" xfId="30900" xr:uid="{00000000-0005-0000-0000-0000B6780000}"/>
    <cellStyle name="Normal 6 2 16 4" xfId="30901" xr:uid="{00000000-0005-0000-0000-0000B7780000}"/>
    <cellStyle name="Normal 6 2 17" xfId="30902" xr:uid="{00000000-0005-0000-0000-0000B8780000}"/>
    <cellStyle name="Normal 6 2 17 2" xfId="30903" xr:uid="{00000000-0005-0000-0000-0000B9780000}"/>
    <cellStyle name="Normal 6 2 17 3" xfId="30904" xr:uid="{00000000-0005-0000-0000-0000BA780000}"/>
    <cellStyle name="Normal 6 2 17 4" xfId="30905" xr:uid="{00000000-0005-0000-0000-0000BB780000}"/>
    <cellStyle name="Normal 6 2 18" xfId="30906" xr:uid="{00000000-0005-0000-0000-0000BC780000}"/>
    <cellStyle name="Normal 6 2 18 2" xfId="30907" xr:uid="{00000000-0005-0000-0000-0000BD780000}"/>
    <cellStyle name="Normal 6 2 18 3" xfId="30908" xr:uid="{00000000-0005-0000-0000-0000BE780000}"/>
    <cellStyle name="Normal 6 2 18 4" xfId="30909" xr:uid="{00000000-0005-0000-0000-0000BF780000}"/>
    <cellStyle name="Normal 6 2 19" xfId="30910" xr:uid="{00000000-0005-0000-0000-0000C0780000}"/>
    <cellStyle name="Normal 6 2 19 2" xfId="30911" xr:uid="{00000000-0005-0000-0000-0000C1780000}"/>
    <cellStyle name="Normal 6 2 19 3" xfId="30912" xr:uid="{00000000-0005-0000-0000-0000C2780000}"/>
    <cellStyle name="Normal 6 2 19 4" xfId="30913" xr:uid="{00000000-0005-0000-0000-0000C3780000}"/>
    <cellStyle name="Normal 6 2 2" xfId="30914" xr:uid="{00000000-0005-0000-0000-0000C4780000}"/>
    <cellStyle name="Normal 6 2 2 10" xfId="30915" xr:uid="{00000000-0005-0000-0000-0000C5780000}"/>
    <cellStyle name="Normal 6 2 2 10 2" xfId="30916" xr:uid="{00000000-0005-0000-0000-0000C6780000}"/>
    <cellStyle name="Normal 6 2 2 10 3" xfId="30917" xr:uid="{00000000-0005-0000-0000-0000C7780000}"/>
    <cellStyle name="Normal 6 2 2 10 4" xfId="30918" xr:uid="{00000000-0005-0000-0000-0000C8780000}"/>
    <cellStyle name="Normal 6 2 2 11" xfId="30919" xr:uid="{00000000-0005-0000-0000-0000C9780000}"/>
    <cellStyle name="Normal 6 2 2 11 2" xfId="30920" xr:uid="{00000000-0005-0000-0000-0000CA780000}"/>
    <cellStyle name="Normal 6 2 2 11 3" xfId="30921" xr:uid="{00000000-0005-0000-0000-0000CB780000}"/>
    <cellStyle name="Normal 6 2 2 11 4" xfId="30922" xr:uid="{00000000-0005-0000-0000-0000CC780000}"/>
    <cellStyle name="Normal 6 2 2 12" xfId="30923" xr:uid="{00000000-0005-0000-0000-0000CD780000}"/>
    <cellStyle name="Normal 6 2 2 12 2" xfId="30924" xr:uid="{00000000-0005-0000-0000-0000CE780000}"/>
    <cellStyle name="Normal 6 2 2 12 3" xfId="30925" xr:uid="{00000000-0005-0000-0000-0000CF780000}"/>
    <cellStyle name="Normal 6 2 2 12 4" xfId="30926" xr:uid="{00000000-0005-0000-0000-0000D0780000}"/>
    <cellStyle name="Normal 6 2 2 13" xfId="30927" xr:uid="{00000000-0005-0000-0000-0000D1780000}"/>
    <cellStyle name="Normal 6 2 2 13 2" xfId="30928" xr:uid="{00000000-0005-0000-0000-0000D2780000}"/>
    <cellStyle name="Normal 6 2 2 13 3" xfId="30929" xr:uid="{00000000-0005-0000-0000-0000D3780000}"/>
    <cellStyle name="Normal 6 2 2 13 4" xfId="30930" xr:uid="{00000000-0005-0000-0000-0000D4780000}"/>
    <cellStyle name="Normal 6 2 2 14" xfId="30931" xr:uid="{00000000-0005-0000-0000-0000D5780000}"/>
    <cellStyle name="Normal 6 2 2 14 2" xfId="30932" xr:uid="{00000000-0005-0000-0000-0000D6780000}"/>
    <cellStyle name="Normal 6 2 2 14 3" xfId="30933" xr:uid="{00000000-0005-0000-0000-0000D7780000}"/>
    <cellStyle name="Normal 6 2 2 14 4" xfId="30934" xr:uid="{00000000-0005-0000-0000-0000D8780000}"/>
    <cellStyle name="Normal 6 2 2 15" xfId="30935" xr:uid="{00000000-0005-0000-0000-0000D9780000}"/>
    <cellStyle name="Normal 6 2 2 15 2" xfId="30936" xr:uid="{00000000-0005-0000-0000-0000DA780000}"/>
    <cellStyle name="Normal 6 2 2 15 3" xfId="30937" xr:uid="{00000000-0005-0000-0000-0000DB780000}"/>
    <cellStyle name="Normal 6 2 2 15 4" xfId="30938" xr:uid="{00000000-0005-0000-0000-0000DC780000}"/>
    <cellStyle name="Normal 6 2 2 16" xfId="30939" xr:uid="{00000000-0005-0000-0000-0000DD780000}"/>
    <cellStyle name="Normal 6 2 2 16 2" xfId="30940" xr:uid="{00000000-0005-0000-0000-0000DE780000}"/>
    <cellStyle name="Normal 6 2 2 16 3" xfId="30941" xr:uid="{00000000-0005-0000-0000-0000DF780000}"/>
    <cellStyle name="Normal 6 2 2 16 4" xfId="30942" xr:uid="{00000000-0005-0000-0000-0000E0780000}"/>
    <cellStyle name="Normal 6 2 2 17" xfId="30943" xr:uid="{00000000-0005-0000-0000-0000E1780000}"/>
    <cellStyle name="Normal 6 2 2 17 2" xfId="30944" xr:uid="{00000000-0005-0000-0000-0000E2780000}"/>
    <cellStyle name="Normal 6 2 2 17 3" xfId="30945" xr:uid="{00000000-0005-0000-0000-0000E3780000}"/>
    <cellStyle name="Normal 6 2 2 17 4" xfId="30946" xr:uid="{00000000-0005-0000-0000-0000E4780000}"/>
    <cellStyle name="Normal 6 2 2 18" xfId="30947" xr:uid="{00000000-0005-0000-0000-0000E5780000}"/>
    <cellStyle name="Normal 6 2 2 18 2" xfId="30948" xr:uid="{00000000-0005-0000-0000-0000E6780000}"/>
    <cellStyle name="Normal 6 2 2 18 3" xfId="30949" xr:uid="{00000000-0005-0000-0000-0000E7780000}"/>
    <cellStyle name="Normal 6 2 2 18 4" xfId="30950" xr:uid="{00000000-0005-0000-0000-0000E8780000}"/>
    <cellStyle name="Normal 6 2 2 19" xfId="30951" xr:uid="{00000000-0005-0000-0000-0000E9780000}"/>
    <cellStyle name="Normal 6 2 2 19 2" xfId="30952" xr:uid="{00000000-0005-0000-0000-0000EA780000}"/>
    <cellStyle name="Normal 6 2 2 19 3" xfId="30953" xr:uid="{00000000-0005-0000-0000-0000EB780000}"/>
    <cellStyle name="Normal 6 2 2 19 4" xfId="30954" xr:uid="{00000000-0005-0000-0000-0000EC780000}"/>
    <cellStyle name="Normal 6 2 2 2" xfId="30955" xr:uid="{00000000-0005-0000-0000-0000ED780000}"/>
    <cellStyle name="Normal 6 2 2 2 10" xfId="30956" xr:uid="{00000000-0005-0000-0000-0000EE780000}"/>
    <cellStyle name="Normal 6 2 2 2 10 2" xfId="30957" xr:uid="{00000000-0005-0000-0000-0000EF780000}"/>
    <cellStyle name="Normal 6 2 2 2 10 3" xfId="30958" xr:uid="{00000000-0005-0000-0000-0000F0780000}"/>
    <cellStyle name="Normal 6 2 2 2 10 4" xfId="30959" xr:uid="{00000000-0005-0000-0000-0000F1780000}"/>
    <cellStyle name="Normal 6 2 2 2 11" xfId="30960" xr:uid="{00000000-0005-0000-0000-0000F2780000}"/>
    <cellStyle name="Normal 6 2 2 2 11 2" xfId="30961" xr:uid="{00000000-0005-0000-0000-0000F3780000}"/>
    <cellStyle name="Normal 6 2 2 2 11 3" xfId="30962" xr:uid="{00000000-0005-0000-0000-0000F4780000}"/>
    <cellStyle name="Normal 6 2 2 2 11 4" xfId="30963" xr:uid="{00000000-0005-0000-0000-0000F5780000}"/>
    <cellStyle name="Normal 6 2 2 2 12" xfId="30964" xr:uid="{00000000-0005-0000-0000-0000F6780000}"/>
    <cellStyle name="Normal 6 2 2 2 12 2" xfId="30965" xr:uid="{00000000-0005-0000-0000-0000F7780000}"/>
    <cellStyle name="Normal 6 2 2 2 12 3" xfId="30966" xr:uid="{00000000-0005-0000-0000-0000F8780000}"/>
    <cellStyle name="Normal 6 2 2 2 12 4" xfId="30967" xr:uid="{00000000-0005-0000-0000-0000F9780000}"/>
    <cellStyle name="Normal 6 2 2 2 13" xfId="30968" xr:uid="{00000000-0005-0000-0000-0000FA780000}"/>
    <cellStyle name="Normal 6 2 2 2 13 2" xfId="30969" xr:uid="{00000000-0005-0000-0000-0000FB780000}"/>
    <cellStyle name="Normal 6 2 2 2 13 3" xfId="30970" xr:uid="{00000000-0005-0000-0000-0000FC780000}"/>
    <cellStyle name="Normal 6 2 2 2 13 4" xfId="30971" xr:uid="{00000000-0005-0000-0000-0000FD780000}"/>
    <cellStyle name="Normal 6 2 2 2 14" xfId="30972" xr:uid="{00000000-0005-0000-0000-0000FE780000}"/>
    <cellStyle name="Normal 6 2 2 2 14 2" xfId="30973" xr:uid="{00000000-0005-0000-0000-0000FF780000}"/>
    <cellStyle name="Normal 6 2 2 2 14 3" xfId="30974" xr:uid="{00000000-0005-0000-0000-000000790000}"/>
    <cellStyle name="Normal 6 2 2 2 14 4" xfId="30975" xr:uid="{00000000-0005-0000-0000-000001790000}"/>
    <cellStyle name="Normal 6 2 2 2 15" xfId="30976" xr:uid="{00000000-0005-0000-0000-000002790000}"/>
    <cellStyle name="Normal 6 2 2 2 15 2" xfId="30977" xr:uid="{00000000-0005-0000-0000-000003790000}"/>
    <cellStyle name="Normal 6 2 2 2 15 3" xfId="30978" xr:uid="{00000000-0005-0000-0000-000004790000}"/>
    <cellStyle name="Normal 6 2 2 2 15 4" xfId="30979" xr:uid="{00000000-0005-0000-0000-000005790000}"/>
    <cellStyle name="Normal 6 2 2 2 16" xfId="30980" xr:uid="{00000000-0005-0000-0000-000006790000}"/>
    <cellStyle name="Normal 6 2 2 2 16 2" xfId="30981" xr:uid="{00000000-0005-0000-0000-000007790000}"/>
    <cellStyle name="Normal 6 2 2 2 16 3" xfId="30982" xr:uid="{00000000-0005-0000-0000-000008790000}"/>
    <cellStyle name="Normal 6 2 2 2 16 4" xfId="30983" xr:uid="{00000000-0005-0000-0000-000009790000}"/>
    <cellStyle name="Normal 6 2 2 2 17" xfId="30984" xr:uid="{00000000-0005-0000-0000-00000A790000}"/>
    <cellStyle name="Normal 6 2 2 2 17 2" xfId="30985" xr:uid="{00000000-0005-0000-0000-00000B790000}"/>
    <cellStyle name="Normal 6 2 2 2 17 3" xfId="30986" xr:uid="{00000000-0005-0000-0000-00000C790000}"/>
    <cellStyle name="Normal 6 2 2 2 17 4" xfId="30987" xr:uid="{00000000-0005-0000-0000-00000D790000}"/>
    <cellStyle name="Normal 6 2 2 2 18" xfId="30988" xr:uid="{00000000-0005-0000-0000-00000E790000}"/>
    <cellStyle name="Normal 6 2 2 2 18 2" xfId="30989" xr:uid="{00000000-0005-0000-0000-00000F790000}"/>
    <cellStyle name="Normal 6 2 2 2 18 3" xfId="30990" xr:uid="{00000000-0005-0000-0000-000010790000}"/>
    <cellStyle name="Normal 6 2 2 2 18 4" xfId="30991" xr:uid="{00000000-0005-0000-0000-000011790000}"/>
    <cellStyle name="Normal 6 2 2 2 19" xfId="30992" xr:uid="{00000000-0005-0000-0000-000012790000}"/>
    <cellStyle name="Normal 6 2 2 2 19 2" xfId="30993" xr:uid="{00000000-0005-0000-0000-000013790000}"/>
    <cellStyle name="Normal 6 2 2 2 19 3" xfId="30994" xr:uid="{00000000-0005-0000-0000-000014790000}"/>
    <cellStyle name="Normal 6 2 2 2 19 4" xfId="30995" xr:uid="{00000000-0005-0000-0000-000015790000}"/>
    <cellStyle name="Normal 6 2 2 2 2" xfId="30996" xr:uid="{00000000-0005-0000-0000-000016790000}"/>
    <cellStyle name="Normal 6 2 2 2 2 2" xfId="30997" xr:uid="{00000000-0005-0000-0000-000017790000}"/>
    <cellStyle name="Normal 6 2 2 2 2 2 2" xfId="30998" xr:uid="{00000000-0005-0000-0000-000018790000}"/>
    <cellStyle name="Normal 6 2 2 2 2 2 2 2" xfId="30999" xr:uid="{00000000-0005-0000-0000-000019790000}"/>
    <cellStyle name="Normal 6 2 2 2 2 2 3" xfId="31000" xr:uid="{00000000-0005-0000-0000-00001A790000}"/>
    <cellStyle name="Normal 6 2 2 2 2 3" xfId="31001" xr:uid="{00000000-0005-0000-0000-00001B790000}"/>
    <cellStyle name="Normal 6 2 2 2 2 3 2" xfId="31002" xr:uid="{00000000-0005-0000-0000-00001C790000}"/>
    <cellStyle name="Normal 6 2 2 2 2 3 2 2" xfId="31003" xr:uid="{00000000-0005-0000-0000-00001D790000}"/>
    <cellStyle name="Normal 6 2 2 2 2 3 3" xfId="31004" xr:uid="{00000000-0005-0000-0000-00001E790000}"/>
    <cellStyle name="Normal 6 2 2 2 2 4" xfId="31005" xr:uid="{00000000-0005-0000-0000-00001F790000}"/>
    <cellStyle name="Normal 6 2 2 2 2 4 2" xfId="31006" xr:uid="{00000000-0005-0000-0000-000020790000}"/>
    <cellStyle name="Normal 6 2 2 2 2 5" xfId="31007" xr:uid="{00000000-0005-0000-0000-000021790000}"/>
    <cellStyle name="Normal 6 2 2 2 20" xfId="31008" xr:uid="{00000000-0005-0000-0000-000022790000}"/>
    <cellStyle name="Normal 6 2 2 2 20 2" xfId="31009" xr:uid="{00000000-0005-0000-0000-000023790000}"/>
    <cellStyle name="Normal 6 2 2 2 20 3" xfId="31010" xr:uid="{00000000-0005-0000-0000-000024790000}"/>
    <cellStyle name="Normal 6 2 2 2 20 4" xfId="31011" xr:uid="{00000000-0005-0000-0000-000025790000}"/>
    <cellStyle name="Normal 6 2 2 2 21" xfId="31012" xr:uid="{00000000-0005-0000-0000-000026790000}"/>
    <cellStyle name="Normal 6 2 2 2 21 2" xfId="31013" xr:uid="{00000000-0005-0000-0000-000027790000}"/>
    <cellStyle name="Normal 6 2 2 2 21 3" xfId="31014" xr:uid="{00000000-0005-0000-0000-000028790000}"/>
    <cellStyle name="Normal 6 2 2 2 21 4" xfId="31015" xr:uid="{00000000-0005-0000-0000-000029790000}"/>
    <cellStyle name="Normal 6 2 2 2 22" xfId="31016" xr:uid="{00000000-0005-0000-0000-00002A790000}"/>
    <cellStyle name="Normal 6 2 2 2 22 2" xfId="31017" xr:uid="{00000000-0005-0000-0000-00002B790000}"/>
    <cellStyle name="Normal 6 2 2 2 22 3" xfId="31018" xr:uid="{00000000-0005-0000-0000-00002C790000}"/>
    <cellStyle name="Normal 6 2 2 2 22 4" xfId="31019" xr:uid="{00000000-0005-0000-0000-00002D790000}"/>
    <cellStyle name="Normal 6 2 2 2 23" xfId="31020" xr:uid="{00000000-0005-0000-0000-00002E790000}"/>
    <cellStyle name="Normal 6 2 2 2 23 2" xfId="31021" xr:uid="{00000000-0005-0000-0000-00002F790000}"/>
    <cellStyle name="Normal 6 2 2 2 23 3" xfId="31022" xr:uid="{00000000-0005-0000-0000-000030790000}"/>
    <cellStyle name="Normal 6 2 2 2 23 4" xfId="31023" xr:uid="{00000000-0005-0000-0000-000031790000}"/>
    <cellStyle name="Normal 6 2 2 2 24" xfId="31024" xr:uid="{00000000-0005-0000-0000-000032790000}"/>
    <cellStyle name="Normal 6 2 2 2 24 2" xfId="31025" xr:uid="{00000000-0005-0000-0000-000033790000}"/>
    <cellStyle name="Normal 6 2 2 2 24 3" xfId="31026" xr:uid="{00000000-0005-0000-0000-000034790000}"/>
    <cellStyle name="Normal 6 2 2 2 24 4" xfId="31027" xr:uid="{00000000-0005-0000-0000-000035790000}"/>
    <cellStyle name="Normal 6 2 2 2 25" xfId="31028" xr:uid="{00000000-0005-0000-0000-000036790000}"/>
    <cellStyle name="Normal 6 2 2 2 25 2" xfId="31029" xr:uid="{00000000-0005-0000-0000-000037790000}"/>
    <cellStyle name="Normal 6 2 2 2 25 3" xfId="31030" xr:uid="{00000000-0005-0000-0000-000038790000}"/>
    <cellStyle name="Normal 6 2 2 2 25 4" xfId="31031" xr:uid="{00000000-0005-0000-0000-000039790000}"/>
    <cellStyle name="Normal 6 2 2 2 26" xfId="31032" xr:uid="{00000000-0005-0000-0000-00003A790000}"/>
    <cellStyle name="Normal 6 2 2 2 26 2" xfId="31033" xr:uid="{00000000-0005-0000-0000-00003B790000}"/>
    <cellStyle name="Normal 6 2 2 2 26 3" xfId="31034" xr:uid="{00000000-0005-0000-0000-00003C790000}"/>
    <cellStyle name="Normal 6 2 2 2 26 4" xfId="31035" xr:uid="{00000000-0005-0000-0000-00003D790000}"/>
    <cellStyle name="Normal 6 2 2 2 27" xfId="31036" xr:uid="{00000000-0005-0000-0000-00003E790000}"/>
    <cellStyle name="Normal 6 2 2 2 27 2" xfId="31037" xr:uid="{00000000-0005-0000-0000-00003F790000}"/>
    <cellStyle name="Normal 6 2 2 2 27 3" xfId="31038" xr:uid="{00000000-0005-0000-0000-000040790000}"/>
    <cellStyle name="Normal 6 2 2 2 27 4" xfId="31039" xr:uid="{00000000-0005-0000-0000-000041790000}"/>
    <cellStyle name="Normal 6 2 2 2 28" xfId="31040" xr:uid="{00000000-0005-0000-0000-000042790000}"/>
    <cellStyle name="Normal 6 2 2 2 28 2" xfId="31041" xr:uid="{00000000-0005-0000-0000-000043790000}"/>
    <cellStyle name="Normal 6 2 2 2 28 3" xfId="31042" xr:uid="{00000000-0005-0000-0000-000044790000}"/>
    <cellStyle name="Normal 6 2 2 2 28 4" xfId="31043" xr:uid="{00000000-0005-0000-0000-000045790000}"/>
    <cellStyle name="Normal 6 2 2 2 29" xfId="31044" xr:uid="{00000000-0005-0000-0000-000046790000}"/>
    <cellStyle name="Normal 6 2 2 2 29 2" xfId="31045" xr:uid="{00000000-0005-0000-0000-000047790000}"/>
    <cellStyle name="Normal 6 2 2 2 29 3" xfId="31046" xr:uid="{00000000-0005-0000-0000-000048790000}"/>
    <cellStyle name="Normal 6 2 2 2 29 4" xfId="31047" xr:uid="{00000000-0005-0000-0000-000049790000}"/>
    <cellStyle name="Normal 6 2 2 2 3" xfId="31048" xr:uid="{00000000-0005-0000-0000-00004A790000}"/>
    <cellStyle name="Normal 6 2 2 2 3 2" xfId="31049" xr:uid="{00000000-0005-0000-0000-00004B790000}"/>
    <cellStyle name="Normal 6 2 2 2 3 2 2" xfId="31050" xr:uid="{00000000-0005-0000-0000-00004C790000}"/>
    <cellStyle name="Normal 6 2 2 2 3 2 2 2" xfId="31051" xr:uid="{00000000-0005-0000-0000-00004D790000}"/>
    <cellStyle name="Normal 6 2 2 2 3 2 3" xfId="31052" xr:uid="{00000000-0005-0000-0000-00004E790000}"/>
    <cellStyle name="Normal 6 2 2 2 3 3" xfId="31053" xr:uid="{00000000-0005-0000-0000-00004F790000}"/>
    <cellStyle name="Normal 6 2 2 2 3 3 2" xfId="31054" xr:uid="{00000000-0005-0000-0000-000050790000}"/>
    <cellStyle name="Normal 6 2 2 2 3 3 2 2" xfId="31055" xr:uid="{00000000-0005-0000-0000-000051790000}"/>
    <cellStyle name="Normal 6 2 2 2 3 3 3" xfId="31056" xr:uid="{00000000-0005-0000-0000-000052790000}"/>
    <cellStyle name="Normal 6 2 2 2 3 4" xfId="31057" xr:uid="{00000000-0005-0000-0000-000053790000}"/>
    <cellStyle name="Normal 6 2 2 2 3 4 2" xfId="31058" xr:uid="{00000000-0005-0000-0000-000054790000}"/>
    <cellStyle name="Normal 6 2 2 2 3 5" xfId="31059" xr:uid="{00000000-0005-0000-0000-000055790000}"/>
    <cellStyle name="Normal 6 2 2 2 30" xfId="31060" xr:uid="{00000000-0005-0000-0000-000056790000}"/>
    <cellStyle name="Normal 6 2 2 2 30 2" xfId="31061" xr:uid="{00000000-0005-0000-0000-000057790000}"/>
    <cellStyle name="Normal 6 2 2 2 30 3" xfId="31062" xr:uid="{00000000-0005-0000-0000-000058790000}"/>
    <cellStyle name="Normal 6 2 2 2 30 4" xfId="31063" xr:uid="{00000000-0005-0000-0000-000059790000}"/>
    <cellStyle name="Normal 6 2 2 2 31" xfId="31064" xr:uid="{00000000-0005-0000-0000-00005A790000}"/>
    <cellStyle name="Normal 6 2 2 2 32" xfId="31065" xr:uid="{00000000-0005-0000-0000-00005B790000}"/>
    <cellStyle name="Normal 6 2 2 2 33" xfId="31066" xr:uid="{00000000-0005-0000-0000-00005C790000}"/>
    <cellStyle name="Normal 6 2 2 2 4" xfId="31067" xr:uid="{00000000-0005-0000-0000-00005D790000}"/>
    <cellStyle name="Normal 6 2 2 2 4 2" xfId="31068" xr:uid="{00000000-0005-0000-0000-00005E790000}"/>
    <cellStyle name="Normal 6 2 2 2 4 2 2" xfId="31069" xr:uid="{00000000-0005-0000-0000-00005F790000}"/>
    <cellStyle name="Normal 6 2 2 2 4 2 2 2" xfId="31070" xr:uid="{00000000-0005-0000-0000-000060790000}"/>
    <cellStyle name="Normal 6 2 2 2 4 2 3" xfId="31071" xr:uid="{00000000-0005-0000-0000-000061790000}"/>
    <cellStyle name="Normal 6 2 2 2 4 3" xfId="31072" xr:uid="{00000000-0005-0000-0000-000062790000}"/>
    <cellStyle name="Normal 6 2 2 2 4 3 2" xfId="31073" xr:uid="{00000000-0005-0000-0000-000063790000}"/>
    <cellStyle name="Normal 6 2 2 2 4 3 2 2" xfId="31074" xr:uid="{00000000-0005-0000-0000-000064790000}"/>
    <cellStyle name="Normal 6 2 2 2 4 3 3" xfId="31075" xr:uid="{00000000-0005-0000-0000-000065790000}"/>
    <cellStyle name="Normal 6 2 2 2 4 4" xfId="31076" xr:uid="{00000000-0005-0000-0000-000066790000}"/>
    <cellStyle name="Normal 6 2 2 2 4 4 2" xfId="31077" xr:uid="{00000000-0005-0000-0000-000067790000}"/>
    <cellStyle name="Normal 6 2 2 2 4 5" xfId="31078" xr:uid="{00000000-0005-0000-0000-000068790000}"/>
    <cellStyle name="Normal 6 2 2 2 5" xfId="31079" xr:uid="{00000000-0005-0000-0000-000069790000}"/>
    <cellStyle name="Normal 6 2 2 2 5 2" xfId="31080" xr:uid="{00000000-0005-0000-0000-00006A790000}"/>
    <cellStyle name="Normal 6 2 2 2 5 2 2" xfId="31081" xr:uid="{00000000-0005-0000-0000-00006B790000}"/>
    <cellStyle name="Normal 6 2 2 2 5 3" xfId="31082" xr:uid="{00000000-0005-0000-0000-00006C790000}"/>
    <cellStyle name="Normal 6 2 2 2 5 4" xfId="31083" xr:uid="{00000000-0005-0000-0000-00006D790000}"/>
    <cellStyle name="Normal 6 2 2 2 6" xfId="31084" xr:uid="{00000000-0005-0000-0000-00006E790000}"/>
    <cellStyle name="Normal 6 2 2 2 6 2" xfId="31085" xr:uid="{00000000-0005-0000-0000-00006F790000}"/>
    <cellStyle name="Normal 6 2 2 2 6 2 2" xfId="31086" xr:uid="{00000000-0005-0000-0000-000070790000}"/>
    <cellStyle name="Normal 6 2 2 2 6 3" xfId="31087" xr:uid="{00000000-0005-0000-0000-000071790000}"/>
    <cellStyle name="Normal 6 2 2 2 6 4" xfId="31088" xr:uid="{00000000-0005-0000-0000-000072790000}"/>
    <cellStyle name="Normal 6 2 2 2 7" xfId="31089" xr:uid="{00000000-0005-0000-0000-000073790000}"/>
    <cellStyle name="Normal 6 2 2 2 7 2" xfId="31090" xr:uid="{00000000-0005-0000-0000-000074790000}"/>
    <cellStyle name="Normal 6 2 2 2 7 3" xfId="31091" xr:uid="{00000000-0005-0000-0000-000075790000}"/>
    <cellStyle name="Normal 6 2 2 2 7 4" xfId="31092" xr:uid="{00000000-0005-0000-0000-000076790000}"/>
    <cellStyle name="Normal 6 2 2 2 8" xfId="31093" xr:uid="{00000000-0005-0000-0000-000077790000}"/>
    <cellStyle name="Normal 6 2 2 2 8 2" xfId="31094" xr:uid="{00000000-0005-0000-0000-000078790000}"/>
    <cellStyle name="Normal 6 2 2 2 8 3" xfId="31095" xr:uid="{00000000-0005-0000-0000-000079790000}"/>
    <cellStyle name="Normal 6 2 2 2 8 4" xfId="31096" xr:uid="{00000000-0005-0000-0000-00007A790000}"/>
    <cellStyle name="Normal 6 2 2 2 9" xfId="31097" xr:uid="{00000000-0005-0000-0000-00007B790000}"/>
    <cellStyle name="Normal 6 2 2 2 9 2" xfId="31098" xr:uid="{00000000-0005-0000-0000-00007C790000}"/>
    <cellStyle name="Normal 6 2 2 2 9 3" xfId="31099" xr:uid="{00000000-0005-0000-0000-00007D790000}"/>
    <cellStyle name="Normal 6 2 2 2 9 4" xfId="31100" xr:uid="{00000000-0005-0000-0000-00007E790000}"/>
    <cellStyle name="Normal 6 2 2 20" xfId="31101" xr:uid="{00000000-0005-0000-0000-00007F790000}"/>
    <cellStyle name="Normal 6 2 2 20 2" xfId="31102" xr:uid="{00000000-0005-0000-0000-000080790000}"/>
    <cellStyle name="Normal 6 2 2 20 3" xfId="31103" xr:uid="{00000000-0005-0000-0000-000081790000}"/>
    <cellStyle name="Normal 6 2 2 20 4" xfId="31104" xr:uid="{00000000-0005-0000-0000-000082790000}"/>
    <cellStyle name="Normal 6 2 2 21" xfId="31105" xr:uid="{00000000-0005-0000-0000-000083790000}"/>
    <cellStyle name="Normal 6 2 2 21 2" xfId="31106" xr:uid="{00000000-0005-0000-0000-000084790000}"/>
    <cellStyle name="Normal 6 2 2 21 3" xfId="31107" xr:uid="{00000000-0005-0000-0000-000085790000}"/>
    <cellStyle name="Normal 6 2 2 21 4" xfId="31108" xr:uid="{00000000-0005-0000-0000-000086790000}"/>
    <cellStyle name="Normal 6 2 2 22" xfId="31109" xr:uid="{00000000-0005-0000-0000-000087790000}"/>
    <cellStyle name="Normal 6 2 2 22 2" xfId="31110" xr:uid="{00000000-0005-0000-0000-000088790000}"/>
    <cellStyle name="Normal 6 2 2 22 3" xfId="31111" xr:uid="{00000000-0005-0000-0000-000089790000}"/>
    <cellStyle name="Normal 6 2 2 22 4" xfId="31112" xr:uid="{00000000-0005-0000-0000-00008A790000}"/>
    <cellStyle name="Normal 6 2 2 23" xfId="31113" xr:uid="{00000000-0005-0000-0000-00008B790000}"/>
    <cellStyle name="Normal 6 2 2 23 2" xfId="31114" xr:uid="{00000000-0005-0000-0000-00008C790000}"/>
    <cellStyle name="Normal 6 2 2 23 3" xfId="31115" xr:uid="{00000000-0005-0000-0000-00008D790000}"/>
    <cellStyle name="Normal 6 2 2 23 4" xfId="31116" xr:uid="{00000000-0005-0000-0000-00008E790000}"/>
    <cellStyle name="Normal 6 2 2 24" xfId="31117" xr:uid="{00000000-0005-0000-0000-00008F790000}"/>
    <cellStyle name="Normal 6 2 2 24 2" xfId="31118" xr:uid="{00000000-0005-0000-0000-000090790000}"/>
    <cellStyle name="Normal 6 2 2 24 3" xfId="31119" xr:uid="{00000000-0005-0000-0000-000091790000}"/>
    <cellStyle name="Normal 6 2 2 24 4" xfId="31120" xr:uid="{00000000-0005-0000-0000-000092790000}"/>
    <cellStyle name="Normal 6 2 2 25" xfId="31121" xr:uid="{00000000-0005-0000-0000-000093790000}"/>
    <cellStyle name="Normal 6 2 2 25 2" xfId="31122" xr:uid="{00000000-0005-0000-0000-000094790000}"/>
    <cellStyle name="Normal 6 2 2 25 3" xfId="31123" xr:uid="{00000000-0005-0000-0000-000095790000}"/>
    <cellStyle name="Normal 6 2 2 25 4" xfId="31124" xr:uid="{00000000-0005-0000-0000-000096790000}"/>
    <cellStyle name="Normal 6 2 2 26" xfId="31125" xr:uid="{00000000-0005-0000-0000-000097790000}"/>
    <cellStyle name="Normal 6 2 2 26 2" xfId="31126" xr:uid="{00000000-0005-0000-0000-000098790000}"/>
    <cellStyle name="Normal 6 2 2 26 3" xfId="31127" xr:uid="{00000000-0005-0000-0000-000099790000}"/>
    <cellStyle name="Normal 6 2 2 26 4" xfId="31128" xr:uid="{00000000-0005-0000-0000-00009A790000}"/>
    <cellStyle name="Normal 6 2 2 27" xfId="31129" xr:uid="{00000000-0005-0000-0000-00009B790000}"/>
    <cellStyle name="Normal 6 2 2 27 2" xfId="31130" xr:uid="{00000000-0005-0000-0000-00009C790000}"/>
    <cellStyle name="Normal 6 2 2 27 3" xfId="31131" xr:uid="{00000000-0005-0000-0000-00009D790000}"/>
    <cellStyle name="Normal 6 2 2 27 4" xfId="31132" xr:uid="{00000000-0005-0000-0000-00009E790000}"/>
    <cellStyle name="Normal 6 2 2 28" xfId="31133" xr:uid="{00000000-0005-0000-0000-00009F790000}"/>
    <cellStyle name="Normal 6 2 2 28 2" xfId="31134" xr:uid="{00000000-0005-0000-0000-0000A0790000}"/>
    <cellStyle name="Normal 6 2 2 28 3" xfId="31135" xr:uid="{00000000-0005-0000-0000-0000A1790000}"/>
    <cellStyle name="Normal 6 2 2 28 4" xfId="31136" xr:uid="{00000000-0005-0000-0000-0000A2790000}"/>
    <cellStyle name="Normal 6 2 2 29" xfId="31137" xr:uid="{00000000-0005-0000-0000-0000A3790000}"/>
    <cellStyle name="Normal 6 2 2 3" xfId="31138" xr:uid="{00000000-0005-0000-0000-0000A4790000}"/>
    <cellStyle name="Normal 6 2 2 3 2" xfId="31139" xr:uid="{00000000-0005-0000-0000-0000A5790000}"/>
    <cellStyle name="Normal 6 2 2 3 2 2" xfId="31140" xr:uid="{00000000-0005-0000-0000-0000A6790000}"/>
    <cellStyle name="Normal 6 2 2 3 2 2 2" xfId="31141" xr:uid="{00000000-0005-0000-0000-0000A7790000}"/>
    <cellStyle name="Normal 6 2 2 3 2 3" xfId="31142" xr:uid="{00000000-0005-0000-0000-0000A8790000}"/>
    <cellStyle name="Normal 6 2 2 3 3" xfId="31143" xr:uid="{00000000-0005-0000-0000-0000A9790000}"/>
    <cellStyle name="Normal 6 2 2 3 3 2" xfId="31144" xr:uid="{00000000-0005-0000-0000-0000AA790000}"/>
    <cellStyle name="Normal 6 2 2 3 3 2 2" xfId="31145" xr:uid="{00000000-0005-0000-0000-0000AB790000}"/>
    <cellStyle name="Normal 6 2 2 3 3 3" xfId="31146" xr:uid="{00000000-0005-0000-0000-0000AC790000}"/>
    <cellStyle name="Normal 6 2 2 3 4" xfId="31147" xr:uid="{00000000-0005-0000-0000-0000AD790000}"/>
    <cellStyle name="Normal 6 2 2 3 4 2" xfId="31148" xr:uid="{00000000-0005-0000-0000-0000AE790000}"/>
    <cellStyle name="Normal 6 2 2 3 5" xfId="31149" xr:uid="{00000000-0005-0000-0000-0000AF790000}"/>
    <cellStyle name="Normal 6 2 2 30" xfId="31150" xr:uid="{00000000-0005-0000-0000-0000B0790000}"/>
    <cellStyle name="Normal 6 2 2 31" xfId="31151" xr:uid="{00000000-0005-0000-0000-0000B1790000}"/>
    <cellStyle name="Normal 6 2 2 32" xfId="31152" xr:uid="{00000000-0005-0000-0000-0000B2790000}"/>
    <cellStyle name="Normal 6 2 2 4" xfId="31153" xr:uid="{00000000-0005-0000-0000-0000B3790000}"/>
    <cellStyle name="Normal 6 2 2 4 2" xfId="31154" xr:uid="{00000000-0005-0000-0000-0000B4790000}"/>
    <cellStyle name="Normal 6 2 2 4 2 2" xfId="31155" xr:uid="{00000000-0005-0000-0000-0000B5790000}"/>
    <cellStyle name="Normal 6 2 2 4 2 2 2" xfId="31156" xr:uid="{00000000-0005-0000-0000-0000B6790000}"/>
    <cellStyle name="Normal 6 2 2 4 2 3" xfId="31157" xr:uid="{00000000-0005-0000-0000-0000B7790000}"/>
    <cellStyle name="Normal 6 2 2 4 3" xfId="31158" xr:uid="{00000000-0005-0000-0000-0000B8790000}"/>
    <cellStyle name="Normal 6 2 2 4 3 2" xfId="31159" xr:uid="{00000000-0005-0000-0000-0000B9790000}"/>
    <cellStyle name="Normal 6 2 2 4 3 2 2" xfId="31160" xr:uid="{00000000-0005-0000-0000-0000BA790000}"/>
    <cellStyle name="Normal 6 2 2 4 3 3" xfId="31161" xr:uid="{00000000-0005-0000-0000-0000BB790000}"/>
    <cellStyle name="Normal 6 2 2 4 4" xfId="31162" xr:uid="{00000000-0005-0000-0000-0000BC790000}"/>
    <cellStyle name="Normal 6 2 2 4 4 2" xfId="31163" xr:uid="{00000000-0005-0000-0000-0000BD790000}"/>
    <cellStyle name="Normal 6 2 2 4 5" xfId="31164" xr:uid="{00000000-0005-0000-0000-0000BE790000}"/>
    <cellStyle name="Normal 6 2 2 5" xfId="31165" xr:uid="{00000000-0005-0000-0000-0000BF790000}"/>
    <cellStyle name="Normal 6 2 2 5 2" xfId="31166" xr:uid="{00000000-0005-0000-0000-0000C0790000}"/>
    <cellStyle name="Normal 6 2 2 5 2 2" xfId="31167" xr:uid="{00000000-0005-0000-0000-0000C1790000}"/>
    <cellStyle name="Normal 6 2 2 5 2 2 2" xfId="31168" xr:uid="{00000000-0005-0000-0000-0000C2790000}"/>
    <cellStyle name="Normal 6 2 2 5 2 3" xfId="31169" xr:uid="{00000000-0005-0000-0000-0000C3790000}"/>
    <cellStyle name="Normal 6 2 2 5 3" xfId="31170" xr:uid="{00000000-0005-0000-0000-0000C4790000}"/>
    <cellStyle name="Normal 6 2 2 5 3 2" xfId="31171" xr:uid="{00000000-0005-0000-0000-0000C5790000}"/>
    <cellStyle name="Normal 6 2 2 5 3 2 2" xfId="31172" xr:uid="{00000000-0005-0000-0000-0000C6790000}"/>
    <cellStyle name="Normal 6 2 2 5 3 3" xfId="31173" xr:uid="{00000000-0005-0000-0000-0000C7790000}"/>
    <cellStyle name="Normal 6 2 2 5 4" xfId="31174" xr:uid="{00000000-0005-0000-0000-0000C8790000}"/>
    <cellStyle name="Normal 6 2 2 5 4 2" xfId="31175" xr:uid="{00000000-0005-0000-0000-0000C9790000}"/>
    <cellStyle name="Normal 6 2 2 5 5" xfId="31176" xr:uid="{00000000-0005-0000-0000-0000CA790000}"/>
    <cellStyle name="Normal 6 2 2 6" xfId="31177" xr:uid="{00000000-0005-0000-0000-0000CB790000}"/>
    <cellStyle name="Normal 6 2 2 6 2" xfId="31178" xr:uid="{00000000-0005-0000-0000-0000CC790000}"/>
    <cellStyle name="Normal 6 2 2 6 2 2" xfId="31179" xr:uid="{00000000-0005-0000-0000-0000CD790000}"/>
    <cellStyle name="Normal 6 2 2 6 3" xfId="31180" xr:uid="{00000000-0005-0000-0000-0000CE790000}"/>
    <cellStyle name="Normal 6 2 2 6 4" xfId="31181" xr:uid="{00000000-0005-0000-0000-0000CF790000}"/>
    <cellStyle name="Normal 6 2 2 7" xfId="31182" xr:uid="{00000000-0005-0000-0000-0000D0790000}"/>
    <cellStyle name="Normal 6 2 2 7 2" xfId="31183" xr:uid="{00000000-0005-0000-0000-0000D1790000}"/>
    <cellStyle name="Normal 6 2 2 7 2 2" xfId="31184" xr:uid="{00000000-0005-0000-0000-0000D2790000}"/>
    <cellStyle name="Normal 6 2 2 7 3" xfId="31185" xr:uid="{00000000-0005-0000-0000-0000D3790000}"/>
    <cellStyle name="Normal 6 2 2 7 4" xfId="31186" xr:uid="{00000000-0005-0000-0000-0000D4790000}"/>
    <cellStyle name="Normal 6 2 2 8" xfId="31187" xr:uid="{00000000-0005-0000-0000-0000D5790000}"/>
    <cellStyle name="Normal 6 2 2 8 2" xfId="31188" xr:uid="{00000000-0005-0000-0000-0000D6790000}"/>
    <cellStyle name="Normal 6 2 2 8 3" xfId="31189" xr:uid="{00000000-0005-0000-0000-0000D7790000}"/>
    <cellStyle name="Normal 6 2 2 8 4" xfId="31190" xr:uid="{00000000-0005-0000-0000-0000D8790000}"/>
    <cellStyle name="Normal 6 2 2 9" xfId="31191" xr:uid="{00000000-0005-0000-0000-0000D9790000}"/>
    <cellStyle name="Normal 6 2 2 9 2" xfId="31192" xr:uid="{00000000-0005-0000-0000-0000DA790000}"/>
    <cellStyle name="Normal 6 2 2 9 3" xfId="31193" xr:uid="{00000000-0005-0000-0000-0000DB790000}"/>
    <cellStyle name="Normal 6 2 2 9 4" xfId="31194" xr:uid="{00000000-0005-0000-0000-0000DC790000}"/>
    <cellStyle name="Normal 6 2 20" xfId="31195" xr:uid="{00000000-0005-0000-0000-0000DD790000}"/>
    <cellStyle name="Normal 6 2 20 2" xfId="31196" xr:uid="{00000000-0005-0000-0000-0000DE790000}"/>
    <cellStyle name="Normal 6 2 20 3" xfId="31197" xr:uid="{00000000-0005-0000-0000-0000DF790000}"/>
    <cellStyle name="Normal 6 2 20 4" xfId="31198" xr:uid="{00000000-0005-0000-0000-0000E0790000}"/>
    <cellStyle name="Normal 6 2 21" xfId="31199" xr:uid="{00000000-0005-0000-0000-0000E1790000}"/>
    <cellStyle name="Normal 6 2 21 2" xfId="31200" xr:uid="{00000000-0005-0000-0000-0000E2790000}"/>
    <cellStyle name="Normal 6 2 21 3" xfId="31201" xr:uid="{00000000-0005-0000-0000-0000E3790000}"/>
    <cellStyle name="Normal 6 2 21 4" xfId="31202" xr:uid="{00000000-0005-0000-0000-0000E4790000}"/>
    <cellStyle name="Normal 6 2 22" xfId="31203" xr:uid="{00000000-0005-0000-0000-0000E5790000}"/>
    <cellStyle name="Normal 6 2 22 2" xfId="31204" xr:uid="{00000000-0005-0000-0000-0000E6790000}"/>
    <cellStyle name="Normal 6 2 22 3" xfId="31205" xr:uid="{00000000-0005-0000-0000-0000E7790000}"/>
    <cellStyle name="Normal 6 2 22 4" xfId="31206" xr:uid="{00000000-0005-0000-0000-0000E8790000}"/>
    <cellStyle name="Normal 6 2 23" xfId="31207" xr:uid="{00000000-0005-0000-0000-0000E9790000}"/>
    <cellStyle name="Normal 6 2 23 2" xfId="31208" xr:uid="{00000000-0005-0000-0000-0000EA790000}"/>
    <cellStyle name="Normal 6 2 23 3" xfId="31209" xr:uid="{00000000-0005-0000-0000-0000EB790000}"/>
    <cellStyle name="Normal 6 2 23 4" xfId="31210" xr:uid="{00000000-0005-0000-0000-0000EC790000}"/>
    <cellStyle name="Normal 6 2 24" xfId="31211" xr:uid="{00000000-0005-0000-0000-0000ED790000}"/>
    <cellStyle name="Normal 6 2 24 2" xfId="31212" xr:uid="{00000000-0005-0000-0000-0000EE790000}"/>
    <cellStyle name="Normal 6 2 24 3" xfId="31213" xr:uid="{00000000-0005-0000-0000-0000EF790000}"/>
    <cellStyle name="Normal 6 2 24 4" xfId="31214" xr:uid="{00000000-0005-0000-0000-0000F0790000}"/>
    <cellStyle name="Normal 6 2 25" xfId="31215" xr:uid="{00000000-0005-0000-0000-0000F1790000}"/>
    <cellStyle name="Normal 6 2 25 2" xfId="31216" xr:uid="{00000000-0005-0000-0000-0000F2790000}"/>
    <cellStyle name="Normal 6 2 25 3" xfId="31217" xr:uid="{00000000-0005-0000-0000-0000F3790000}"/>
    <cellStyle name="Normal 6 2 25 4" xfId="31218" xr:uid="{00000000-0005-0000-0000-0000F4790000}"/>
    <cellStyle name="Normal 6 2 26" xfId="31219" xr:uid="{00000000-0005-0000-0000-0000F5790000}"/>
    <cellStyle name="Normal 6 2 26 2" xfId="31220" xr:uid="{00000000-0005-0000-0000-0000F6790000}"/>
    <cellStyle name="Normal 6 2 26 3" xfId="31221" xr:uid="{00000000-0005-0000-0000-0000F7790000}"/>
    <cellStyle name="Normal 6 2 26 4" xfId="31222" xr:uid="{00000000-0005-0000-0000-0000F8790000}"/>
    <cellStyle name="Normal 6 2 27" xfId="31223" xr:uid="{00000000-0005-0000-0000-0000F9790000}"/>
    <cellStyle name="Normal 6 2 27 2" xfId="31224" xr:uid="{00000000-0005-0000-0000-0000FA790000}"/>
    <cellStyle name="Normal 6 2 27 3" xfId="31225" xr:uid="{00000000-0005-0000-0000-0000FB790000}"/>
    <cellStyle name="Normal 6 2 27 4" xfId="31226" xr:uid="{00000000-0005-0000-0000-0000FC790000}"/>
    <cellStyle name="Normal 6 2 28" xfId="31227" xr:uid="{00000000-0005-0000-0000-0000FD790000}"/>
    <cellStyle name="Normal 6 2 28 2" xfId="31228" xr:uid="{00000000-0005-0000-0000-0000FE790000}"/>
    <cellStyle name="Normal 6 2 28 3" xfId="31229" xr:uid="{00000000-0005-0000-0000-0000FF790000}"/>
    <cellStyle name="Normal 6 2 28 4" xfId="31230" xr:uid="{00000000-0005-0000-0000-0000007A0000}"/>
    <cellStyle name="Normal 6 2 29" xfId="31231" xr:uid="{00000000-0005-0000-0000-0000017A0000}"/>
    <cellStyle name="Normal 6 2 3" xfId="31232" xr:uid="{00000000-0005-0000-0000-0000027A0000}"/>
    <cellStyle name="Normal 6 2 3 2" xfId="31233" xr:uid="{00000000-0005-0000-0000-0000037A0000}"/>
    <cellStyle name="Normal 6 2 3 2 2" xfId="31234" xr:uid="{00000000-0005-0000-0000-0000047A0000}"/>
    <cellStyle name="Normal 6 2 3 2 2 2" xfId="31235" xr:uid="{00000000-0005-0000-0000-0000057A0000}"/>
    <cellStyle name="Normal 6 2 3 2 2 2 2" xfId="31236" xr:uid="{00000000-0005-0000-0000-0000067A0000}"/>
    <cellStyle name="Normal 6 2 3 2 2 3" xfId="31237" xr:uid="{00000000-0005-0000-0000-0000077A0000}"/>
    <cellStyle name="Normal 6 2 3 2 3" xfId="31238" xr:uid="{00000000-0005-0000-0000-0000087A0000}"/>
    <cellStyle name="Normal 6 2 3 2 3 2" xfId="31239" xr:uid="{00000000-0005-0000-0000-0000097A0000}"/>
    <cellStyle name="Normal 6 2 3 2 3 2 2" xfId="31240" xr:uid="{00000000-0005-0000-0000-00000A7A0000}"/>
    <cellStyle name="Normal 6 2 3 2 3 3" xfId="31241" xr:uid="{00000000-0005-0000-0000-00000B7A0000}"/>
    <cellStyle name="Normal 6 2 3 2 4" xfId="31242" xr:uid="{00000000-0005-0000-0000-00000C7A0000}"/>
    <cellStyle name="Normal 6 2 3 2 4 2" xfId="31243" xr:uid="{00000000-0005-0000-0000-00000D7A0000}"/>
    <cellStyle name="Normal 6 2 3 2 5" xfId="31244" xr:uid="{00000000-0005-0000-0000-00000E7A0000}"/>
    <cellStyle name="Normal 6 2 3 3" xfId="31245" xr:uid="{00000000-0005-0000-0000-00000F7A0000}"/>
    <cellStyle name="Normal 6 2 3 3 2" xfId="31246" xr:uid="{00000000-0005-0000-0000-0000107A0000}"/>
    <cellStyle name="Normal 6 2 3 3 2 2" xfId="31247" xr:uid="{00000000-0005-0000-0000-0000117A0000}"/>
    <cellStyle name="Normal 6 2 3 3 2 2 2" xfId="31248" xr:uid="{00000000-0005-0000-0000-0000127A0000}"/>
    <cellStyle name="Normal 6 2 3 3 2 3" xfId="31249" xr:uid="{00000000-0005-0000-0000-0000137A0000}"/>
    <cellStyle name="Normal 6 2 3 3 3" xfId="31250" xr:uid="{00000000-0005-0000-0000-0000147A0000}"/>
    <cellStyle name="Normal 6 2 3 3 3 2" xfId="31251" xr:uid="{00000000-0005-0000-0000-0000157A0000}"/>
    <cellStyle name="Normal 6 2 3 3 3 2 2" xfId="31252" xr:uid="{00000000-0005-0000-0000-0000167A0000}"/>
    <cellStyle name="Normal 6 2 3 3 3 3" xfId="31253" xr:uid="{00000000-0005-0000-0000-0000177A0000}"/>
    <cellStyle name="Normal 6 2 3 3 4" xfId="31254" xr:uid="{00000000-0005-0000-0000-0000187A0000}"/>
    <cellStyle name="Normal 6 2 3 3 4 2" xfId="31255" xr:uid="{00000000-0005-0000-0000-0000197A0000}"/>
    <cellStyle name="Normal 6 2 3 3 5" xfId="31256" xr:uid="{00000000-0005-0000-0000-00001A7A0000}"/>
    <cellStyle name="Normal 6 2 3 4" xfId="31257" xr:uid="{00000000-0005-0000-0000-00001B7A0000}"/>
    <cellStyle name="Normal 6 2 3 4 2" xfId="31258" xr:uid="{00000000-0005-0000-0000-00001C7A0000}"/>
    <cellStyle name="Normal 6 2 3 4 2 2" xfId="31259" xr:uid="{00000000-0005-0000-0000-00001D7A0000}"/>
    <cellStyle name="Normal 6 2 3 4 2 2 2" xfId="31260" xr:uid="{00000000-0005-0000-0000-00001E7A0000}"/>
    <cellStyle name="Normal 6 2 3 4 2 3" xfId="31261" xr:uid="{00000000-0005-0000-0000-00001F7A0000}"/>
    <cellStyle name="Normal 6 2 3 4 3" xfId="31262" xr:uid="{00000000-0005-0000-0000-0000207A0000}"/>
    <cellStyle name="Normal 6 2 3 4 3 2" xfId="31263" xr:uid="{00000000-0005-0000-0000-0000217A0000}"/>
    <cellStyle name="Normal 6 2 3 4 3 2 2" xfId="31264" xr:uid="{00000000-0005-0000-0000-0000227A0000}"/>
    <cellStyle name="Normal 6 2 3 4 3 3" xfId="31265" xr:uid="{00000000-0005-0000-0000-0000237A0000}"/>
    <cellStyle name="Normal 6 2 3 4 4" xfId="31266" xr:uid="{00000000-0005-0000-0000-0000247A0000}"/>
    <cellStyle name="Normal 6 2 3 4 4 2" xfId="31267" xr:uid="{00000000-0005-0000-0000-0000257A0000}"/>
    <cellStyle name="Normal 6 2 3 4 5" xfId="31268" xr:uid="{00000000-0005-0000-0000-0000267A0000}"/>
    <cellStyle name="Normal 6 2 3 5" xfId="31269" xr:uid="{00000000-0005-0000-0000-0000277A0000}"/>
    <cellStyle name="Normal 6 2 3 5 2" xfId="31270" xr:uid="{00000000-0005-0000-0000-0000287A0000}"/>
    <cellStyle name="Normal 6 2 3 5 2 2" xfId="31271" xr:uid="{00000000-0005-0000-0000-0000297A0000}"/>
    <cellStyle name="Normal 6 2 3 5 3" xfId="31272" xr:uid="{00000000-0005-0000-0000-00002A7A0000}"/>
    <cellStyle name="Normal 6 2 3 6" xfId="31273" xr:uid="{00000000-0005-0000-0000-00002B7A0000}"/>
    <cellStyle name="Normal 6 2 3 6 2" xfId="31274" xr:uid="{00000000-0005-0000-0000-00002C7A0000}"/>
    <cellStyle name="Normal 6 2 3 6 2 2" xfId="31275" xr:uid="{00000000-0005-0000-0000-00002D7A0000}"/>
    <cellStyle name="Normal 6 2 3 6 3" xfId="31276" xr:uid="{00000000-0005-0000-0000-00002E7A0000}"/>
    <cellStyle name="Normal 6 2 3 7" xfId="31277" xr:uid="{00000000-0005-0000-0000-00002F7A0000}"/>
    <cellStyle name="Normal 6 2 3 7 2" xfId="31278" xr:uid="{00000000-0005-0000-0000-0000307A0000}"/>
    <cellStyle name="Normal 6 2 3 8" xfId="31279" xr:uid="{00000000-0005-0000-0000-0000317A0000}"/>
    <cellStyle name="Normal 6 2 30" xfId="31280" xr:uid="{00000000-0005-0000-0000-0000327A0000}"/>
    <cellStyle name="Normal 6 2 31" xfId="31281" xr:uid="{00000000-0005-0000-0000-0000337A0000}"/>
    <cellStyle name="Normal 6 2 4" xfId="31282" xr:uid="{00000000-0005-0000-0000-0000347A0000}"/>
    <cellStyle name="Normal 6 2 4 2" xfId="31283" xr:uid="{00000000-0005-0000-0000-0000357A0000}"/>
    <cellStyle name="Normal 6 2 4 2 2" xfId="31284" xr:uid="{00000000-0005-0000-0000-0000367A0000}"/>
    <cellStyle name="Normal 6 2 4 2 2 2" xfId="31285" xr:uid="{00000000-0005-0000-0000-0000377A0000}"/>
    <cellStyle name="Normal 6 2 4 2 3" xfId="31286" xr:uid="{00000000-0005-0000-0000-0000387A0000}"/>
    <cellStyle name="Normal 6 2 4 3" xfId="31287" xr:uid="{00000000-0005-0000-0000-0000397A0000}"/>
    <cellStyle name="Normal 6 2 4 3 2" xfId="31288" xr:uid="{00000000-0005-0000-0000-00003A7A0000}"/>
    <cellStyle name="Normal 6 2 4 3 2 2" xfId="31289" xr:uid="{00000000-0005-0000-0000-00003B7A0000}"/>
    <cellStyle name="Normal 6 2 4 3 3" xfId="31290" xr:uid="{00000000-0005-0000-0000-00003C7A0000}"/>
    <cellStyle name="Normal 6 2 4 4" xfId="31291" xr:uid="{00000000-0005-0000-0000-00003D7A0000}"/>
    <cellStyle name="Normal 6 2 4 4 2" xfId="31292" xr:uid="{00000000-0005-0000-0000-00003E7A0000}"/>
    <cellStyle name="Normal 6 2 4 5" xfId="31293" xr:uid="{00000000-0005-0000-0000-00003F7A0000}"/>
    <cellStyle name="Normal 6 2 5" xfId="31294" xr:uid="{00000000-0005-0000-0000-0000407A0000}"/>
    <cellStyle name="Normal 6 2 5 2" xfId="31295" xr:uid="{00000000-0005-0000-0000-0000417A0000}"/>
    <cellStyle name="Normal 6 2 5 3" xfId="31296" xr:uid="{00000000-0005-0000-0000-0000427A0000}"/>
    <cellStyle name="Normal 6 2 5 4" xfId="31297" xr:uid="{00000000-0005-0000-0000-0000437A0000}"/>
    <cellStyle name="Normal 6 2 6" xfId="31298" xr:uid="{00000000-0005-0000-0000-0000447A0000}"/>
    <cellStyle name="Normal 6 2 6 2" xfId="31299" xr:uid="{00000000-0005-0000-0000-0000457A0000}"/>
    <cellStyle name="Normal 6 2 6 2 2" xfId="31300" xr:uid="{00000000-0005-0000-0000-0000467A0000}"/>
    <cellStyle name="Normal 6 2 6 2 2 2" xfId="31301" xr:uid="{00000000-0005-0000-0000-0000477A0000}"/>
    <cellStyle name="Normal 6 2 6 2 3" xfId="31302" xr:uid="{00000000-0005-0000-0000-0000487A0000}"/>
    <cellStyle name="Normal 6 2 6 3" xfId="31303" xr:uid="{00000000-0005-0000-0000-0000497A0000}"/>
    <cellStyle name="Normal 6 2 6 3 2" xfId="31304" xr:uid="{00000000-0005-0000-0000-00004A7A0000}"/>
    <cellStyle name="Normal 6 2 6 3 2 2" xfId="31305" xr:uid="{00000000-0005-0000-0000-00004B7A0000}"/>
    <cellStyle name="Normal 6 2 6 3 3" xfId="31306" xr:uid="{00000000-0005-0000-0000-00004C7A0000}"/>
    <cellStyle name="Normal 6 2 6 4" xfId="31307" xr:uid="{00000000-0005-0000-0000-00004D7A0000}"/>
    <cellStyle name="Normal 6 2 6 4 2" xfId="31308" xr:uid="{00000000-0005-0000-0000-00004E7A0000}"/>
    <cellStyle name="Normal 6 2 6 5" xfId="31309" xr:uid="{00000000-0005-0000-0000-00004F7A0000}"/>
    <cellStyle name="Normal 6 2 7" xfId="31310" xr:uid="{00000000-0005-0000-0000-0000507A0000}"/>
    <cellStyle name="Normal 6 2 7 2" xfId="31311" xr:uid="{00000000-0005-0000-0000-0000517A0000}"/>
    <cellStyle name="Normal 6 2 7 2 2" xfId="31312" xr:uid="{00000000-0005-0000-0000-0000527A0000}"/>
    <cellStyle name="Normal 6 2 7 2 2 2" xfId="31313" xr:uid="{00000000-0005-0000-0000-0000537A0000}"/>
    <cellStyle name="Normal 6 2 7 2 3" xfId="31314" xr:uid="{00000000-0005-0000-0000-0000547A0000}"/>
    <cellStyle name="Normal 6 2 7 3" xfId="31315" xr:uid="{00000000-0005-0000-0000-0000557A0000}"/>
    <cellStyle name="Normal 6 2 7 3 2" xfId="31316" xr:uid="{00000000-0005-0000-0000-0000567A0000}"/>
    <cellStyle name="Normal 6 2 7 3 2 2" xfId="31317" xr:uid="{00000000-0005-0000-0000-0000577A0000}"/>
    <cellStyle name="Normal 6 2 7 3 3" xfId="31318" xr:uid="{00000000-0005-0000-0000-0000587A0000}"/>
    <cellStyle name="Normal 6 2 7 4" xfId="31319" xr:uid="{00000000-0005-0000-0000-0000597A0000}"/>
    <cellStyle name="Normal 6 2 7 4 2" xfId="31320" xr:uid="{00000000-0005-0000-0000-00005A7A0000}"/>
    <cellStyle name="Normal 6 2 7 5" xfId="31321" xr:uid="{00000000-0005-0000-0000-00005B7A0000}"/>
    <cellStyle name="Normal 6 2 8" xfId="31322" xr:uid="{00000000-0005-0000-0000-00005C7A0000}"/>
    <cellStyle name="Normal 6 2 8 2" xfId="31323" xr:uid="{00000000-0005-0000-0000-00005D7A0000}"/>
    <cellStyle name="Normal 6 2 8 2 2" xfId="31324" xr:uid="{00000000-0005-0000-0000-00005E7A0000}"/>
    <cellStyle name="Normal 6 2 8 3" xfId="31325" xr:uid="{00000000-0005-0000-0000-00005F7A0000}"/>
    <cellStyle name="Normal 6 2 8 4" xfId="31326" xr:uid="{00000000-0005-0000-0000-0000607A0000}"/>
    <cellStyle name="Normal 6 2 9" xfId="31327" xr:uid="{00000000-0005-0000-0000-0000617A0000}"/>
    <cellStyle name="Normal 6 2 9 2" xfId="31328" xr:uid="{00000000-0005-0000-0000-0000627A0000}"/>
    <cellStyle name="Normal 6 2 9 2 2" xfId="31329" xr:uid="{00000000-0005-0000-0000-0000637A0000}"/>
    <cellStyle name="Normal 6 2 9 3" xfId="31330" xr:uid="{00000000-0005-0000-0000-0000647A0000}"/>
    <cellStyle name="Normal 6 2 9 4" xfId="31331" xr:uid="{00000000-0005-0000-0000-0000657A0000}"/>
    <cellStyle name="Normal 6 20" xfId="31332" xr:uid="{00000000-0005-0000-0000-0000667A0000}"/>
    <cellStyle name="Normal 6 20 2" xfId="31333" xr:uid="{00000000-0005-0000-0000-0000677A0000}"/>
    <cellStyle name="Normal 6 20 3" xfId="31334" xr:uid="{00000000-0005-0000-0000-0000687A0000}"/>
    <cellStyle name="Normal 6 20 4" xfId="31335" xr:uid="{00000000-0005-0000-0000-0000697A0000}"/>
    <cellStyle name="Normal 6 21" xfId="31336" xr:uid="{00000000-0005-0000-0000-00006A7A0000}"/>
    <cellStyle name="Normal 6 21 2" xfId="31337" xr:uid="{00000000-0005-0000-0000-00006B7A0000}"/>
    <cellStyle name="Normal 6 21 3" xfId="31338" xr:uid="{00000000-0005-0000-0000-00006C7A0000}"/>
    <cellStyle name="Normal 6 21 4" xfId="31339" xr:uid="{00000000-0005-0000-0000-00006D7A0000}"/>
    <cellStyle name="Normal 6 22" xfId="31340" xr:uid="{00000000-0005-0000-0000-00006E7A0000}"/>
    <cellStyle name="Normal 6 22 2" xfId="31341" xr:uid="{00000000-0005-0000-0000-00006F7A0000}"/>
    <cellStyle name="Normal 6 22 3" xfId="31342" xr:uid="{00000000-0005-0000-0000-0000707A0000}"/>
    <cellStyle name="Normal 6 22 4" xfId="31343" xr:uid="{00000000-0005-0000-0000-0000717A0000}"/>
    <cellStyle name="Normal 6 23" xfId="31344" xr:uid="{00000000-0005-0000-0000-0000727A0000}"/>
    <cellStyle name="Normal 6 23 2" xfId="31345" xr:uid="{00000000-0005-0000-0000-0000737A0000}"/>
    <cellStyle name="Normal 6 23 3" xfId="31346" xr:uid="{00000000-0005-0000-0000-0000747A0000}"/>
    <cellStyle name="Normal 6 23 4" xfId="31347" xr:uid="{00000000-0005-0000-0000-0000757A0000}"/>
    <cellStyle name="Normal 6 24" xfId="31348" xr:uid="{00000000-0005-0000-0000-0000767A0000}"/>
    <cellStyle name="Normal 6 24 2" xfId="31349" xr:uid="{00000000-0005-0000-0000-0000777A0000}"/>
    <cellStyle name="Normal 6 24 3" xfId="31350" xr:uid="{00000000-0005-0000-0000-0000787A0000}"/>
    <cellStyle name="Normal 6 24 4" xfId="31351" xr:uid="{00000000-0005-0000-0000-0000797A0000}"/>
    <cellStyle name="Normal 6 25" xfId="31352" xr:uid="{00000000-0005-0000-0000-00007A7A0000}"/>
    <cellStyle name="Normal 6 25 2" xfId="31353" xr:uid="{00000000-0005-0000-0000-00007B7A0000}"/>
    <cellStyle name="Normal 6 25 3" xfId="31354" xr:uid="{00000000-0005-0000-0000-00007C7A0000}"/>
    <cellStyle name="Normal 6 25 4" xfId="31355" xr:uid="{00000000-0005-0000-0000-00007D7A0000}"/>
    <cellStyle name="Normal 6 26" xfId="31356" xr:uid="{00000000-0005-0000-0000-00007E7A0000}"/>
    <cellStyle name="Normal 6 26 2" xfId="31357" xr:uid="{00000000-0005-0000-0000-00007F7A0000}"/>
    <cellStyle name="Normal 6 26 3" xfId="31358" xr:uid="{00000000-0005-0000-0000-0000807A0000}"/>
    <cellStyle name="Normal 6 26 4" xfId="31359" xr:uid="{00000000-0005-0000-0000-0000817A0000}"/>
    <cellStyle name="Normal 6 27" xfId="31360" xr:uid="{00000000-0005-0000-0000-0000827A0000}"/>
    <cellStyle name="Normal 6 27 2" xfId="31361" xr:uid="{00000000-0005-0000-0000-0000837A0000}"/>
    <cellStyle name="Normal 6 27 3" xfId="31362" xr:uid="{00000000-0005-0000-0000-0000847A0000}"/>
    <cellStyle name="Normal 6 27 4" xfId="31363" xr:uid="{00000000-0005-0000-0000-0000857A0000}"/>
    <cellStyle name="Normal 6 28" xfId="31364" xr:uid="{00000000-0005-0000-0000-0000867A0000}"/>
    <cellStyle name="Normal 6 28 2" xfId="31365" xr:uid="{00000000-0005-0000-0000-0000877A0000}"/>
    <cellStyle name="Normal 6 28 3" xfId="31366" xr:uid="{00000000-0005-0000-0000-0000887A0000}"/>
    <cellStyle name="Normal 6 28 4" xfId="31367" xr:uid="{00000000-0005-0000-0000-0000897A0000}"/>
    <cellStyle name="Normal 6 29" xfId="31368" xr:uid="{00000000-0005-0000-0000-00008A7A0000}"/>
    <cellStyle name="Normal 6 29 2" xfId="31369" xr:uid="{00000000-0005-0000-0000-00008B7A0000}"/>
    <cellStyle name="Normal 6 29 3" xfId="31370" xr:uid="{00000000-0005-0000-0000-00008C7A0000}"/>
    <cellStyle name="Normal 6 29 4" xfId="31371" xr:uid="{00000000-0005-0000-0000-00008D7A0000}"/>
    <cellStyle name="Normal 6 3" xfId="31372" xr:uid="{00000000-0005-0000-0000-00008E7A0000}"/>
    <cellStyle name="Normal 6 3 10" xfId="31373" xr:uid="{00000000-0005-0000-0000-00008F7A0000}"/>
    <cellStyle name="Normal 6 3 10 2" xfId="31374" xr:uid="{00000000-0005-0000-0000-0000907A0000}"/>
    <cellStyle name="Normal 6 3 10 2 2" xfId="31375" xr:uid="{00000000-0005-0000-0000-0000917A0000}"/>
    <cellStyle name="Normal 6 3 10 3" xfId="31376" xr:uid="{00000000-0005-0000-0000-0000927A0000}"/>
    <cellStyle name="Normal 6 3 11" xfId="31377" xr:uid="{00000000-0005-0000-0000-0000937A0000}"/>
    <cellStyle name="Normal 6 3 11 2" xfId="31378" xr:uid="{00000000-0005-0000-0000-0000947A0000}"/>
    <cellStyle name="Normal 6 3 12" xfId="31379" xr:uid="{00000000-0005-0000-0000-0000957A0000}"/>
    <cellStyle name="Normal 6 3 13" xfId="31380" xr:uid="{00000000-0005-0000-0000-0000967A0000}"/>
    <cellStyle name="Normal 6 3 2" xfId="31381" xr:uid="{00000000-0005-0000-0000-0000977A0000}"/>
    <cellStyle name="Normal 6 3 2 10" xfId="31382" xr:uid="{00000000-0005-0000-0000-0000987A0000}"/>
    <cellStyle name="Normal 6 3 2 10 2" xfId="31383" xr:uid="{00000000-0005-0000-0000-0000997A0000}"/>
    <cellStyle name="Normal 6 3 2 11" xfId="31384" xr:uid="{00000000-0005-0000-0000-00009A7A0000}"/>
    <cellStyle name="Normal 6 3 2 2" xfId="31385" xr:uid="{00000000-0005-0000-0000-00009B7A0000}"/>
    <cellStyle name="Normal 6 3 2 2 2" xfId="31386" xr:uid="{00000000-0005-0000-0000-00009C7A0000}"/>
    <cellStyle name="Normal 6 3 2 2 2 2" xfId="31387" xr:uid="{00000000-0005-0000-0000-00009D7A0000}"/>
    <cellStyle name="Normal 6 3 2 2 2 2 2" xfId="31388" xr:uid="{00000000-0005-0000-0000-00009E7A0000}"/>
    <cellStyle name="Normal 6 3 2 2 2 2 2 2" xfId="31389" xr:uid="{00000000-0005-0000-0000-00009F7A0000}"/>
    <cellStyle name="Normal 6 3 2 2 2 2 2 2 2" xfId="31390" xr:uid="{00000000-0005-0000-0000-0000A07A0000}"/>
    <cellStyle name="Normal 6 3 2 2 2 2 2 3" xfId="31391" xr:uid="{00000000-0005-0000-0000-0000A17A0000}"/>
    <cellStyle name="Normal 6 3 2 2 2 2 3" xfId="31392" xr:uid="{00000000-0005-0000-0000-0000A27A0000}"/>
    <cellStyle name="Normal 6 3 2 2 2 2 3 2" xfId="31393" xr:uid="{00000000-0005-0000-0000-0000A37A0000}"/>
    <cellStyle name="Normal 6 3 2 2 2 2 3 2 2" xfId="31394" xr:uid="{00000000-0005-0000-0000-0000A47A0000}"/>
    <cellStyle name="Normal 6 3 2 2 2 2 3 3" xfId="31395" xr:uid="{00000000-0005-0000-0000-0000A57A0000}"/>
    <cellStyle name="Normal 6 3 2 2 2 2 4" xfId="31396" xr:uid="{00000000-0005-0000-0000-0000A67A0000}"/>
    <cellStyle name="Normal 6 3 2 2 2 2 4 2" xfId="31397" xr:uid="{00000000-0005-0000-0000-0000A77A0000}"/>
    <cellStyle name="Normal 6 3 2 2 2 2 5" xfId="31398" xr:uid="{00000000-0005-0000-0000-0000A87A0000}"/>
    <cellStyle name="Normal 6 3 2 2 2 3" xfId="31399" xr:uid="{00000000-0005-0000-0000-0000A97A0000}"/>
    <cellStyle name="Normal 6 3 2 2 2 3 2" xfId="31400" xr:uid="{00000000-0005-0000-0000-0000AA7A0000}"/>
    <cellStyle name="Normal 6 3 2 2 2 3 2 2" xfId="31401" xr:uid="{00000000-0005-0000-0000-0000AB7A0000}"/>
    <cellStyle name="Normal 6 3 2 2 2 3 2 2 2" xfId="31402" xr:uid="{00000000-0005-0000-0000-0000AC7A0000}"/>
    <cellStyle name="Normal 6 3 2 2 2 3 2 3" xfId="31403" xr:uid="{00000000-0005-0000-0000-0000AD7A0000}"/>
    <cellStyle name="Normal 6 3 2 2 2 3 3" xfId="31404" xr:uid="{00000000-0005-0000-0000-0000AE7A0000}"/>
    <cellStyle name="Normal 6 3 2 2 2 3 3 2" xfId="31405" xr:uid="{00000000-0005-0000-0000-0000AF7A0000}"/>
    <cellStyle name="Normal 6 3 2 2 2 3 3 2 2" xfId="31406" xr:uid="{00000000-0005-0000-0000-0000B07A0000}"/>
    <cellStyle name="Normal 6 3 2 2 2 3 3 3" xfId="31407" xr:uid="{00000000-0005-0000-0000-0000B17A0000}"/>
    <cellStyle name="Normal 6 3 2 2 2 3 4" xfId="31408" xr:uid="{00000000-0005-0000-0000-0000B27A0000}"/>
    <cellStyle name="Normal 6 3 2 2 2 3 4 2" xfId="31409" xr:uid="{00000000-0005-0000-0000-0000B37A0000}"/>
    <cellStyle name="Normal 6 3 2 2 2 3 5" xfId="31410" xr:uid="{00000000-0005-0000-0000-0000B47A0000}"/>
    <cellStyle name="Normal 6 3 2 2 2 4" xfId="31411" xr:uid="{00000000-0005-0000-0000-0000B57A0000}"/>
    <cellStyle name="Normal 6 3 2 2 2 4 2" xfId="31412" xr:uid="{00000000-0005-0000-0000-0000B67A0000}"/>
    <cellStyle name="Normal 6 3 2 2 2 4 2 2" xfId="31413" xr:uid="{00000000-0005-0000-0000-0000B77A0000}"/>
    <cellStyle name="Normal 6 3 2 2 2 4 2 2 2" xfId="31414" xr:uid="{00000000-0005-0000-0000-0000B87A0000}"/>
    <cellStyle name="Normal 6 3 2 2 2 4 2 3" xfId="31415" xr:uid="{00000000-0005-0000-0000-0000B97A0000}"/>
    <cellStyle name="Normal 6 3 2 2 2 4 3" xfId="31416" xr:uid="{00000000-0005-0000-0000-0000BA7A0000}"/>
    <cellStyle name="Normal 6 3 2 2 2 4 3 2" xfId="31417" xr:uid="{00000000-0005-0000-0000-0000BB7A0000}"/>
    <cellStyle name="Normal 6 3 2 2 2 4 3 2 2" xfId="31418" xr:uid="{00000000-0005-0000-0000-0000BC7A0000}"/>
    <cellStyle name="Normal 6 3 2 2 2 4 3 3" xfId="31419" xr:uid="{00000000-0005-0000-0000-0000BD7A0000}"/>
    <cellStyle name="Normal 6 3 2 2 2 4 4" xfId="31420" xr:uid="{00000000-0005-0000-0000-0000BE7A0000}"/>
    <cellStyle name="Normal 6 3 2 2 2 4 4 2" xfId="31421" xr:uid="{00000000-0005-0000-0000-0000BF7A0000}"/>
    <cellStyle name="Normal 6 3 2 2 2 4 5" xfId="31422" xr:uid="{00000000-0005-0000-0000-0000C07A0000}"/>
    <cellStyle name="Normal 6 3 2 2 2 5" xfId="31423" xr:uid="{00000000-0005-0000-0000-0000C17A0000}"/>
    <cellStyle name="Normal 6 3 2 2 2 5 2" xfId="31424" xr:uid="{00000000-0005-0000-0000-0000C27A0000}"/>
    <cellStyle name="Normal 6 3 2 2 2 5 2 2" xfId="31425" xr:uid="{00000000-0005-0000-0000-0000C37A0000}"/>
    <cellStyle name="Normal 6 3 2 2 2 5 3" xfId="31426" xr:uid="{00000000-0005-0000-0000-0000C47A0000}"/>
    <cellStyle name="Normal 6 3 2 2 2 6" xfId="31427" xr:uid="{00000000-0005-0000-0000-0000C57A0000}"/>
    <cellStyle name="Normal 6 3 2 2 2 6 2" xfId="31428" xr:uid="{00000000-0005-0000-0000-0000C67A0000}"/>
    <cellStyle name="Normal 6 3 2 2 2 6 2 2" xfId="31429" xr:uid="{00000000-0005-0000-0000-0000C77A0000}"/>
    <cellStyle name="Normal 6 3 2 2 2 6 3" xfId="31430" xr:uid="{00000000-0005-0000-0000-0000C87A0000}"/>
    <cellStyle name="Normal 6 3 2 2 2 7" xfId="31431" xr:uid="{00000000-0005-0000-0000-0000C97A0000}"/>
    <cellStyle name="Normal 6 3 2 2 2 7 2" xfId="31432" xr:uid="{00000000-0005-0000-0000-0000CA7A0000}"/>
    <cellStyle name="Normal 6 3 2 2 2 8" xfId="31433" xr:uid="{00000000-0005-0000-0000-0000CB7A0000}"/>
    <cellStyle name="Normal 6 3 2 2 3" xfId="31434" xr:uid="{00000000-0005-0000-0000-0000CC7A0000}"/>
    <cellStyle name="Normal 6 3 2 2 3 2" xfId="31435" xr:uid="{00000000-0005-0000-0000-0000CD7A0000}"/>
    <cellStyle name="Normal 6 3 2 2 3 2 2" xfId="31436" xr:uid="{00000000-0005-0000-0000-0000CE7A0000}"/>
    <cellStyle name="Normal 6 3 2 2 3 2 2 2" xfId="31437" xr:uid="{00000000-0005-0000-0000-0000CF7A0000}"/>
    <cellStyle name="Normal 6 3 2 2 3 2 3" xfId="31438" xr:uid="{00000000-0005-0000-0000-0000D07A0000}"/>
    <cellStyle name="Normal 6 3 2 2 3 3" xfId="31439" xr:uid="{00000000-0005-0000-0000-0000D17A0000}"/>
    <cellStyle name="Normal 6 3 2 2 3 3 2" xfId="31440" xr:uid="{00000000-0005-0000-0000-0000D27A0000}"/>
    <cellStyle name="Normal 6 3 2 2 3 3 2 2" xfId="31441" xr:uid="{00000000-0005-0000-0000-0000D37A0000}"/>
    <cellStyle name="Normal 6 3 2 2 3 3 3" xfId="31442" xr:uid="{00000000-0005-0000-0000-0000D47A0000}"/>
    <cellStyle name="Normal 6 3 2 2 3 4" xfId="31443" xr:uid="{00000000-0005-0000-0000-0000D57A0000}"/>
    <cellStyle name="Normal 6 3 2 2 3 4 2" xfId="31444" xr:uid="{00000000-0005-0000-0000-0000D67A0000}"/>
    <cellStyle name="Normal 6 3 2 2 3 5" xfId="31445" xr:uid="{00000000-0005-0000-0000-0000D77A0000}"/>
    <cellStyle name="Normal 6 3 2 2 4" xfId="31446" xr:uid="{00000000-0005-0000-0000-0000D87A0000}"/>
    <cellStyle name="Normal 6 3 2 2 4 2" xfId="31447" xr:uid="{00000000-0005-0000-0000-0000D97A0000}"/>
    <cellStyle name="Normal 6 3 2 2 4 2 2" xfId="31448" xr:uid="{00000000-0005-0000-0000-0000DA7A0000}"/>
    <cellStyle name="Normal 6 3 2 2 4 2 2 2" xfId="31449" xr:uid="{00000000-0005-0000-0000-0000DB7A0000}"/>
    <cellStyle name="Normal 6 3 2 2 4 2 3" xfId="31450" xr:uid="{00000000-0005-0000-0000-0000DC7A0000}"/>
    <cellStyle name="Normal 6 3 2 2 4 3" xfId="31451" xr:uid="{00000000-0005-0000-0000-0000DD7A0000}"/>
    <cellStyle name="Normal 6 3 2 2 4 3 2" xfId="31452" xr:uid="{00000000-0005-0000-0000-0000DE7A0000}"/>
    <cellStyle name="Normal 6 3 2 2 4 3 2 2" xfId="31453" xr:uid="{00000000-0005-0000-0000-0000DF7A0000}"/>
    <cellStyle name="Normal 6 3 2 2 4 3 3" xfId="31454" xr:uid="{00000000-0005-0000-0000-0000E07A0000}"/>
    <cellStyle name="Normal 6 3 2 2 4 4" xfId="31455" xr:uid="{00000000-0005-0000-0000-0000E17A0000}"/>
    <cellStyle name="Normal 6 3 2 2 4 4 2" xfId="31456" xr:uid="{00000000-0005-0000-0000-0000E27A0000}"/>
    <cellStyle name="Normal 6 3 2 2 4 5" xfId="31457" xr:uid="{00000000-0005-0000-0000-0000E37A0000}"/>
    <cellStyle name="Normal 6 3 2 2 5" xfId="31458" xr:uid="{00000000-0005-0000-0000-0000E47A0000}"/>
    <cellStyle name="Normal 6 3 2 2 5 2" xfId="31459" xr:uid="{00000000-0005-0000-0000-0000E57A0000}"/>
    <cellStyle name="Normal 6 3 2 2 5 2 2" xfId="31460" xr:uid="{00000000-0005-0000-0000-0000E67A0000}"/>
    <cellStyle name="Normal 6 3 2 2 5 2 2 2" xfId="31461" xr:uid="{00000000-0005-0000-0000-0000E77A0000}"/>
    <cellStyle name="Normal 6 3 2 2 5 2 3" xfId="31462" xr:uid="{00000000-0005-0000-0000-0000E87A0000}"/>
    <cellStyle name="Normal 6 3 2 2 5 3" xfId="31463" xr:uid="{00000000-0005-0000-0000-0000E97A0000}"/>
    <cellStyle name="Normal 6 3 2 2 5 3 2" xfId="31464" xr:uid="{00000000-0005-0000-0000-0000EA7A0000}"/>
    <cellStyle name="Normal 6 3 2 2 5 3 2 2" xfId="31465" xr:uid="{00000000-0005-0000-0000-0000EB7A0000}"/>
    <cellStyle name="Normal 6 3 2 2 5 3 3" xfId="31466" xr:uid="{00000000-0005-0000-0000-0000EC7A0000}"/>
    <cellStyle name="Normal 6 3 2 2 5 4" xfId="31467" xr:uid="{00000000-0005-0000-0000-0000ED7A0000}"/>
    <cellStyle name="Normal 6 3 2 2 5 4 2" xfId="31468" xr:uid="{00000000-0005-0000-0000-0000EE7A0000}"/>
    <cellStyle name="Normal 6 3 2 2 5 5" xfId="31469" xr:uid="{00000000-0005-0000-0000-0000EF7A0000}"/>
    <cellStyle name="Normal 6 3 2 2 6" xfId="31470" xr:uid="{00000000-0005-0000-0000-0000F07A0000}"/>
    <cellStyle name="Normal 6 3 2 2 6 2" xfId="31471" xr:uid="{00000000-0005-0000-0000-0000F17A0000}"/>
    <cellStyle name="Normal 6 3 2 2 6 2 2" xfId="31472" xr:uid="{00000000-0005-0000-0000-0000F27A0000}"/>
    <cellStyle name="Normal 6 3 2 2 6 3" xfId="31473" xr:uid="{00000000-0005-0000-0000-0000F37A0000}"/>
    <cellStyle name="Normal 6 3 2 2 7" xfId="31474" xr:uid="{00000000-0005-0000-0000-0000F47A0000}"/>
    <cellStyle name="Normal 6 3 2 2 7 2" xfId="31475" xr:uid="{00000000-0005-0000-0000-0000F57A0000}"/>
    <cellStyle name="Normal 6 3 2 2 7 2 2" xfId="31476" xr:uid="{00000000-0005-0000-0000-0000F67A0000}"/>
    <cellStyle name="Normal 6 3 2 2 7 3" xfId="31477" xr:uid="{00000000-0005-0000-0000-0000F77A0000}"/>
    <cellStyle name="Normal 6 3 2 2 8" xfId="31478" xr:uid="{00000000-0005-0000-0000-0000F87A0000}"/>
    <cellStyle name="Normal 6 3 2 2 8 2" xfId="31479" xr:uid="{00000000-0005-0000-0000-0000F97A0000}"/>
    <cellStyle name="Normal 6 3 2 2 9" xfId="31480" xr:uid="{00000000-0005-0000-0000-0000FA7A0000}"/>
    <cellStyle name="Normal 6 3 2 3" xfId="31481" xr:uid="{00000000-0005-0000-0000-0000FB7A0000}"/>
    <cellStyle name="Normal 6 3 2 3 2" xfId="31482" xr:uid="{00000000-0005-0000-0000-0000FC7A0000}"/>
    <cellStyle name="Normal 6 3 2 3 2 2" xfId="31483" xr:uid="{00000000-0005-0000-0000-0000FD7A0000}"/>
    <cellStyle name="Normal 6 3 2 3 2 2 2" xfId="31484" xr:uid="{00000000-0005-0000-0000-0000FE7A0000}"/>
    <cellStyle name="Normal 6 3 2 3 2 2 2 2" xfId="31485" xr:uid="{00000000-0005-0000-0000-0000FF7A0000}"/>
    <cellStyle name="Normal 6 3 2 3 2 2 2 2 2" xfId="31486" xr:uid="{00000000-0005-0000-0000-0000007B0000}"/>
    <cellStyle name="Normal 6 3 2 3 2 2 2 3" xfId="31487" xr:uid="{00000000-0005-0000-0000-0000017B0000}"/>
    <cellStyle name="Normal 6 3 2 3 2 2 3" xfId="31488" xr:uid="{00000000-0005-0000-0000-0000027B0000}"/>
    <cellStyle name="Normal 6 3 2 3 2 2 3 2" xfId="31489" xr:uid="{00000000-0005-0000-0000-0000037B0000}"/>
    <cellStyle name="Normal 6 3 2 3 2 2 3 2 2" xfId="31490" xr:uid="{00000000-0005-0000-0000-0000047B0000}"/>
    <cellStyle name="Normal 6 3 2 3 2 2 3 3" xfId="31491" xr:uid="{00000000-0005-0000-0000-0000057B0000}"/>
    <cellStyle name="Normal 6 3 2 3 2 2 4" xfId="31492" xr:uid="{00000000-0005-0000-0000-0000067B0000}"/>
    <cellStyle name="Normal 6 3 2 3 2 2 4 2" xfId="31493" xr:uid="{00000000-0005-0000-0000-0000077B0000}"/>
    <cellStyle name="Normal 6 3 2 3 2 2 5" xfId="31494" xr:uid="{00000000-0005-0000-0000-0000087B0000}"/>
    <cellStyle name="Normal 6 3 2 3 2 3" xfId="31495" xr:uid="{00000000-0005-0000-0000-0000097B0000}"/>
    <cellStyle name="Normal 6 3 2 3 2 3 2" xfId="31496" xr:uid="{00000000-0005-0000-0000-00000A7B0000}"/>
    <cellStyle name="Normal 6 3 2 3 2 3 2 2" xfId="31497" xr:uid="{00000000-0005-0000-0000-00000B7B0000}"/>
    <cellStyle name="Normal 6 3 2 3 2 3 2 2 2" xfId="31498" xr:uid="{00000000-0005-0000-0000-00000C7B0000}"/>
    <cellStyle name="Normal 6 3 2 3 2 3 2 3" xfId="31499" xr:uid="{00000000-0005-0000-0000-00000D7B0000}"/>
    <cellStyle name="Normal 6 3 2 3 2 3 3" xfId="31500" xr:uid="{00000000-0005-0000-0000-00000E7B0000}"/>
    <cellStyle name="Normal 6 3 2 3 2 3 3 2" xfId="31501" xr:uid="{00000000-0005-0000-0000-00000F7B0000}"/>
    <cellStyle name="Normal 6 3 2 3 2 3 3 2 2" xfId="31502" xr:uid="{00000000-0005-0000-0000-0000107B0000}"/>
    <cellStyle name="Normal 6 3 2 3 2 3 3 3" xfId="31503" xr:uid="{00000000-0005-0000-0000-0000117B0000}"/>
    <cellStyle name="Normal 6 3 2 3 2 3 4" xfId="31504" xr:uid="{00000000-0005-0000-0000-0000127B0000}"/>
    <cellStyle name="Normal 6 3 2 3 2 3 4 2" xfId="31505" xr:uid="{00000000-0005-0000-0000-0000137B0000}"/>
    <cellStyle name="Normal 6 3 2 3 2 3 5" xfId="31506" xr:uid="{00000000-0005-0000-0000-0000147B0000}"/>
    <cellStyle name="Normal 6 3 2 3 2 4" xfId="31507" xr:uid="{00000000-0005-0000-0000-0000157B0000}"/>
    <cellStyle name="Normal 6 3 2 3 2 4 2" xfId="31508" xr:uid="{00000000-0005-0000-0000-0000167B0000}"/>
    <cellStyle name="Normal 6 3 2 3 2 4 2 2" xfId="31509" xr:uid="{00000000-0005-0000-0000-0000177B0000}"/>
    <cellStyle name="Normal 6 3 2 3 2 4 2 2 2" xfId="31510" xr:uid="{00000000-0005-0000-0000-0000187B0000}"/>
    <cellStyle name="Normal 6 3 2 3 2 4 2 3" xfId="31511" xr:uid="{00000000-0005-0000-0000-0000197B0000}"/>
    <cellStyle name="Normal 6 3 2 3 2 4 3" xfId="31512" xr:uid="{00000000-0005-0000-0000-00001A7B0000}"/>
    <cellStyle name="Normal 6 3 2 3 2 4 3 2" xfId="31513" xr:uid="{00000000-0005-0000-0000-00001B7B0000}"/>
    <cellStyle name="Normal 6 3 2 3 2 4 3 2 2" xfId="31514" xr:uid="{00000000-0005-0000-0000-00001C7B0000}"/>
    <cellStyle name="Normal 6 3 2 3 2 4 3 3" xfId="31515" xr:uid="{00000000-0005-0000-0000-00001D7B0000}"/>
    <cellStyle name="Normal 6 3 2 3 2 4 4" xfId="31516" xr:uid="{00000000-0005-0000-0000-00001E7B0000}"/>
    <cellStyle name="Normal 6 3 2 3 2 4 4 2" xfId="31517" xr:uid="{00000000-0005-0000-0000-00001F7B0000}"/>
    <cellStyle name="Normal 6 3 2 3 2 4 5" xfId="31518" xr:uid="{00000000-0005-0000-0000-0000207B0000}"/>
    <cellStyle name="Normal 6 3 2 3 2 5" xfId="31519" xr:uid="{00000000-0005-0000-0000-0000217B0000}"/>
    <cellStyle name="Normal 6 3 2 3 2 5 2" xfId="31520" xr:uid="{00000000-0005-0000-0000-0000227B0000}"/>
    <cellStyle name="Normal 6 3 2 3 2 5 2 2" xfId="31521" xr:uid="{00000000-0005-0000-0000-0000237B0000}"/>
    <cellStyle name="Normal 6 3 2 3 2 5 3" xfId="31522" xr:uid="{00000000-0005-0000-0000-0000247B0000}"/>
    <cellStyle name="Normal 6 3 2 3 2 6" xfId="31523" xr:uid="{00000000-0005-0000-0000-0000257B0000}"/>
    <cellStyle name="Normal 6 3 2 3 2 6 2" xfId="31524" xr:uid="{00000000-0005-0000-0000-0000267B0000}"/>
    <cellStyle name="Normal 6 3 2 3 2 6 2 2" xfId="31525" xr:uid="{00000000-0005-0000-0000-0000277B0000}"/>
    <cellStyle name="Normal 6 3 2 3 2 6 3" xfId="31526" xr:uid="{00000000-0005-0000-0000-0000287B0000}"/>
    <cellStyle name="Normal 6 3 2 3 2 7" xfId="31527" xr:uid="{00000000-0005-0000-0000-0000297B0000}"/>
    <cellStyle name="Normal 6 3 2 3 2 7 2" xfId="31528" xr:uid="{00000000-0005-0000-0000-00002A7B0000}"/>
    <cellStyle name="Normal 6 3 2 3 2 8" xfId="31529" xr:uid="{00000000-0005-0000-0000-00002B7B0000}"/>
    <cellStyle name="Normal 6 3 2 3 3" xfId="31530" xr:uid="{00000000-0005-0000-0000-00002C7B0000}"/>
    <cellStyle name="Normal 6 3 2 3 3 2" xfId="31531" xr:uid="{00000000-0005-0000-0000-00002D7B0000}"/>
    <cellStyle name="Normal 6 3 2 3 3 2 2" xfId="31532" xr:uid="{00000000-0005-0000-0000-00002E7B0000}"/>
    <cellStyle name="Normal 6 3 2 3 3 2 2 2" xfId="31533" xr:uid="{00000000-0005-0000-0000-00002F7B0000}"/>
    <cellStyle name="Normal 6 3 2 3 3 2 3" xfId="31534" xr:uid="{00000000-0005-0000-0000-0000307B0000}"/>
    <cellStyle name="Normal 6 3 2 3 3 3" xfId="31535" xr:uid="{00000000-0005-0000-0000-0000317B0000}"/>
    <cellStyle name="Normal 6 3 2 3 3 3 2" xfId="31536" xr:uid="{00000000-0005-0000-0000-0000327B0000}"/>
    <cellStyle name="Normal 6 3 2 3 3 3 2 2" xfId="31537" xr:uid="{00000000-0005-0000-0000-0000337B0000}"/>
    <cellStyle name="Normal 6 3 2 3 3 3 3" xfId="31538" xr:uid="{00000000-0005-0000-0000-0000347B0000}"/>
    <cellStyle name="Normal 6 3 2 3 3 4" xfId="31539" xr:uid="{00000000-0005-0000-0000-0000357B0000}"/>
    <cellStyle name="Normal 6 3 2 3 3 4 2" xfId="31540" xr:uid="{00000000-0005-0000-0000-0000367B0000}"/>
    <cellStyle name="Normal 6 3 2 3 3 5" xfId="31541" xr:uid="{00000000-0005-0000-0000-0000377B0000}"/>
    <cellStyle name="Normal 6 3 2 3 4" xfId="31542" xr:uid="{00000000-0005-0000-0000-0000387B0000}"/>
    <cellStyle name="Normal 6 3 2 3 4 2" xfId="31543" xr:uid="{00000000-0005-0000-0000-0000397B0000}"/>
    <cellStyle name="Normal 6 3 2 3 4 2 2" xfId="31544" xr:uid="{00000000-0005-0000-0000-00003A7B0000}"/>
    <cellStyle name="Normal 6 3 2 3 4 2 2 2" xfId="31545" xr:uid="{00000000-0005-0000-0000-00003B7B0000}"/>
    <cellStyle name="Normal 6 3 2 3 4 2 3" xfId="31546" xr:uid="{00000000-0005-0000-0000-00003C7B0000}"/>
    <cellStyle name="Normal 6 3 2 3 4 3" xfId="31547" xr:uid="{00000000-0005-0000-0000-00003D7B0000}"/>
    <cellStyle name="Normal 6 3 2 3 4 3 2" xfId="31548" xr:uid="{00000000-0005-0000-0000-00003E7B0000}"/>
    <cellStyle name="Normal 6 3 2 3 4 3 2 2" xfId="31549" xr:uid="{00000000-0005-0000-0000-00003F7B0000}"/>
    <cellStyle name="Normal 6 3 2 3 4 3 3" xfId="31550" xr:uid="{00000000-0005-0000-0000-0000407B0000}"/>
    <cellStyle name="Normal 6 3 2 3 4 4" xfId="31551" xr:uid="{00000000-0005-0000-0000-0000417B0000}"/>
    <cellStyle name="Normal 6 3 2 3 4 4 2" xfId="31552" xr:uid="{00000000-0005-0000-0000-0000427B0000}"/>
    <cellStyle name="Normal 6 3 2 3 4 5" xfId="31553" xr:uid="{00000000-0005-0000-0000-0000437B0000}"/>
    <cellStyle name="Normal 6 3 2 3 5" xfId="31554" xr:uid="{00000000-0005-0000-0000-0000447B0000}"/>
    <cellStyle name="Normal 6 3 2 3 5 2" xfId="31555" xr:uid="{00000000-0005-0000-0000-0000457B0000}"/>
    <cellStyle name="Normal 6 3 2 3 5 2 2" xfId="31556" xr:uid="{00000000-0005-0000-0000-0000467B0000}"/>
    <cellStyle name="Normal 6 3 2 3 5 2 2 2" xfId="31557" xr:uid="{00000000-0005-0000-0000-0000477B0000}"/>
    <cellStyle name="Normal 6 3 2 3 5 2 3" xfId="31558" xr:uid="{00000000-0005-0000-0000-0000487B0000}"/>
    <cellStyle name="Normal 6 3 2 3 5 3" xfId="31559" xr:uid="{00000000-0005-0000-0000-0000497B0000}"/>
    <cellStyle name="Normal 6 3 2 3 5 3 2" xfId="31560" xr:uid="{00000000-0005-0000-0000-00004A7B0000}"/>
    <cellStyle name="Normal 6 3 2 3 5 3 2 2" xfId="31561" xr:uid="{00000000-0005-0000-0000-00004B7B0000}"/>
    <cellStyle name="Normal 6 3 2 3 5 3 3" xfId="31562" xr:uid="{00000000-0005-0000-0000-00004C7B0000}"/>
    <cellStyle name="Normal 6 3 2 3 5 4" xfId="31563" xr:uid="{00000000-0005-0000-0000-00004D7B0000}"/>
    <cellStyle name="Normal 6 3 2 3 5 4 2" xfId="31564" xr:uid="{00000000-0005-0000-0000-00004E7B0000}"/>
    <cellStyle name="Normal 6 3 2 3 5 5" xfId="31565" xr:uid="{00000000-0005-0000-0000-00004F7B0000}"/>
    <cellStyle name="Normal 6 3 2 3 6" xfId="31566" xr:uid="{00000000-0005-0000-0000-0000507B0000}"/>
    <cellStyle name="Normal 6 3 2 3 6 2" xfId="31567" xr:uid="{00000000-0005-0000-0000-0000517B0000}"/>
    <cellStyle name="Normal 6 3 2 3 6 2 2" xfId="31568" xr:uid="{00000000-0005-0000-0000-0000527B0000}"/>
    <cellStyle name="Normal 6 3 2 3 6 3" xfId="31569" xr:uid="{00000000-0005-0000-0000-0000537B0000}"/>
    <cellStyle name="Normal 6 3 2 3 7" xfId="31570" xr:uid="{00000000-0005-0000-0000-0000547B0000}"/>
    <cellStyle name="Normal 6 3 2 3 7 2" xfId="31571" xr:uid="{00000000-0005-0000-0000-0000557B0000}"/>
    <cellStyle name="Normal 6 3 2 3 7 2 2" xfId="31572" xr:uid="{00000000-0005-0000-0000-0000567B0000}"/>
    <cellStyle name="Normal 6 3 2 3 7 3" xfId="31573" xr:uid="{00000000-0005-0000-0000-0000577B0000}"/>
    <cellStyle name="Normal 6 3 2 3 8" xfId="31574" xr:uid="{00000000-0005-0000-0000-0000587B0000}"/>
    <cellStyle name="Normal 6 3 2 3 8 2" xfId="31575" xr:uid="{00000000-0005-0000-0000-0000597B0000}"/>
    <cellStyle name="Normal 6 3 2 3 9" xfId="31576" xr:uid="{00000000-0005-0000-0000-00005A7B0000}"/>
    <cellStyle name="Normal 6 3 2 4" xfId="31577" xr:uid="{00000000-0005-0000-0000-00005B7B0000}"/>
    <cellStyle name="Normal 6 3 2 4 2" xfId="31578" xr:uid="{00000000-0005-0000-0000-00005C7B0000}"/>
    <cellStyle name="Normal 6 3 2 4 2 2" xfId="31579" xr:uid="{00000000-0005-0000-0000-00005D7B0000}"/>
    <cellStyle name="Normal 6 3 2 4 2 2 2" xfId="31580" xr:uid="{00000000-0005-0000-0000-00005E7B0000}"/>
    <cellStyle name="Normal 6 3 2 4 2 2 2 2" xfId="31581" xr:uid="{00000000-0005-0000-0000-00005F7B0000}"/>
    <cellStyle name="Normal 6 3 2 4 2 2 3" xfId="31582" xr:uid="{00000000-0005-0000-0000-0000607B0000}"/>
    <cellStyle name="Normal 6 3 2 4 2 3" xfId="31583" xr:uid="{00000000-0005-0000-0000-0000617B0000}"/>
    <cellStyle name="Normal 6 3 2 4 2 3 2" xfId="31584" xr:uid="{00000000-0005-0000-0000-0000627B0000}"/>
    <cellStyle name="Normal 6 3 2 4 2 3 2 2" xfId="31585" xr:uid="{00000000-0005-0000-0000-0000637B0000}"/>
    <cellStyle name="Normal 6 3 2 4 2 3 3" xfId="31586" xr:uid="{00000000-0005-0000-0000-0000647B0000}"/>
    <cellStyle name="Normal 6 3 2 4 2 4" xfId="31587" xr:uid="{00000000-0005-0000-0000-0000657B0000}"/>
    <cellStyle name="Normal 6 3 2 4 2 4 2" xfId="31588" xr:uid="{00000000-0005-0000-0000-0000667B0000}"/>
    <cellStyle name="Normal 6 3 2 4 2 5" xfId="31589" xr:uid="{00000000-0005-0000-0000-0000677B0000}"/>
    <cellStyle name="Normal 6 3 2 4 3" xfId="31590" xr:uid="{00000000-0005-0000-0000-0000687B0000}"/>
    <cellStyle name="Normal 6 3 2 4 3 2" xfId="31591" xr:uid="{00000000-0005-0000-0000-0000697B0000}"/>
    <cellStyle name="Normal 6 3 2 4 3 2 2" xfId="31592" xr:uid="{00000000-0005-0000-0000-00006A7B0000}"/>
    <cellStyle name="Normal 6 3 2 4 3 2 2 2" xfId="31593" xr:uid="{00000000-0005-0000-0000-00006B7B0000}"/>
    <cellStyle name="Normal 6 3 2 4 3 2 3" xfId="31594" xr:uid="{00000000-0005-0000-0000-00006C7B0000}"/>
    <cellStyle name="Normal 6 3 2 4 3 3" xfId="31595" xr:uid="{00000000-0005-0000-0000-00006D7B0000}"/>
    <cellStyle name="Normal 6 3 2 4 3 3 2" xfId="31596" xr:uid="{00000000-0005-0000-0000-00006E7B0000}"/>
    <cellStyle name="Normal 6 3 2 4 3 3 2 2" xfId="31597" xr:uid="{00000000-0005-0000-0000-00006F7B0000}"/>
    <cellStyle name="Normal 6 3 2 4 3 3 3" xfId="31598" xr:uid="{00000000-0005-0000-0000-0000707B0000}"/>
    <cellStyle name="Normal 6 3 2 4 3 4" xfId="31599" xr:uid="{00000000-0005-0000-0000-0000717B0000}"/>
    <cellStyle name="Normal 6 3 2 4 3 4 2" xfId="31600" xr:uid="{00000000-0005-0000-0000-0000727B0000}"/>
    <cellStyle name="Normal 6 3 2 4 3 5" xfId="31601" xr:uid="{00000000-0005-0000-0000-0000737B0000}"/>
    <cellStyle name="Normal 6 3 2 4 4" xfId="31602" xr:uid="{00000000-0005-0000-0000-0000747B0000}"/>
    <cellStyle name="Normal 6 3 2 4 4 2" xfId="31603" xr:uid="{00000000-0005-0000-0000-0000757B0000}"/>
    <cellStyle name="Normal 6 3 2 4 4 2 2" xfId="31604" xr:uid="{00000000-0005-0000-0000-0000767B0000}"/>
    <cellStyle name="Normal 6 3 2 4 4 2 2 2" xfId="31605" xr:uid="{00000000-0005-0000-0000-0000777B0000}"/>
    <cellStyle name="Normal 6 3 2 4 4 2 3" xfId="31606" xr:uid="{00000000-0005-0000-0000-0000787B0000}"/>
    <cellStyle name="Normal 6 3 2 4 4 3" xfId="31607" xr:uid="{00000000-0005-0000-0000-0000797B0000}"/>
    <cellStyle name="Normal 6 3 2 4 4 3 2" xfId="31608" xr:uid="{00000000-0005-0000-0000-00007A7B0000}"/>
    <cellStyle name="Normal 6 3 2 4 4 3 2 2" xfId="31609" xr:uid="{00000000-0005-0000-0000-00007B7B0000}"/>
    <cellStyle name="Normal 6 3 2 4 4 3 3" xfId="31610" xr:uid="{00000000-0005-0000-0000-00007C7B0000}"/>
    <cellStyle name="Normal 6 3 2 4 4 4" xfId="31611" xr:uid="{00000000-0005-0000-0000-00007D7B0000}"/>
    <cellStyle name="Normal 6 3 2 4 4 4 2" xfId="31612" xr:uid="{00000000-0005-0000-0000-00007E7B0000}"/>
    <cellStyle name="Normal 6 3 2 4 4 5" xfId="31613" xr:uid="{00000000-0005-0000-0000-00007F7B0000}"/>
    <cellStyle name="Normal 6 3 2 4 5" xfId="31614" xr:uid="{00000000-0005-0000-0000-0000807B0000}"/>
    <cellStyle name="Normal 6 3 2 4 5 2" xfId="31615" xr:uid="{00000000-0005-0000-0000-0000817B0000}"/>
    <cellStyle name="Normal 6 3 2 4 5 2 2" xfId="31616" xr:uid="{00000000-0005-0000-0000-0000827B0000}"/>
    <cellStyle name="Normal 6 3 2 4 5 3" xfId="31617" xr:uid="{00000000-0005-0000-0000-0000837B0000}"/>
    <cellStyle name="Normal 6 3 2 4 6" xfId="31618" xr:uid="{00000000-0005-0000-0000-0000847B0000}"/>
    <cellStyle name="Normal 6 3 2 4 6 2" xfId="31619" xr:uid="{00000000-0005-0000-0000-0000857B0000}"/>
    <cellStyle name="Normal 6 3 2 4 6 2 2" xfId="31620" xr:uid="{00000000-0005-0000-0000-0000867B0000}"/>
    <cellStyle name="Normal 6 3 2 4 6 3" xfId="31621" xr:uid="{00000000-0005-0000-0000-0000877B0000}"/>
    <cellStyle name="Normal 6 3 2 4 7" xfId="31622" xr:uid="{00000000-0005-0000-0000-0000887B0000}"/>
    <cellStyle name="Normal 6 3 2 4 7 2" xfId="31623" xr:uid="{00000000-0005-0000-0000-0000897B0000}"/>
    <cellStyle name="Normal 6 3 2 4 8" xfId="31624" xr:uid="{00000000-0005-0000-0000-00008A7B0000}"/>
    <cellStyle name="Normal 6 3 2 5" xfId="31625" xr:uid="{00000000-0005-0000-0000-00008B7B0000}"/>
    <cellStyle name="Normal 6 3 2 5 2" xfId="31626" xr:uid="{00000000-0005-0000-0000-00008C7B0000}"/>
    <cellStyle name="Normal 6 3 2 5 2 2" xfId="31627" xr:uid="{00000000-0005-0000-0000-00008D7B0000}"/>
    <cellStyle name="Normal 6 3 2 5 2 2 2" xfId="31628" xr:uid="{00000000-0005-0000-0000-00008E7B0000}"/>
    <cellStyle name="Normal 6 3 2 5 2 3" xfId="31629" xr:uid="{00000000-0005-0000-0000-00008F7B0000}"/>
    <cellStyle name="Normal 6 3 2 5 3" xfId="31630" xr:uid="{00000000-0005-0000-0000-0000907B0000}"/>
    <cellStyle name="Normal 6 3 2 5 3 2" xfId="31631" xr:uid="{00000000-0005-0000-0000-0000917B0000}"/>
    <cellStyle name="Normal 6 3 2 5 3 2 2" xfId="31632" xr:uid="{00000000-0005-0000-0000-0000927B0000}"/>
    <cellStyle name="Normal 6 3 2 5 3 3" xfId="31633" xr:uid="{00000000-0005-0000-0000-0000937B0000}"/>
    <cellStyle name="Normal 6 3 2 5 4" xfId="31634" xr:uid="{00000000-0005-0000-0000-0000947B0000}"/>
    <cellStyle name="Normal 6 3 2 5 4 2" xfId="31635" xr:uid="{00000000-0005-0000-0000-0000957B0000}"/>
    <cellStyle name="Normal 6 3 2 5 5" xfId="31636" xr:uid="{00000000-0005-0000-0000-0000967B0000}"/>
    <cellStyle name="Normal 6 3 2 6" xfId="31637" xr:uid="{00000000-0005-0000-0000-0000977B0000}"/>
    <cellStyle name="Normal 6 3 2 6 2" xfId="31638" xr:uid="{00000000-0005-0000-0000-0000987B0000}"/>
    <cellStyle name="Normal 6 3 2 6 2 2" xfId="31639" xr:uid="{00000000-0005-0000-0000-0000997B0000}"/>
    <cellStyle name="Normal 6 3 2 6 2 2 2" xfId="31640" xr:uid="{00000000-0005-0000-0000-00009A7B0000}"/>
    <cellStyle name="Normal 6 3 2 6 2 3" xfId="31641" xr:uid="{00000000-0005-0000-0000-00009B7B0000}"/>
    <cellStyle name="Normal 6 3 2 6 3" xfId="31642" xr:uid="{00000000-0005-0000-0000-00009C7B0000}"/>
    <cellStyle name="Normal 6 3 2 6 3 2" xfId="31643" xr:uid="{00000000-0005-0000-0000-00009D7B0000}"/>
    <cellStyle name="Normal 6 3 2 6 3 2 2" xfId="31644" xr:uid="{00000000-0005-0000-0000-00009E7B0000}"/>
    <cellStyle name="Normal 6 3 2 6 3 3" xfId="31645" xr:uid="{00000000-0005-0000-0000-00009F7B0000}"/>
    <cellStyle name="Normal 6 3 2 6 4" xfId="31646" xr:uid="{00000000-0005-0000-0000-0000A07B0000}"/>
    <cellStyle name="Normal 6 3 2 6 4 2" xfId="31647" xr:uid="{00000000-0005-0000-0000-0000A17B0000}"/>
    <cellStyle name="Normal 6 3 2 6 5" xfId="31648" xr:uid="{00000000-0005-0000-0000-0000A27B0000}"/>
    <cellStyle name="Normal 6 3 2 7" xfId="31649" xr:uid="{00000000-0005-0000-0000-0000A37B0000}"/>
    <cellStyle name="Normal 6 3 2 7 2" xfId="31650" xr:uid="{00000000-0005-0000-0000-0000A47B0000}"/>
    <cellStyle name="Normal 6 3 2 7 2 2" xfId="31651" xr:uid="{00000000-0005-0000-0000-0000A57B0000}"/>
    <cellStyle name="Normal 6 3 2 7 2 2 2" xfId="31652" xr:uid="{00000000-0005-0000-0000-0000A67B0000}"/>
    <cellStyle name="Normal 6 3 2 7 2 3" xfId="31653" xr:uid="{00000000-0005-0000-0000-0000A77B0000}"/>
    <cellStyle name="Normal 6 3 2 7 3" xfId="31654" xr:uid="{00000000-0005-0000-0000-0000A87B0000}"/>
    <cellStyle name="Normal 6 3 2 7 3 2" xfId="31655" xr:uid="{00000000-0005-0000-0000-0000A97B0000}"/>
    <cellStyle name="Normal 6 3 2 7 3 2 2" xfId="31656" xr:uid="{00000000-0005-0000-0000-0000AA7B0000}"/>
    <cellStyle name="Normal 6 3 2 7 3 3" xfId="31657" xr:uid="{00000000-0005-0000-0000-0000AB7B0000}"/>
    <cellStyle name="Normal 6 3 2 7 4" xfId="31658" xr:uid="{00000000-0005-0000-0000-0000AC7B0000}"/>
    <cellStyle name="Normal 6 3 2 7 4 2" xfId="31659" xr:uid="{00000000-0005-0000-0000-0000AD7B0000}"/>
    <cellStyle name="Normal 6 3 2 7 5" xfId="31660" xr:uid="{00000000-0005-0000-0000-0000AE7B0000}"/>
    <cellStyle name="Normal 6 3 2 8" xfId="31661" xr:uid="{00000000-0005-0000-0000-0000AF7B0000}"/>
    <cellStyle name="Normal 6 3 2 8 2" xfId="31662" xr:uid="{00000000-0005-0000-0000-0000B07B0000}"/>
    <cellStyle name="Normal 6 3 2 8 2 2" xfId="31663" xr:uid="{00000000-0005-0000-0000-0000B17B0000}"/>
    <cellStyle name="Normal 6 3 2 8 3" xfId="31664" xr:uid="{00000000-0005-0000-0000-0000B27B0000}"/>
    <cellStyle name="Normal 6 3 2 9" xfId="31665" xr:uid="{00000000-0005-0000-0000-0000B37B0000}"/>
    <cellStyle name="Normal 6 3 2 9 2" xfId="31666" xr:uid="{00000000-0005-0000-0000-0000B47B0000}"/>
    <cellStyle name="Normal 6 3 2 9 2 2" xfId="31667" xr:uid="{00000000-0005-0000-0000-0000B57B0000}"/>
    <cellStyle name="Normal 6 3 2 9 3" xfId="31668" xr:uid="{00000000-0005-0000-0000-0000B67B0000}"/>
    <cellStyle name="Normal 6 3 3" xfId="31669" xr:uid="{00000000-0005-0000-0000-0000B77B0000}"/>
    <cellStyle name="Normal 6 3 3 2" xfId="31670" xr:uid="{00000000-0005-0000-0000-0000B87B0000}"/>
    <cellStyle name="Normal 6 3 3 2 2" xfId="31671" xr:uid="{00000000-0005-0000-0000-0000B97B0000}"/>
    <cellStyle name="Normal 6 3 3 2 2 2" xfId="31672" xr:uid="{00000000-0005-0000-0000-0000BA7B0000}"/>
    <cellStyle name="Normal 6 3 3 2 2 2 2" xfId="31673" xr:uid="{00000000-0005-0000-0000-0000BB7B0000}"/>
    <cellStyle name="Normal 6 3 3 2 2 2 2 2" xfId="31674" xr:uid="{00000000-0005-0000-0000-0000BC7B0000}"/>
    <cellStyle name="Normal 6 3 3 2 2 2 3" xfId="31675" xr:uid="{00000000-0005-0000-0000-0000BD7B0000}"/>
    <cellStyle name="Normal 6 3 3 2 2 3" xfId="31676" xr:uid="{00000000-0005-0000-0000-0000BE7B0000}"/>
    <cellStyle name="Normal 6 3 3 2 2 3 2" xfId="31677" xr:uid="{00000000-0005-0000-0000-0000BF7B0000}"/>
    <cellStyle name="Normal 6 3 3 2 2 3 2 2" xfId="31678" xr:uid="{00000000-0005-0000-0000-0000C07B0000}"/>
    <cellStyle name="Normal 6 3 3 2 2 3 3" xfId="31679" xr:uid="{00000000-0005-0000-0000-0000C17B0000}"/>
    <cellStyle name="Normal 6 3 3 2 2 4" xfId="31680" xr:uid="{00000000-0005-0000-0000-0000C27B0000}"/>
    <cellStyle name="Normal 6 3 3 2 2 4 2" xfId="31681" xr:uid="{00000000-0005-0000-0000-0000C37B0000}"/>
    <cellStyle name="Normal 6 3 3 2 2 5" xfId="31682" xr:uid="{00000000-0005-0000-0000-0000C47B0000}"/>
    <cellStyle name="Normal 6 3 3 2 3" xfId="31683" xr:uid="{00000000-0005-0000-0000-0000C57B0000}"/>
    <cellStyle name="Normal 6 3 3 2 3 2" xfId="31684" xr:uid="{00000000-0005-0000-0000-0000C67B0000}"/>
    <cellStyle name="Normal 6 3 3 2 3 2 2" xfId="31685" xr:uid="{00000000-0005-0000-0000-0000C77B0000}"/>
    <cellStyle name="Normal 6 3 3 2 3 2 2 2" xfId="31686" xr:uid="{00000000-0005-0000-0000-0000C87B0000}"/>
    <cellStyle name="Normal 6 3 3 2 3 2 3" xfId="31687" xr:uid="{00000000-0005-0000-0000-0000C97B0000}"/>
    <cellStyle name="Normal 6 3 3 2 3 3" xfId="31688" xr:uid="{00000000-0005-0000-0000-0000CA7B0000}"/>
    <cellStyle name="Normal 6 3 3 2 3 3 2" xfId="31689" xr:uid="{00000000-0005-0000-0000-0000CB7B0000}"/>
    <cellStyle name="Normal 6 3 3 2 3 3 2 2" xfId="31690" xr:uid="{00000000-0005-0000-0000-0000CC7B0000}"/>
    <cellStyle name="Normal 6 3 3 2 3 3 3" xfId="31691" xr:uid="{00000000-0005-0000-0000-0000CD7B0000}"/>
    <cellStyle name="Normal 6 3 3 2 3 4" xfId="31692" xr:uid="{00000000-0005-0000-0000-0000CE7B0000}"/>
    <cellStyle name="Normal 6 3 3 2 3 4 2" xfId="31693" xr:uid="{00000000-0005-0000-0000-0000CF7B0000}"/>
    <cellStyle name="Normal 6 3 3 2 3 5" xfId="31694" xr:uid="{00000000-0005-0000-0000-0000D07B0000}"/>
    <cellStyle name="Normal 6 3 3 2 4" xfId="31695" xr:uid="{00000000-0005-0000-0000-0000D17B0000}"/>
    <cellStyle name="Normal 6 3 3 2 4 2" xfId="31696" xr:uid="{00000000-0005-0000-0000-0000D27B0000}"/>
    <cellStyle name="Normal 6 3 3 2 4 2 2" xfId="31697" xr:uid="{00000000-0005-0000-0000-0000D37B0000}"/>
    <cellStyle name="Normal 6 3 3 2 4 2 2 2" xfId="31698" xr:uid="{00000000-0005-0000-0000-0000D47B0000}"/>
    <cellStyle name="Normal 6 3 3 2 4 2 3" xfId="31699" xr:uid="{00000000-0005-0000-0000-0000D57B0000}"/>
    <cellStyle name="Normal 6 3 3 2 4 3" xfId="31700" xr:uid="{00000000-0005-0000-0000-0000D67B0000}"/>
    <cellStyle name="Normal 6 3 3 2 4 3 2" xfId="31701" xr:uid="{00000000-0005-0000-0000-0000D77B0000}"/>
    <cellStyle name="Normal 6 3 3 2 4 3 2 2" xfId="31702" xr:uid="{00000000-0005-0000-0000-0000D87B0000}"/>
    <cellStyle name="Normal 6 3 3 2 4 3 3" xfId="31703" xr:uid="{00000000-0005-0000-0000-0000D97B0000}"/>
    <cellStyle name="Normal 6 3 3 2 4 4" xfId="31704" xr:uid="{00000000-0005-0000-0000-0000DA7B0000}"/>
    <cellStyle name="Normal 6 3 3 2 4 4 2" xfId="31705" xr:uid="{00000000-0005-0000-0000-0000DB7B0000}"/>
    <cellStyle name="Normal 6 3 3 2 4 5" xfId="31706" xr:uid="{00000000-0005-0000-0000-0000DC7B0000}"/>
    <cellStyle name="Normal 6 3 3 2 5" xfId="31707" xr:uid="{00000000-0005-0000-0000-0000DD7B0000}"/>
    <cellStyle name="Normal 6 3 3 2 5 2" xfId="31708" xr:uid="{00000000-0005-0000-0000-0000DE7B0000}"/>
    <cellStyle name="Normal 6 3 3 2 5 2 2" xfId="31709" xr:uid="{00000000-0005-0000-0000-0000DF7B0000}"/>
    <cellStyle name="Normal 6 3 3 2 5 3" xfId="31710" xr:uid="{00000000-0005-0000-0000-0000E07B0000}"/>
    <cellStyle name="Normal 6 3 3 2 6" xfId="31711" xr:uid="{00000000-0005-0000-0000-0000E17B0000}"/>
    <cellStyle name="Normal 6 3 3 2 6 2" xfId="31712" xr:uid="{00000000-0005-0000-0000-0000E27B0000}"/>
    <cellStyle name="Normal 6 3 3 2 6 2 2" xfId="31713" xr:uid="{00000000-0005-0000-0000-0000E37B0000}"/>
    <cellStyle name="Normal 6 3 3 2 6 3" xfId="31714" xr:uid="{00000000-0005-0000-0000-0000E47B0000}"/>
    <cellStyle name="Normal 6 3 3 2 7" xfId="31715" xr:uid="{00000000-0005-0000-0000-0000E57B0000}"/>
    <cellStyle name="Normal 6 3 3 2 7 2" xfId="31716" xr:uid="{00000000-0005-0000-0000-0000E67B0000}"/>
    <cellStyle name="Normal 6 3 3 2 8" xfId="31717" xr:uid="{00000000-0005-0000-0000-0000E77B0000}"/>
    <cellStyle name="Normal 6 3 3 3" xfId="31718" xr:uid="{00000000-0005-0000-0000-0000E87B0000}"/>
    <cellStyle name="Normal 6 3 3 3 2" xfId="31719" xr:uid="{00000000-0005-0000-0000-0000E97B0000}"/>
    <cellStyle name="Normal 6 3 3 3 2 2" xfId="31720" xr:uid="{00000000-0005-0000-0000-0000EA7B0000}"/>
    <cellStyle name="Normal 6 3 3 3 2 2 2" xfId="31721" xr:uid="{00000000-0005-0000-0000-0000EB7B0000}"/>
    <cellStyle name="Normal 6 3 3 3 2 3" xfId="31722" xr:uid="{00000000-0005-0000-0000-0000EC7B0000}"/>
    <cellStyle name="Normal 6 3 3 3 3" xfId="31723" xr:uid="{00000000-0005-0000-0000-0000ED7B0000}"/>
    <cellStyle name="Normal 6 3 3 3 3 2" xfId="31724" xr:uid="{00000000-0005-0000-0000-0000EE7B0000}"/>
    <cellStyle name="Normal 6 3 3 3 3 2 2" xfId="31725" xr:uid="{00000000-0005-0000-0000-0000EF7B0000}"/>
    <cellStyle name="Normal 6 3 3 3 3 3" xfId="31726" xr:uid="{00000000-0005-0000-0000-0000F07B0000}"/>
    <cellStyle name="Normal 6 3 3 3 4" xfId="31727" xr:uid="{00000000-0005-0000-0000-0000F17B0000}"/>
    <cellStyle name="Normal 6 3 3 3 4 2" xfId="31728" xr:uid="{00000000-0005-0000-0000-0000F27B0000}"/>
    <cellStyle name="Normal 6 3 3 3 5" xfId="31729" xr:uid="{00000000-0005-0000-0000-0000F37B0000}"/>
    <cellStyle name="Normal 6 3 3 4" xfId="31730" xr:uid="{00000000-0005-0000-0000-0000F47B0000}"/>
    <cellStyle name="Normal 6 3 3 4 2" xfId="31731" xr:uid="{00000000-0005-0000-0000-0000F57B0000}"/>
    <cellStyle name="Normal 6 3 3 4 2 2" xfId="31732" xr:uid="{00000000-0005-0000-0000-0000F67B0000}"/>
    <cellStyle name="Normal 6 3 3 4 2 2 2" xfId="31733" xr:uid="{00000000-0005-0000-0000-0000F77B0000}"/>
    <cellStyle name="Normal 6 3 3 4 2 3" xfId="31734" xr:uid="{00000000-0005-0000-0000-0000F87B0000}"/>
    <cellStyle name="Normal 6 3 3 4 3" xfId="31735" xr:uid="{00000000-0005-0000-0000-0000F97B0000}"/>
    <cellStyle name="Normal 6 3 3 4 3 2" xfId="31736" xr:uid="{00000000-0005-0000-0000-0000FA7B0000}"/>
    <cellStyle name="Normal 6 3 3 4 3 2 2" xfId="31737" xr:uid="{00000000-0005-0000-0000-0000FB7B0000}"/>
    <cellStyle name="Normal 6 3 3 4 3 3" xfId="31738" xr:uid="{00000000-0005-0000-0000-0000FC7B0000}"/>
    <cellStyle name="Normal 6 3 3 4 4" xfId="31739" xr:uid="{00000000-0005-0000-0000-0000FD7B0000}"/>
    <cellStyle name="Normal 6 3 3 4 4 2" xfId="31740" xr:uid="{00000000-0005-0000-0000-0000FE7B0000}"/>
    <cellStyle name="Normal 6 3 3 4 5" xfId="31741" xr:uid="{00000000-0005-0000-0000-0000FF7B0000}"/>
    <cellStyle name="Normal 6 3 3 5" xfId="31742" xr:uid="{00000000-0005-0000-0000-0000007C0000}"/>
    <cellStyle name="Normal 6 3 3 5 2" xfId="31743" xr:uid="{00000000-0005-0000-0000-0000017C0000}"/>
    <cellStyle name="Normal 6 3 3 5 2 2" xfId="31744" xr:uid="{00000000-0005-0000-0000-0000027C0000}"/>
    <cellStyle name="Normal 6 3 3 5 2 2 2" xfId="31745" xr:uid="{00000000-0005-0000-0000-0000037C0000}"/>
    <cellStyle name="Normal 6 3 3 5 2 3" xfId="31746" xr:uid="{00000000-0005-0000-0000-0000047C0000}"/>
    <cellStyle name="Normal 6 3 3 5 3" xfId="31747" xr:uid="{00000000-0005-0000-0000-0000057C0000}"/>
    <cellStyle name="Normal 6 3 3 5 3 2" xfId="31748" xr:uid="{00000000-0005-0000-0000-0000067C0000}"/>
    <cellStyle name="Normal 6 3 3 5 3 2 2" xfId="31749" xr:uid="{00000000-0005-0000-0000-0000077C0000}"/>
    <cellStyle name="Normal 6 3 3 5 3 3" xfId="31750" xr:uid="{00000000-0005-0000-0000-0000087C0000}"/>
    <cellStyle name="Normal 6 3 3 5 4" xfId="31751" xr:uid="{00000000-0005-0000-0000-0000097C0000}"/>
    <cellStyle name="Normal 6 3 3 5 4 2" xfId="31752" xr:uid="{00000000-0005-0000-0000-00000A7C0000}"/>
    <cellStyle name="Normal 6 3 3 5 5" xfId="31753" xr:uid="{00000000-0005-0000-0000-00000B7C0000}"/>
    <cellStyle name="Normal 6 3 3 6" xfId="31754" xr:uid="{00000000-0005-0000-0000-00000C7C0000}"/>
    <cellStyle name="Normal 6 3 3 6 2" xfId="31755" xr:uid="{00000000-0005-0000-0000-00000D7C0000}"/>
    <cellStyle name="Normal 6 3 3 6 2 2" xfId="31756" xr:uid="{00000000-0005-0000-0000-00000E7C0000}"/>
    <cellStyle name="Normal 6 3 3 6 3" xfId="31757" xr:uid="{00000000-0005-0000-0000-00000F7C0000}"/>
    <cellStyle name="Normal 6 3 3 7" xfId="31758" xr:uid="{00000000-0005-0000-0000-0000107C0000}"/>
    <cellStyle name="Normal 6 3 3 7 2" xfId="31759" xr:uid="{00000000-0005-0000-0000-0000117C0000}"/>
    <cellStyle name="Normal 6 3 3 7 2 2" xfId="31760" xr:uid="{00000000-0005-0000-0000-0000127C0000}"/>
    <cellStyle name="Normal 6 3 3 7 3" xfId="31761" xr:uid="{00000000-0005-0000-0000-0000137C0000}"/>
    <cellStyle name="Normal 6 3 3 8" xfId="31762" xr:uid="{00000000-0005-0000-0000-0000147C0000}"/>
    <cellStyle name="Normal 6 3 3 8 2" xfId="31763" xr:uid="{00000000-0005-0000-0000-0000157C0000}"/>
    <cellStyle name="Normal 6 3 3 9" xfId="31764" xr:uid="{00000000-0005-0000-0000-0000167C0000}"/>
    <cellStyle name="Normal 6 3 4" xfId="31765" xr:uid="{00000000-0005-0000-0000-0000177C0000}"/>
    <cellStyle name="Normal 6 3 4 2" xfId="31766" xr:uid="{00000000-0005-0000-0000-0000187C0000}"/>
    <cellStyle name="Normal 6 3 4 2 2" xfId="31767" xr:uid="{00000000-0005-0000-0000-0000197C0000}"/>
    <cellStyle name="Normal 6 3 4 2 2 2" xfId="31768" xr:uid="{00000000-0005-0000-0000-00001A7C0000}"/>
    <cellStyle name="Normal 6 3 4 2 2 2 2" xfId="31769" xr:uid="{00000000-0005-0000-0000-00001B7C0000}"/>
    <cellStyle name="Normal 6 3 4 2 2 3" xfId="31770" xr:uid="{00000000-0005-0000-0000-00001C7C0000}"/>
    <cellStyle name="Normal 6 3 4 2 3" xfId="31771" xr:uid="{00000000-0005-0000-0000-00001D7C0000}"/>
    <cellStyle name="Normal 6 3 4 2 3 2" xfId="31772" xr:uid="{00000000-0005-0000-0000-00001E7C0000}"/>
    <cellStyle name="Normal 6 3 4 2 3 2 2" xfId="31773" xr:uid="{00000000-0005-0000-0000-00001F7C0000}"/>
    <cellStyle name="Normal 6 3 4 2 3 3" xfId="31774" xr:uid="{00000000-0005-0000-0000-0000207C0000}"/>
    <cellStyle name="Normal 6 3 4 2 4" xfId="31775" xr:uid="{00000000-0005-0000-0000-0000217C0000}"/>
    <cellStyle name="Normal 6 3 4 2 4 2" xfId="31776" xr:uid="{00000000-0005-0000-0000-0000227C0000}"/>
    <cellStyle name="Normal 6 3 4 2 5" xfId="31777" xr:uid="{00000000-0005-0000-0000-0000237C0000}"/>
    <cellStyle name="Normal 6 3 4 3" xfId="31778" xr:uid="{00000000-0005-0000-0000-0000247C0000}"/>
    <cellStyle name="Normal 6 3 4 3 2" xfId="31779" xr:uid="{00000000-0005-0000-0000-0000257C0000}"/>
    <cellStyle name="Normal 6 3 4 3 2 2" xfId="31780" xr:uid="{00000000-0005-0000-0000-0000267C0000}"/>
    <cellStyle name="Normal 6 3 4 3 2 2 2" xfId="31781" xr:uid="{00000000-0005-0000-0000-0000277C0000}"/>
    <cellStyle name="Normal 6 3 4 3 2 3" xfId="31782" xr:uid="{00000000-0005-0000-0000-0000287C0000}"/>
    <cellStyle name="Normal 6 3 4 3 3" xfId="31783" xr:uid="{00000000-0005-0000-0000-0000297C0000}"/>
    <cellStyle name="Normal 6 3 4 3 3 2" xfId="31784" xr:uid="{00000000-0005-0000-0000-00002A7C0000}"/>
    <cellStyle name="Normal 6 3 4 3 3 2 2" xfId="31785" xr:uid="{00000000-0005-0000-0000-00002B7C0000}"/>
    <cellStyle name="Normal 6 3 4 3 3 3" xfId="31786" xr:uid="{00000000-0005-0000-0000-00002C7C0000}"/>
    <cellStyle name="Normal 6 3 4 3 4" xfId="31787" xr:uid="{00000000-0005-0000-0000-00002D7C0000}"/>
    <cellStyle name="Normal 6 3 4 3 4 2" xfId="31788" xr:uid="{00000000-0005-0000-0000-00002E7C0000}"/>
    <cellStyle name="Normal 6 3 4 3 5" xfId="31789" xr:uid="{00000000-0005-0000-0000-00002F7C0000}"/>
    <cellStyle name="Normal 6 3 4 4" xfId="31790" xr:uid="{00000000-0005-0000-0000-0000307C0000}"/>
    <cellStyle name="Normal 6 3 4 4 2" xfId="31791" xr:uid="{00000000-0005-0000-0000-0000317C0000}"/>
    <cellStyle name="Normal 6 3 4 4 2 2" xfId="31792" xr:uid="{00000000-0005-0000-0000-0000327C0000}"/>
    <cellStyle name="Normal 6 3 4 4 2 2 2" xfId="31793" xr:uid="{00000000-0005-0000-0000-0000337C0000}"/>
    <cellStyle name="Normal 6 3 4 4 2 3" xfId="31794" xr:uid="{00000000-0005-0000-0000-0000347C0000}"/>
    <cellStyle name="Normal 6 3 4 4 3" xfId="31795" xr:uid="{00000000-0005-0000-0000-0000357C0000}"/>
    <cellStyle name="Normal 6 3 4 4 3 2" xfId="31796" xr:uid="{00000000-0005-0000-0000-0000367C0000}"/>
    <cellStyle name="Normal 6 3 4 4 3 2 2" xfId="31797" xr:uid="{00000000-0005-0000-0000-0000377C0000}"/>
    <cellStyle name="Normal 6 3 4 4 3 3" xfId="31798" xr:uid="{00000000-0005-0000-0000-0000387C0000}"/>
    <cellStyle name="Normal 6 3 4 4 4" xfId="31799" xr:uid="{00000000-0005-0000-0000-0000397C0000}"/>
    <cellStyle name="Normal 6 3 4 4 4 2" xfId="31800" xr:uid="{00000000-0005-0000-0000-00003A7C0000}"/>
    <cellStyle name="Normal 6 3 4 4 5" xfId="31801" xr:uid="{00000000-0005-0000-0000-00003B7C0000}"/>
    <cellStyle name="Normal 6 3 4 5" xfId="31802" xr:uid="{00000000-0005-0000-0000-00003C7C0000}"/>
    <cellStyle name="Normal 6 3 4 5 2" xfId="31803" xr:uid="{00000000-0005-0000-0000-00003D7C0000}"/>
    <cellStyle name="Normal 6 3 4 5 2 2" xfId="31804" xr:uid="{00000000-0005-0000-0000-00003E7C0000}"/>
    <cellStyle name="Normal 6 3 4 5 3" xfId="31805" xr:uid="{00000000-0005-0000-0000-00003F7C0000}"/>
    <cellStyle name="Normal 6 3 4 6" xfId="31806" xr:uid="{00000000-0005-0000-0000-0000407C0000}"/>
    <cellStyle name="Normal 6 3 4 6 2" xfId="31807" xr:uid="{00000000-0005-0000-0000-0000417C0000}"/>
    <cellStyle name="Normal 6 3 4 6 2 2" xfId="31808" xr:uid="{00000000-0005-0000-0000-0000427C0000}"/>
    <cellStyle name="Normal 6 3 4 6 3" xfId="31809" xr:uid="{00000000-0005-0000-0000-0000437C0000}"/>
    <cellStyle name="Normal 6 3 4 7" xfId="31810" xr:uid="{00000000-0005-0000-0000-0000447C0000}"/>
    <cellStyle name="Normal 6 3 4 7 2" xfId="31811" xr:uid="{00000000-0005-0000-0000-0000457C0000}"/>
    <cellStyle name="Normal 6 3 4 8" xfId="31812" xr:uid="{00000000-0005-0000-0000-0000467C0000}"/>
    <cellStyle name="Normal 6 3 5" xfId="31813" xr:uid="{00000000-0005-0000-0000-0000477C0000}"/>
    <cellStyle name="Normal 6 3 5 2" xfId="31814" xr:uid="{00000000-0005-0000-0000-0000487C0000}"/>
    <cellStyle name="Normal 6 3 5 2 2" xfId="31815" xr:uid="{00000000-0005-0000-0000-0000497C0000}"/>
    <cellStyle name="Normal 6 3 5 2 2 2" xfId="31816" xr:uid="{00000000-0005-0000-0000-00004A7C0000}"/>
    <cellStyle name="Normal 6 3 5 2 3" xfId="31817" xr:uid="{00000000-0005-0000-0000-00004B7C0000}"/>
    <cellStyle name="Normal 6 3 5 3" xfId="31818" xr:uid="{00000000-0005-0000-0000-00004C7C0000}"/>
    <cellStyle name="Normal 6 3 5 3 2" xfId="31819" xr:uid="{00000000-0005-0000-0000-00004D7C0000}"/>
    <cellStyle name="Normal 6 3 5 3 2 2" xfId="31820" xr:uid="{00000000-0005-0000-0000-00004E7C0000}"/>
    <cellStyle name="Normal 6 3 5 3 3" xfId="31821" xr:uid="{00000000-0005-0000-0000-00004F7C0000}"/>
    <cellStyle name="Normal 6 3 5 4" xfId="31822" xr:uid="{00000000-0005-0000-0000-0000507C0000}"/>
    <cellStyle name="Normal 6 3 5 4 2" xfId="31823" xr:uid="{00000000-0005-0000-0000-0000517C0000}"/>
    <cellStyle name="Normal 6 3 5 5" xfId="31824" xr:uid="{00000000-0005-0000-0000-0000527C0000}"/>
    <cellStyle name="Normal 6 3 6" xfId="31825" xr:uid="{00000000-0005-0000-0000-0000537C0000}"/>
    <cellStyle name="Normal 6 3 6 2" xfId="31826" xr:uid="{00000000-0005-0000-0000-0000547C0000}"/>
    <cellStyle name="Normal 6 3 6 2 2" xfId="31827" xr:uid="{00000000-0005-0000-0000-0000557C0000}"/>
    <cellStyle name="Normal 6 3 6 2 2 2" xfId="31828" xr:uid="{00000000-0005-0000-0000-0000567C0000}"/>
    <cellStyle name="Normal 6 3 6 2 3" xfId="31829" xr:uid="{00000000-0005-0000-0000-0000577C0000}"/>
    <cellStyle name="Normal 6 3 6 3" xfId="31830" xr:uid="{00000000-0005-0000-0000-0000587C0000}"/>
    <cellStyle name="Normal 6 3 6 3 2" xfId="31831" xr:uid="{00000000-0005-0000-0000-0000597C0000}"/>
    <cellStyle name="Normal 6 3 6 3 2 2" xfId="31832" xr:uid="{00000000-0005-0000-0000-00005A7C0000}"/>
    <cellStyle name="Normal 6 3 6 3 3" xfId="31833" xr:uid="{00000000-0005-0000-0000-00005B7C0000}"/>
    <cellStyle name="Normal 6 3 6 4" xfId="31834" xr:uid="{00000000-0005-0000-0000-00005C7C0000}"/>
    <cellStyle name="Normal 6 3 6 4 2" xfId="31835" xr:uid="{00000000-0005-0000-0000-00005D7C0000}"/>
    <cellStyle name="Normal 6 3 6 5" xfId="31836" xr:uid="{00000000-0005-0000-0000-00005E7C0000}"/>
    <cellStyle name="Normal 6 3 7" xfId="31837" xr:uid="{00000000-0005-0000-0000-00005F7C0000}"/>
    <cellStyle name="Normal 6 3 7 2" xfId="31838" xr:uid="{00000000-0005-0000-0000-0000607C0000}"/>
    <cellStyle name="Normal 6 3 7 2 2" xfId="31839" xr:uid="{00000000-0005-0000-0000-0000617C0000}"/>
    <cellStyle name="Normal 6 3 7 2 2 2" xfId="31840" xr:uid="{00000000-0005-0000-0000-0000627C0000}"/>
    <cellStyle name="Normal 6 3 7 2 3" xfId="31841" xr:uid="{00000000-0005-0000-0000-0000637C0000}"/>
    <cellStyle name="Normal 6 3 7 3" xfId="31842" xr:uid="{00000000-0005-0000-0000-0000647C0000}"/>
    <cellStyle name="Normal 6 3 7 3 2" xfId="31843" xr:uid="{00000000-0005-0000-0000-0000657C0000}"/>
    <cellStyle name="Normal 6 3 7 3 2 2" xfId="31844" xr:uid="{00000000-0005-0000-0000-0000667C0000}"/>
    <cellStyle name="Normal 6 3 7 3 3" xfId="31845" xr:uid="{00000000-0005-0000-0000-0000677C0000}"/>
    <cellStyle name="Normal 6 3 7 4" xfId="31846" xr:uid="{00000000-0005-0000-0000-0000687C0000}"/>
    <cellStyle name="Normal 6 3 7 4 2" xfId="31847" xr:uid="{00000000-0005-0000-0000-0000697C0000}"/>
    <cellStyle name="Normal 6 3 7 5" xfId="31848" xr:uid="{00000000-0005-0000-0000-00006A7C0000}"/>
    <cellStyle name="Normal 6 3 8" xfId="31849" xr:uid="{00000000-0005-0000-0000-00006B7C0000}"/>
    <cellStyle name="Normal 6 3 8 2" xfId="31850" xr:uid="{00000000-0005-0000-0000-00006C7C0000}"/>
    <cellStyle name="Normal 6 3 8 2 2" xfId="31851" xr:uid="{00000000-0005-0000-0000-00006D7C0000}"/>
    <cellStyle name="Normal 6 3 8 2 2 2" xfId="31852" xr:uid="{00000000-0005-0000-0000-00006E7C0000}"/>
    <cellStyle name="Normal 6 3 8 2 3" xfId="31853" xr:uid="{00000000-0005-0000-0000-00006F7C0000}"/>
    <cellStyle name="Normal 6 3 8 3" xfId="31854" xr:uid="{00000000-0005-0000-0000-0000707C0000}"/>
    <cellStyle name="Normal 6 3 8 3 2" xfId="31855" xr:uid="{00000000-0005-0000-0000-0000717C0000}"/>
    <cellStyle name="Normal 6 3 8 3 2 2" xfId="31856" xr:uid="{00000000-0005-0000-0000-0000727C0000}"/>
    <cellStyle name="Normal 6 3 8 3 3" xfId="31857" xr:uid="{00000000-0005-0000-0000-0000737C0000}"/>
    <cellStyle name="Normal 6 3 8 4" xfId="31858" xr:uid="{00000000-0005-0000-0000-0000747C0000}"/>
    <cellStyle name="Normal 6 3 8 4 2" xfId="31859" xr:uid="{00000000-0005-0000-0000-0000757C0000}"/>
    <cellStyle name="Normal 6 3 8 5" xfId="31860" xr:uid="{00000000-0005-0000-0000-0000767C0000}"/>
    <cellStyle name="Normal 6 3 9" xfId="31861" xr:uid="{00000000-0005-0000-0000-0000777C0000}"/>
    <cellStyle name="Normal 6 3 9 2" xfId="31862" xr:uid="{00000000-0005-0000-0000-0000787C0000}"/>
    <cellStyle name="Normal 6 3 9 2 2" xfId="31863" xr:uid="{00000000-0005-0000-0000-0000797C0000}"/>
    <cellStyle name="Normal 6 3 9 3" xfId="31864" xr:uid="{00000000-0005-0000-0000-00007A7C0000}"/>
    <cellStyle name="Normal 6 30" xfId="31865" xr:uid="{00000000-0005-0000-0000-00007B7C0000}"/>
    <cellStyle name="Normal 6 30 2" xfId="31866" xr:uid="{00000000-0005-0000-0000-00007C7C0000}"/>
    <cellStyle name="Normal 6 30 3" xfId="31867" xr:uid="{00000000-0005-0000-0000-00007D7C0000}"/>
    <cellStyle name="Normal 6 30 4" xfId="31868" xr:uid="{00000000-0005-0000-0000-00007E7C0000}"/>
    <cellStyle name="Normal 6 31" xfId="31869" xr:uid="{00000000-0005-0000-0000-00007F7C0000}"/>
    <cellStyle name="Normal 6 31 2" xfId="31870" xr:uid="{00000000-0005-0000-0000-0000807C0000}"/>
    <cellStyle name="Normal 6 31 3" xfId="31871" xr:uid="{00000000-0005-0000-0000-0000817C0000}"/>
    <cellStyle name="Normal 6 31 4" xfId="31872" xr:uid="{00000000-0005-0000-0000-0000827C0000}"/>
    <cellStyle name="Normal 6 32" xfId="31873" xr:uid="{00000000-0005-0000-0000-0000837C0000}"/>
    <cellStyle name="Normal 6 32 2" xfId="31874" xr:uid="{00000000-0005-0000-0000-0000847C0000}"/>
    <cellStyle name="Normal 6 32 3" xfId="31875" xr:uid="{00000000-0005-0000-0000-0000857C0000}"/>
    <cellStyle name="Normal 6 32 4" xfId="31876" xr:uid="{00000000-0005-0000-0000-0000867C0000}"/>
    <cellStyle name="Normal 6 33" xfId="31877" xr:uid="{00000000-0005-0000-0000-0000877C0000}"/>
    <cellStyle name="Normal 6 33 2" xfId="31878" xr:uid="{00000000-0005-0000-0000-0000887C0000}"/>
    <cellStyle name="Normal 6 33 3" xfId="31879" xr:uid="{00000000-0005-0000-0000-0000897C0000}"/>
    <cellStyle name="Normal 6 33 4" xfId="31880" xr:uid="{00000000-0005-0000-0000-00008A7C0000}"/>
    <cellStyle name="Normal 6 34" xfId="31881" xr:uid="{00000000-0005-0000-0000-00008B7C0000}"/>
    <cellStyle name="Normal 6 35" xfId="31882" xr:uid="{00000000-0005-0000-0000-00008C7C0000}"/>
    <cellStyle name="Normal 6 36" xfId="31883" xr:uid="{00000000-0005-0000-0000-00008D7C0000}"/>
    <cellStyle name="Normal 6 37" xfId="31884" xr:uid="{00000000-0005-0000-0000-00008E7C0000}"/>
    <cellStyle name="Normal 6 4" xfId="31885" xr:uid="{00000000-0005-0000-0000-00008F7C0000}"/>
    <cellStyle name="Normal 6 4 10" xfId="31886" xr:uid="{00000000-0005-0000-0000-0000907C0000}"/>
    <cellStyle name="Normal 6 4 2" xfId="31887" xr:uid="{00000000-0005-0000-0000-0000917C0000}"/>
    <cellStyle name="Normal 6 4 2 2" xfId="31888" xr:uid="{00000000-0005-0000-0000-0000927C0000}"/>
    <cellStyle name="Normal 6 4 2 2 2" xfId="31889" xr:uid="{00000000-0005-0000-0000-0000937C0000}"/>
    <cellStyle name="Normal 6 4 2 2 2 2" xfId="31890" xr:uid="{00000000-0005-0000-0000-0000947C0000}"/>
    <cellStyle name="Normal 6 4 2 2 2 2 2" xfId="31891" xr:uid="{00000000-0005-0000-0000-0000957C0000}"/>
    <cellStyle name="Normal 6 4 2 2 2 3" xfId="31892" xr:uid="{00000000-0005-0000-0000-0000967C0000}"/>
    <cellStyle name="Normal 6 4 2 2 3" xfId="31893" xr:uid="{00000000-0005-0000-0000-0000977C0000}"/>
    <cellStyle name="Normal 6 4 2 2 3 2" xfId="31894" xr:uid="{00000000-0005-0000-0000-0000987C0000}"/>
    <cellStyle name="Normal 6 4 2 2 3 2 2" xfId="31895" xr:uid="{00000000-0005-0000-0000-0000997C0000}"/>
    <cellStyle name="Normal 6 4 2 2 3 3" xfId="31896" xr:uid="{00000000-0005-0000-0000-00009A7C0000}"/>
    <cellStyle name="Normal 6 4 2 2 4" xfId="31897" xr:uid="{00000000-0005-0000-0000-00009B7C0000}"/>
    <cellStyle name="Normal 6 4 2 2 4 2" xfId="31898" xr:uid="{00000000-0005-0000-0000-00009C7C0000}"/>
    <cellStyle name="Normal 6 4 2 2 5" xfId="31899" xr:uid="{00000000-0005-0000-0000-00009D7C0000}"/>
    <cellStyle name="Normal 6 4 2 3" xfId="31900" xr:uid="{00000000-0005-0000-0000-00009E7C0000}"/>
    <cellStyle name="Normal 6 4 2 3 2" xfId="31901" xr:uid="{00000000-0005-0000-0000-00009F7C0000}"/>
    <cellStyle name="Normal 6 4 2 3 2 2" xfId="31902" xr:uid="{00000000-0005-0000-0000-0000A07C0000}"/>
    <cellStyle name="Normal 6 4 2 3 2 2 2" xfId="31903" xr:uid="{00000000-0005-0000-0000-0000A17C0000}"/>
    <cellStyle name="Normal 6 4 2 3 2 3" xfId="31904" xr:uid="{00000000-0005-0000-0000-0000A27C0000}"/>
    <cellStyle name="Normal 6 4 2 3 3" xfId="31905" xr:uid="{00000000-0005-0000-0000-0000A37C0000}"/>
    <cellStyle name="Normal 6 4 2 3 3 2" xfId="31906" xr:uid="{00000000-0005-0000-0000-0000A47C0000}"/>
    <cellStyle name="Normal 6 4 2 3 3 2 2" xfId="31907" xr:uid="{00000000-0005-0000-0000-0000A57C0000}"/>
    <cellStyle name="Normal 6 4 2 3 3 3" xfId="31908" xr:uid="{00000000-0005-0000-0000-0000A67C0000}"/>
    <cellStyle name="Normal 6 4 2 3 4" xfId="31909" xr:uid="{00000000-0005-0000-0000-0000A77C0000}"/>
    <cellStyle name="Normal 6 4 2 3 4 2" xfId="31910" xr:uid="{00000000-0005-0000-0000-0000A87C0000}"/>
    <cellStyle name="Normal 6 4 2 3 5" xfId="31911" xr:uid="{00000000-0005-0000-0000-0000A97C0000}"/>
    <cellStyle name="Normal 6 4 2 4" xfId="31912" xr:uid="{00000000-0005-0000-0000-0000AA7C0000}"/>
    <cellStyle name="Normal 6 4 2 4 2" xfId="31913" xr:uid="{00000000-0005-0000-0000-0000AB7C0000}"/>
    <cellStyle name="Normal 6 4 2 4 2 2" xfId="31914" xr:uid="{00000000-0005-0000-0000-0000AC7C0000}"/>
    <cellStyle name="Normal 6 4 2 4 2 2 2" xfId="31915" xr:uid="{00000000-0005-0000-0000-0000AD7C0000}"/>
    <cellStyle name="Normal 6 4 2 4 2 3" xfId="31916" xr:uid="{00000000-0005-0000-0000-0000AE7C0000}"/>
    <cellStyle name="Normal 6 4 2 4 3" xfId="31917" xr:uid="{00000000-0005-0000-0000-0000AF7C0000}"/>
    <cellStyle name="Normal 6 4 2 4 3 2" xfId="31918" xr:uid="{00000000-0005-0000-0000-0000B07C0000}"/>
    <cellStyle name="Normal 6 4 2 4 3 2 2" xfId="31919" xr:uid="{00000000-0005-0000-0000-0000B17C0000}"/>
    <cellStyle name="Normal 6 4 2 4 3 3" xfId="31920" xr:uid="{00000000-0005-0000-0000-0000B27C0000}"/>
    <cellStyle name="Normal 6 4 2 4 4" xfId="31921" xr:uid="{00000000-0005-0000-0000-0000B37C0000}"/>
    <cellStyle name="Normal 6 4 2 4 4 2" xfId="31922" xr:uid="{00000000-0005-0000-0000-0000B47C0000}"/>
    <cellStyle name="Normal 6 4 2 4 5" xfId="31923" xr:uid="{00000000-0005-0000-0000-0000B57C0000}"/>
    <cellStyle name="Normal 6 4 2 5" xfId="31924" xr:uid="{00000000-0005-0000-0000-0000B67C0000}"/>
    <cellStyle name="Normal 6 4 2 5 2" xfId="31925" xr:uid="{00000000-0005-0000-0000-0000B77C0000}"/>
    <cellStyle name="Normal 6 4 2 5 2 2" xfId="31926" xr:uid="{00000000-0005-0000-0000-0000B87C0000}"/>
    <cellStyle name="Normal 6 4 2 5 3" xfId="31927" xr:uid="{00000000-0005-0000-0000-0000B97C0000}"/>
    <cellStyle name="Normal 6 4 2 6" xfId="31928" xr:uid="{00000000-0005-0000-0000-0000BA7C0000}"/>
    <cellStyle name="Normal 6 4 2 6 2" xfId="31929" xr:uid="{00000000-0005-0000-0000-0000BB7C0000}"/>
    <cellStyle name="Normal 6 4 2 6 2 2" xfId="31930" xr:uid="{00000000-0005-0000-0000-0000BC7C0000}"/>
    <cellStyle name="Normal 6 4 2 6 3" xfId="31931" xr:uid="{00000000-0005-0000-0000-0000BD7C0000}"/>
    <cellStyle name="Normal 6 4 2 7" xfId="31932" xr:uid="{00000000-0005-0000-0000-0000BE7C0000}"/>
    <cellStyle name="Normal 6 4 2 7 2" xfId="31933" xr:uid="{00000000-0005-0000-0000-0000BF7C0000}"/>
    <cellStyle name="Normal 6 4 2 8" xfId="31934" xr:uid="{00000000-0005-0000-0000-0000C07C0000}"/>
    <cellStyle name="Normal 6 4 3" xfId="31935" xr:uid="{00000000-0005-0000-0000-0000C17C0000}"/>
    <cellStyle name="Normal 6 4 3 2" xfId="31936" xr:uid="{00000000-0005-0000-0000-0000C27C0000}"/>
    <cellStyle name="Normal 6 4 3 2 2" xfId="31937" xr:uid="{00000000-0005-0000-0000-0000C37C0000}"/>
    <cellStyle name="Normal 6 4 3 2 2 2" xfId="31938" xr:uid="{00000000-0005-0000-0000-0000C47C0000}"/>
    <cellStyle name="Normal 6 4 3 2 3" xfId="31939" xr:uid="{00000000-0005-0000-0000-0000C57C0000}"/>
    <cellStyle name="Normal 6 4 3 3" xfId="31940" xr:uid="{00000000-0005-0000-0000-0000C67C0000}"/>
    <cellStyle name="Normal 6 4 3 3 2" xfId="31941" xr:uid="{00000000-0005-0000-0000-0000C77C0000}"/>
    <cellStyle name="Normal 6 4 3 3 2 2" xfId="31942" xr:uid="{00000000-0005-0000-0000-0000C87C0000}"/>
    <cellStyle name="Normal 6 4 3 3 3" xfId="31943" xr:uid="{00000000-0005-0000-0000-0000C97C0000}"/>
    <cellStyle name="Normal 6 4 3 4" xfId="31944" xr:uid="{00000000-0005-0000-0000-0000CA7C0000}"/>
    <cellStyle name="Normal 6 4 3 4 2" xfId="31945" xr:uid="{00000000-0005-0000-0000-0000CB7C0000}"/>
    <cellStyle name="Normal 6 4 3 5" xfId="31946" xr:uid="{00000000-0005-0000-0000-0000CC7C0000}"/>
    <cellStyle name="Normal 6 4 4" xfId="31947" xr:uid="{00000000-0005-0000-0000-0000CD7C0000}"/>
    <cellStyle name="Normal 6 4 4 2" xfId="31948" xr:uid="{00000000-0005-0000-0000-0000CE7C0000}"/>
    <cellStyle name="Normal 6 4 4 2 2" xfId="31949" xr:uid="{00000000-0005-0000-0000-0000CF7C0000}"/>
    <cellStyle name="Normal 6 4 4 2 2 2" xfId="31950" xr:uid="{00000000-0005-0000-0000-0000D07C0000}"/>
    <cellStyle name="Normal 6 4 4 2 3" xfId="31951" xr:uid="{00000000-0005-0000-0000-0000D17C0000}"/>
    <cellStyle name="Normal 6 4 4 3" xfId="31952" xr:uid="{00000000-0005-0000-0000-0000D27C0000}"/>
    <cellStyle name="Normal 6 4 4 3 2" xfId="31953" xr:uid="{00000000-0005-0000-0000-0000D37C0000}"/>
    <cellStyle name="Normal 6 4 4 3 2 2" xfId="31954" xr:uid="{00000000-0005-0000-0000-0000D47C0000}"/>
    <cellStyle name="Normal 6 4 4 3 3" xfId="31955" xr:uid="{00000000-0005-0000-0000-0000D57C0000}"/>
    <cellStyle name="Normal 6 4 4 4" xfId="31956" xr:uid="{00000000-0005-0000-0000-0000D67C0000}"/>
    <cellStyle name="Normal 6 4 4 4 2" xfId="31957" xr:uid="{00000000-0005-0000-0000-0000D77C0000}"/>
    <cellStyle name="Normal 6 4 4 5" xfId="31958" xr:uid="{00000000-0005-0000-0000-0000D87C0000}"/>
    <cellStyle name="Normal 6 4 5" xfId="31959" xr:uid="{00000000-0005-0000-0000-0000D97C0000}"/>
    <cellStyle name="Normal 6 4 5 2" xfId="31960" xr:uid="{00000000-0005-0000-0000-0000DA7C0000}"/>
    <cellStyle name="Normal 6 4 5 2 2" xfId="31961" xr:uid="{00000000-0005-0000-0000-0000DB7C0000}"/>
    <cellStyle name="Normal 6 4 5 2 2 2" xfId="31962" xr:uid="{00000000-0005-0000-0000-0000DC7C0000}"/>
    <cellStyle name="Normal 6 4 5 2 3" xfId="31963" xr:uid="{00000000-0005-0000-0000-0000DD7C0000}"/>
    <cellStyle name="Normal 6 4 5 3" xfId="31964" xr:uid="{00000000-0005-0000-0000-0000DE7C0000}"/>
    <cellStyle name="Normal 6 4 5 3 2" xfId="31965" xr:uid="{00000000-0005-0000-0000-0000DF7C0000}"/>
    <cellStyle name="Normal 6 4 5 3 2 2" xfId="31966" xr:uid="{00000000-0005-0000-0000-0000E07C0000}"/>
    <cellStyle name="Normal 6 4 5 3 3" xfId="31967" xr:uid="{00000000-0005-0000-0000-0000E17C0000}"/>
    <cellStyle name="Normal 6 4 5 4" xfId="31968" xr:uid="{00000000-0005-0000-0000-0000E27C0000}"/>
    <cellStyle name="Normal 6 4 5 4 2" xfId="31969" xr:uid="{00000000-0005-0000-0000-0000E37C0000}"/>
    <cellStyle name="Normal 6 4 5 5" xfId="31970" xr:uid="{00000000-0005-0000-0000-0000E47C0000}"/>
    <cellStyle name="Normal 6 4 6" xfId="31971" xr:uid="{00000000-0005-0000-0000-0000E57C0000}"/>
    <cellStyle name="Normal 6 4 6 2" xfId="31972" xr:uid="{00000000-0005-0000-0000-0000E67C0000}"/>
    <cellStyle name="Normal 6 4 6 2 2" xfId="31973" xr:uid="{00000000-0005-0000-0000-0000E77C0000}"/>
    <cellStyle name="Normal 6 4 6 3" xfId="31974" xr:uid="{00000000-0005-0000-0000-0000E87C0000}"/>
    <cellStyle name="Normal 6 4 7" xfId="31975" xr:uid="{00000000-0005-0000-0000-0000E97C0000}"/>
    <cellStyle name="Normal 6 4 7 2" xfId="31976" xr:uid="{00000000-0005-0000-0000-0000EA7C0000}"/>
    <cellStyle name="Normal 6 4 7 2 2" xfId="31977" xr:uid="{00000000-0005-0000-0000-0000EB7C0000}"/>
    <cellStyle name="Normal 6 4 7 3" xfId="31978" xr:uid="{00000000-0005-0000-0000-0000EC7C0000}"/>
    <cellStyle name="Normal 6 4 8" xfId="31979" xr:uid="{00000000-0005-0000-0000-0000ED7C0000}"/>
    <cellStyle name="Normal 6 4 8 2" xfId="31980" xr:uid="{00000000-0005-0000-0000-0000EE7C0000}"/>
    <cellStyle name="Normal 6 4 9" xfId="31981" xr:uid="{00000000-0005-0000-0000-0000EF7C0000}"/>
    <cellStyle name="Normal 6 5" xfId="31982" xr:uid="{00000000-0005-0000-0000-0000F07C0000}"/>
    <cellStyle name="Normal 6 5 2" xfId="31983" xr:uid="{00000000-0005-0000-0000-0000F17C0000}"/>
    <cellStyle name="Normal 6 5 2 2" xfId="31984" xr:uid="{00000000-0005-0000-0000-0000F27C0000}"/>
    <cellStyle name="Normal 6 5 2 2 2" xfId="31985" xr:uid="{00000000-0005-0000-0000-0000F37C0000}"/>
    <cellStyle name="Normal 6 5 2 2 2 2" xfId="31986" xr:uid="{00000000-0005-0000-0000-0000F47C0000}"/>
    <cellStyle name="Normal 6 5 2 2 3" xfId="31987" xr:uid="{00000000-0005-0000-0000-0000F57C0000}"/>
    <cellStyle name="Normal 6 5 2 3" xfId="31988" xr:uid="{00000000-0005-0000-0000-0000F67C0000}"/>
    <cellStyle name="Normal 6 5 2 3 2" xfId="31989" xr:uid="{00000000-0005-0000-0000-0000F77C0000}"/>
    <cellStyle name="Normal 6 5 2 3 2 2" xfId="31990" xr:uid="{00000000-0005-0000-0000-0000F87C0000}"/>
    <cellStyle name="Normal 6 5 2 3 3" xfId="31991" xr:uid="{00000000-0005-0000-0000-0000F97C0000}"/>
    <cellStyle name="Normal 6 5 2 4" xfId="31992" xr:uid="{00000000-0005-0000-0000-0000FA7C0000}"/>
    <cellStyle name="Normal 6 5 2 4 2" xfId="31993" xr:uid="{00000000-0005-0000-0000-0000FB7C0000}"/>
    <cellStyle name="Normal 6 5 2 5" xfId="31994" xr:uid="{00000000-0005-0000-0000-0000FC7C0000}"/>
    <cellStyle name="Normal 6 5 3" xfId="31995" xr:uid="{00000000-0005-0000-0000-0000FD7C0000}"/>
    <cellStyle name="Normal 6 5 3 2" xfId="31996" xr:uid="{00000000-0005-0000-0000-0000FE7C0000}"/>
    <cellStyle name="Normal 6 5 3 2 2" xfId="31997" xr:uid="{00000000-0005-0000-0000-0000FF7C0000}"/>
    <cellStyle name="Normal 6 5 3 2 2 2" xfId="31998" xr:uid="{00000000-0005-0000-0000-0000007D0000}"/>
    <cellStyle name="Normal 6 5 3 2 3" xfId="31999" xr:uid="{00000000-0005-0000-0000-0000017D0000}"/>
    <cellStyle name="Normal 6 5 3 3" xfId="32000" xr:uid="{00000000-0005-0000-0000-0000027D0000}"/>
    <cellStyle name="Normal 6 5 3 3 2" xfId="32001" xr:uid="{00000000-0005-0000-0000-0000037D0000}"/>
    <cellStyle name="Normal 6 5 3 3 2 2" xfId="32002" xr:uid="{00000000-0005-0000-0000-0000047D0000}"/>
    <cellStyle name="Normal 6 5 3 3 3" xfId="32003" xr:uid="{00000000-0005-0000-0000-0000057D0000}"/>
    <cellStyle name="Normal 6 5 3 4" xfId="32004" xr:uid="{00000000-0005-0000-0000-0000067D0000}"/>
    <cellStyle name="Normal 6 5 3 4 2" xfId="32005" xr:uid="{00000000-0005-0000-0000-0000077D0000}"/>
    <cellStyle name="Normal 6 5 3 5" xfId="32006" xr:uid="{00000000-0005-0000-0000-0000087D0000}"/>
    <cellStyle name="Normal 6 5 4" xfId="32007" xr:uid="{00000000-0005-0000-0000-0000097D0000}"/>
    <cellStyle name="Normal 6 5 4 2" xfId="32008" xr:uid="{00000000-0005-0000-0000-00000A7D0000}"/>
    <cellStyle name="Normal 6 5 4 2 2" xfId="32009" xr:uid="{00000000-0005-0000-0000-00000B7D0000}"/>
    <cellStyle name="Normal 6 5 4 2 2 2" xfId="32010" xr:uid="{00000000-0005-0000-0000-00000C7D0000}"/>
    <cellStyle name="Normal 6 5 4 2 3" xfId="32011" xr:uid="{00000000-0005-0000-0000-00000D7D0000}"/>
    <cellStyle name="Normal 6 5 4 3" xfId="32012" xr:uid="{00000000-0005-0000-0000-00000E7D0000}"/>
    <cellStyle name="Normal 6 5 4 3 2" xfId="32013" xr:uid="{00000000-0005-0000-0000-00000F7D0000}"/>
    <cellStyle name="Normal 6 5 4 3 2 2" xfId="32014" xr:uid="{00000000-0005-0000-0000-0000107D0000}"/>
    <cellStyle name="Normal 6 5 4 3 3" xfId="32015" xr:uid="{00000000-0005-0000-0000-0000117D0000}"/>
    <cellStyle name="Normal 6 5 4 4" xfId="32016" xr:uid="{00000000-0005-0000-0000-0000127D0000}"/>
    <cellStyle name="Normal 6 5 4 4 2" xfId="32017" xr:uid="{00000000-0005-0000-0000-0000137D0000}"/>
    <cellStyle name="Normal 6 5 4 5" xfId="32018" xr:uid="{00000000-0005-0000-0000-0000147D0000}"/>
    <cellStyle name="Normal 6 5 5" xfId="32019" xr:uid="{00000000-0005-0000-0000-0000157D0000}"/>
    <cellStyle name="Normal 6 5 5 2" xfId="32020" xr:uid="{00000000-0005-0000-0000-0000167D0000}"/>
    <cellStyle name="Normal 6 5 5 2 2" xfId="32021" xr:uid="{00000000-0005-0000-0000-0000177D0000}"/>
    <cellStyle name="Normal 6 5 5 3" xfId="32022" xr:uid="{00000000-0005-0000-0000-0000187D0000}"/>
    <cellStyle name="Normal 6 5 6" xfId="32023" xr:uid="{00000000-0005-0000-0000-0000197D0000}"/>
    <cellStyle name="Normal 6 5 6 2" xfId="32024" xr:uid="{00000000-0005-0000-0000-00001A7D0000}"/>
    <cellStyle name="Normal 6 5 6 2 2" xfId="32025" xr:uid="{00000000-0005-0000-0000-00001B7D0000}"/>
    <cellStyle name="Normal 6 5 6 3" xfId="32026" xr:uid="{00000000-0005-0000-0000-00001C7D0000}"/>
    <cellStyle name="Normal 6 5 7" xfId="32027" xr:uid="{00000000-0005-0000-0000-00001D7D0000}"/>
    <cellStyle name="Normal 6 5 7 2" xfId="32028" xr:uid="{00000000-0005-0000-0000-00001E7D0000}"/>
    <cellStyle name="Normal 6 5 8" xfId="32029" xr:uid="{00000000-0005-0000-0000-00001F7D0000}"/>
    <cellStyle name="Normal 6 5 9" xfId="32030" xr:uid="{00000000-0005-0000-0000-0000207D0000}"/>
    <cellStyle name="Normal 6 6" xfId="32031" xr:uid="{00000000-0005-0000-0000-0000217D0000}"/>
    <cellStyle name="Normal 6 6 2" xfId="32032" xr:uid="{00000000-0005-0000-0000-0000227D0000}"/>
    <cellStyle name="Normal 6 6 2 2" xfId="32033" xr:uid="{00000000-0005-0000-0000-0000237D0000}"/>
    <cellStyle name="Normal 6 6 2 2 2" xfId="32034" xr:uid="{00000000-0005-0000-0000-0000247D0000}"/>
    <cellStyle name="Normal 6 6 2 3" xfId="32035" xr:uid="{00000000-0005-0000-0000-0000257D0000}"/>
    <cellStyle name="Normal 6 6 3" xfId="32036" xr:uid="{00000000-0005-0000-0000-0000267D0000}"/>
    <cellStyle name="Normal 6 6 3 2" xfId="32037" xr:uid="{00000000-0005-0000-0000-0000277D0000}"/>
    <cellStyle name="Normal 6 6 3 2 2" xfId="32038" xr:uid="{00000000-0005-0000-0000-0000287D0000}"/>
    <cellStyle name="Normal 6 6 3 3" xfId="32039" xr:uid="{00000000-0005-0000-0000-0000297D0000}"/>
    <cellStyle name="Normal 6 6 4" xfId="32040" xr:uid="{00000000-0005-0000-0000-00002A7D0000}"/>
    <cellStyle name="Normal 6 6 4 2" xfId="32041" xr:uid="{00000000-0005-0000-0000-00002B7D0000}"/>
    <cellStyle name="Normal 6 6 5" xfId="32042" xr:uid="{00000000-0005-0000-0000-00002C7D0000}"/>
    <cellStyle name="Normal 6 7" xfId="32043" xr:uid="{00000000-0005-0000-0000-00002D7D0000}"/>
    <cellStyle name="Normal 6 7 2" xfId="32044" xr:uid="{00000000-0005-0000-0000-00002E7D0000}"/>
    <cellStyle name="Normal 6 7 3" xfId="32045" xr:uid="{00000000-0005-0000-0000-00002F7D0000}"/>
    <cellStyle name="Normal 6 7 4" xfId="32046" xr:uid="{00000000-0005-0000-0000-0000307D0000}"/>
    <cellStyle name="Normal 6 8" xfId="32047" xr:uid="{00000000-0005-0000-0000-0000317D0000}"/>
    <cellStyle name="Normal 6 8 2" xfId="32048" xr:uid="{00000000-0005-0000-0000-0000327D0000}"/>
    <cellStyle name="Normal 6 8 2 2" xfId="32049" xr:uid="{00000000-0005-0000-0000-0000337D0000}"/>
    <cellStyle name="Normal 6 8 2 2 2" xfId="32050" xr:uid="{00000000-0005-0000-0000-0000347D0000}"/>
    <cellStyle name="Normal 6 8 2 3" xfId="32051" xr:uid="{00000000-0005-0000-0000-0000357D0000}"/>
    <cellStyle name="Normal 6 8 3" xfId="32052" xr:uid="{00000000-0005-0000-0000-0000367D0000}"/>
    <cellStyle name="Normal 6 8 3 2" xfId="32053" xr:uid="{00000000-0005-0000-0000-0000377D0000}"/>
    <cellStyle name="Normal 6 8 3 2 2" xfId="32054" xr:uid="{00000000-0005-0000-0000-0000387D0000}"/>
    <cellStyle name="Normal 6 8 3 3" xfId="32055" xr:uid="{00000000-0005-0000-0000-0000397D0000}"/>
    <cellStyle name="Normal 6 8 4" xfId="32056" xr:uid="{00000000-0005-0000-0000-00003A7D0000}"/>
    <cellStyle name="Normal 6 8 4 2" xfId="32057" xr:uid="{00000000-0005-0000-0000-00003B7D0000}"/>
    <cellStyle name="Normal 6 8 5" xfId="32058" xr:uid="{00000000-0005-0000-0000-00003C7D0000}"/>
    <cellStyle name="Normal 6 9" xfId="32059" xr:uid="{00000000-0005-0000-0000-00003D7D0000}"/>
    <cellStyle name="Normal 6 9 2" xfId="32060" xr:uid="{00000000-0005-0000-0000-00003E7D0000}"/>
    <cellStyle name="Normal 6 9 2 2" xfId="32061" xr:uid="{00000000-0005-0000-0000-00003F7D0000}"/>
    <cellStyle name="Normal 6 9 2 2 2" xfId="32062" xr:uid="{00000000-0005-0000-0000-0000407D0000}"/>
    <cellStyle name="Normal 6 9 2 3" xfId="32063" xr:uid="{00000000-0005-0000-0000-0000417D0000}"/>
    <cellStyle name="Normal 6 9 3" xfId="32064" xr:uid="{00000000-0005-0000-0000-0000427D0000}"/>
    <cellStyle name="Normal 6 9 3 2" xfId="32065" xr:uid="{00000000-0005-0000-0000-0000437D0000}"/>
    <cellStyle name="Normal 6 9 3 2 2" xfId="32066" xr:uid="{00000000-0005-0000-0000-0000447D0000}"/>
    <cellStyle name="Normal 6 9 3 3" xfId="32067" xr:uid="{00000000-0005-0000-0000-0000457D0000}"/>
    <cellStyle name="Normal 6 9 4" xfId="32068" xr:uid="{00000000-0005-0000-0000-0000467D0000}"/>
    <cellStyle name="Normal 6 9 4 2" xfId="32069" xr:uid="{00000000-0005-0000-0000-0000477D0000}"/>
    <cellStyle name="Normal 6 9 5" xfId="32070" xr:uid="{00000000-0005-0000-0000-0000487D0000}"/>
    <cellStyle name="Normal 60" xfId="32071" xr:uid="{00000000-0005-0000-0000-0000497D0000}"/>
    <cellStyle name="Normal 60 2" xfId="32072" xr:uid="{00000000-0005-0000-0000-00004A7D0000}"/>
    <cellStyle name="Normal 60 2 2" xfId="32073" xr:uid="{00000000-0005-0000-0000-00004B7D0000}"/>
    <cellStyle name="Normal 60 2 3" xfId="32074" xr:uid="{00000000-0005-0000-0000-00004C7D0000}"/>
    <cellStyle name="Normal 60 2 4" xfId="32075" xr:uid="{00000000-0005-0000-0000-00004D7D0000}"/>
    <cellStyle name="Normal 60 3" xfId="32076" xr:uid="{00000000-0005-0000-0000-00004E7D0000}"/>
    <cellStyle name="Normal 60 3 2" xfId="32077" xr:uid="{00000000-0005-0000-0000-00004F7D0000}"/>
    <cellStyle name="Normal 60 3 3" xfId="32078" xr:uid="{00000000-0005-0000-0000-0000507D0000}"/>
    <cellStyle name="Normal 60 3 4" xfId="32079" xr:uid="{00000000-0005-0000-0000-0000517D0000}"/>
    <cellStyle name="Normal 60 4" xfId="32080" xr:uid="{00000000-0005-0000-0000-0000527D0000}"/>
    <cellStyle name="Normal 60 5" xfId="32081" xr:uid="{00000000-0005-0000-0000-0000537D0000}"/>
    <cellStyle name="Normal 60 6" xfId="32082" xr:uid="{00000000-0005-0000-0000-0000547D0000}"/>
    <cellStyle name="Normal 600" xfId="32083" xr:uid="{00000000-0005-0000-0000-0000557D0000}"/>
    <cellStyle name="Normal 601" xfId="32084" xr:uid="{00000000-0005-0000-0000-0000567D0000}"/>
    <cellStyle name="Normal 602" xfId="32085" xr:uid="{00000000-0005-0000-0000-0000577D0000}"/>
    <cellStyle name="Normal 603" xfId="32086" xr:uid="{00000000-0005-0000-0000-0000587D0000}"/>
    <cellStyle name="Normal 604" xfId="32087" xr:uid="{00000000-0005-0000-0000-0000597D0000}"/>
    <cellStyle name="Normal 605" xfId="32088" xr:uid="{00000000-0005-0000-0000-00005A7D0000}"/>
    <cellStyle name="Normal 606" xfId="32089" xr:uid="{00000000-0005-0000-0000-00005B7D0000}"/>
    <cellStyle name="Normal 607" xfId="32090" xr:uid="{00000000-0005-0000-0000-00005C7D0000}"/>
    <cellStyle name="Normal 61" xfId="32091" xr:uid="{00000000-0005-0000-0000-00005D7D0000}"/>
    <cellStyle name="Normal 61 2" xfId="32092" xr:uid="{00000000-0005-0000-0000-00005E7D0000}"/>
    <cellStyle name="Normal 61 2 2" xfId="32093" xr:uid="{00000000-0005-0000-0000-00005F7D0000}"/>
    <cellStyle name="Normal 61 2 3" xfId="32094" xr:uid="{00000000-0005-0000-0000-0000607D0000}"/>
    <cellStyle name="Normal 61 2 4" xfId="32095" xr:uid="{00000000-0005-0000-0000-0000617D0000}"/>
    <cellStyle name="Normal 61 3" xfId="32096" xr:uid="{00000000-0005-0000-0000-0000627D0000}"/>
    <cellStyle name="Normal 61 3 2" xfId="32097" xr:uid="{00000000-0005-0000-0000-0000637D0000}"/>
    <cellStyle name="Normal 61 3 3" xfId="32098" xr:uid="{00000000-0005-0000-0000-0000647D0000}"/>
    <cellStyle name="Normal 61 3 4" xfId="32099" xr:uid="{00000000-0005-0000-0000-0000657D0000}"/>
    <cellStyle name="Normal 61 4" xfId="32100" xr:uid="{00000000-0005-0000-0000-0000667D0000}"/>
    <cellStyle name="Normal 61 5" xfId="32101" xr:uid="{00000000-0005-0000-0000-0000677D0000}"/>
    <cellStyle name="Normal 61 6" xfId="32102" xr:uid="{00000000-0005-0000-0000-0000687D0000}"/>
    <cellStyle name="Normal 62" xfId="32103" xr:uid="{00000000-0005-0000-0000-0000697D0000}"/>
    <cellStyle name="Normal 62 2" xfId="32104" xr:uid="{00000000-0005-0000-0000-00006A7D0000}"/>
    <cellStyle name="Normal 62 2 2" xfId="32105" xr:uid="{00000000-0005-0000-0000-00006B7D0000}"/>
    <cellStyle name="Normal 62 2 3" xfId="32106" xr:uid="{00000000-0005-0000-0000-00006C7D0000}"/>
    <cellStyle name="Normal 62 2 4" xfId="32107" xr:uid="{00000000-0005-0000-0000-00006D7D0000}"/>
    <cellStyle name="Normal 62 3" xfId="32108" xr:uid="{00000000-0005-0000-0000-00006E7D0000}"/>
    <cellStyle name="Normal 62 3 2" xfId="32109" xr:uid="{00000000-0005-0000-0000-00006F7D0000}"/>
    <cellStyle name="Normal 62 3 3" xfId="32110" xr:uid="{00000000-0005-0000-0000-0000707D0000}"/>
    <cellStyle name="Normal 62 3 4" xfId="32111" xr:uid="{00000000-0005-0000-0000-0000717D0000}"/>
    <cellStyle name="Normal 62 4" xfId="32112" xr:uid="{00000000-0005-0000-0000-0000727D0000}"/>
    <cellStyle name="Normal 62 5" xfId="32113" xr:uid="{00000000-0005-0000-0000-0000737D0000}"/>
    <cellStyle name="Normal 62 6" xfId="32114" xr:uid="{00000000-0005-0000-0000-0000747D0000}"/>
    <cellStyle name="Normal 63" xfId="32115" xr:uid="{00000000-0005-0000-0000-0000757D0000}"/>
    <cellStyle name="Normal 63 2" xfId="32116" xr:uid="{00000000-0005-0000-0000-0000767D0000}"/>
    <cellStyle name="Normal 63 2 2" xfId="32117" xr:uid="{00000000-0005-0000-0000-0000777D0000}"/>
    <cellStyle name="Normal 63 2 3" xfId="32118" xr:uid="{00000000-0005-0000-0000-0000787D0000}"/>
    <cellStyle name="Normal 63 2 4" xfId="32119" xr:uid="{00000000-0005-0000-0000-0000797D0000}"/>
    <cellStyle name="Normal 63 3" xfId="32120" xr:uid="{00000000-0005-0000-0000-00007A7D0000}"/>
    <cellStyle name="Normal 63 3 2" xfId="32121" xr:uid="{00000000-0005-0000-0000-00007B7D0000}"/>
    <cellStyle name="Normal 63 3 3" xfId="32122" xr:uid="{00000000-0005-0000-0000-00007C7D0000}"/>
    <cellStyle name="Normal 63 3 4" xfId="32123" xr:uid="{00000000-0005-0000-0000-00007D7D0000}"/>
    <cellStyle name="Normal 63 4" xfId="32124" xr:uid="{00000000-0005-0000-0000-00007E7D0000}"/>
    <cellStyle name="Normal 63 5" xfId="32125" xr:uid="{00000000-0005-0000-0000-00007F7D0000}"/>
    <cellStyle name="Normal 63 6" xfId="32126" xr:uid="{00000000-0005-0000-0000-0000807D0000}"/>
    <cellStyle name="Normal 64" xfId="32127" xr:uid="{00000000-0005-0000-0000-0000817D0000}"/>
    <cellStyle name="Normal 64 2" xfId="32128" xr:uid="{00000000-0005-0000-0000-0000827D0000}"/>
    <cellStyle name="Normal 64 2 2" xfId="32129" xr:uid="{00000000-0005-0000-0000-0000837D0000}"/>
    <cellStyle name="Normal 64 2 3" xfId="32130" xr:uid="{00000000-0005-0000-0000-0000847D0000}"/>
    <cellStyle name="Normal 64 2 4" xfId="32131" xr:uid="{00000000-0005-0000-0000-0000857D0000}"/>
    <cellStyle name="Normal 64 3" xfId="32132" xr:uid="{00000000-0005-0000-0000-0000867D0000}"/>
    <cellStyle name="Normal 64 3 2" xfId="32133" xr:uid="{00000000-0005-0000-0000-0000877D0000}"/>
    <cellStyle name="Normal 64 3 3" xfId="32134" xr:uid="{00000000-0005-0000-0000-0000887D0000}"/>
    <cellStyle name="Normal 64 3 4" xfId="32135" xr:uid="{00000000-0005-0000-0000-0000897D0000}"/>
    <cellStyle name="Normal 64 4" xfId="32136" xr:uid="{00000000-0005-0000-0000-00008A7D0000}"/>
    <cellStyle name="Normal 64 5" xfId="32137" xr:uid="{00000000-0005-0000-0000-00008B7D0000}"/>
    <cellStyle name="Normal 64 6" xfId="32138" xr:uid="{00000000-0005-0000-0000-00008C7D0000}"/>
    <cellStyle name="Normal 65" xfId="32139" xr:uid="{00000000-0005-0000-0000-00008D7D0000}"/>
    <cellStyle name="Normal 65 2" xfId="32140" xr:uid="{00000000-0005-0000-0000-00008E7D0000}"/>
    <cellStyle name="Normal 65 2 2" xfId="32141" xr:uid="{00000000-0005-0000-0000-00008F7D0000}"/>
    <cellStyle name="Normal 65 2 3" xfId="32142" xr:uid="{00000000-0005-0000-0000-0000907D0000}"/>
    <cellStyle name="Normal 65 2 4" xfId="32143" xr:uid="{00000000-0005-0000-0000-0000917D0000}"/>
    <cellStyle name="Normal 65 3" xfId="32144" xr:uid="{00000000-0005-0000-0000-0000927D0000}"/>
    <cellStyle name="Normal 65 3 2" xfId="32145" xr:uid="{00000000-0005-0000-0000-0000937D0000}"/>
    <cellStyle name="Normal 65 3 3" xfId="32146" xr:uid="{00000000-0005-0000-0000-0000947D0000}"/>
    <cellStyle name="Normal 65 3 4" xfId="32147" xr:uid="{00000000-0005-0000-0000-0000957D0000}"/>
    <cellStyle name="Normal 65 4" xfId="32148" xr:uid="{00000000-0005-0000-0000-0000967D0000}"/>
    <cellStyle name="Normal 65 5" xfId="32149" xr:uid="{00000000-0005-0000-0000-0000977D0000}"/>
    <cellStyle name="Normal 65 6" xfId="32150" xr:uid="{00000000-0005-0000-0000-0000987D0000}"/>
    <cellStyle name="Normal 66" xfId="32151" xr:uid="{00000000-0005-0000-0000-0000997D0000}"/>
    <cellStyle name="Normal 66 2" xfId="32152" xr:uid="{00000000-0005-0000-0000-00009A7D0000}"/>
    <cellStyle name="Normal 66 2 2" xfId="32153" xr:uid="{00000000-0005-0000-0000-00009B7D0000}"/>
    <cellStyle name="Normal 66 2 3" xfId="32154" xr:uid="{00000000-0005-0000-0000-00009C7D0000}"/>
    <cellStyle name="Normal 66 2 4" xfId="32155" xr:uid="{00000000-0005-0000-0000-00009D7D0000}"/>
    <cellStyle name="Normal 66 3" xfId="32156" xr:uid="{00000000-0005-0000-0000-00009E7D0000}"/>
    <cellStyle name="Normal 66 3 2" xfId="32157" xr:uid="{00000000-0005-0000-0000-00009F7D0000}"/>
    <cellStyle name="Normal 66 3 3" xfId="32158" xr:uid="{00000000-0005-0000-0000-0000A07D0000}"/>
    <cellStyle name="Normal 66 3 4" xfId="32159" xr:uid="{00000000-0005-0000-0000-0000A17D0000}"/>
    <cellStyle name="Normal 66 4" xfId="32160" xr:uid="{00000000-0005-0000-0000-0000A27D0000}"/>
    <cellStyle name="Normal 66 5" xfId="32161" xr:uid="{00000000-0005-0000-0000-0000A37D0000}"/>
    <cellStyle name="Normal 66 6" xfId="32162" xr:uid="{00000000-0005-0000-0000-0000A47D0000}"/>
    <cellStyle name="Normal 67" xfId="32163" xr:uid="{00000000-0005-0000-0000-0000A57D0000}"/>
    <cellStyle name="Normal 67 2" xfId="32164" xr:uid="{00000000-0005-0000-0000-0000A67D0000}"/>
    <cellStyle name="Normal 67 2 2" xfId="32165" xr:uid="{00000000-0005-0000-0000-0000A77D0000}"/>
    <cellStyle name="Normal 67 2 3" xfId="32166" xr:uid="{00000000-0005-0000-0000-0000A87D0000}"/>
    <cellStyle name="Normal 67 2 4" xfId="32167" xr:uid="{00000000-0005-0000-0000-0000A97D0000}"/>
    <cellStyle name="Normal 67 3" xfId="32168" xr:uid="{00000000-0005-0000-0000-0000AA7D0000}"/>
    <cellStyle name="Normal 67 3 2" xfId="32169" xr:uid="{00000000-0005-0000-0000-0000AB7D0000}"/>
    <cellStyle name="Normal 67 3 3" xfId="32170" xr:uid="{00000000-0005-0000-0000-0000AC7D0000}"/>
    <cellStyle name="Normal 67 3 4" xfId="32171" xr:uid="{00000000-0005-0000-0000-0000AD7D0000}"/>
    <cellStyle name="Normal 67 4" xfId="32172" xr:uid="{00000000-0005-0000-0000-0000AE7D0000}"/>
    <cellStyle name="Normal 67 5" xfId="32173" xr:uid="{00000000-0005-0000-0000-0000AF7D0000}"/>
    <cellStyle name="Normal 67 6" xfId="32174" xr:uid="{00000000-0005-0000-0000-0000B07D0000}"/>
    <cellStyle name="Normal 68" xfId="32175" xr:uid="{00000000-0005-0000-0000-0000B17D0000}"/>
    <cellStyle name="Normal 68 2" xfId="32176" xr:uid="{00000000-0005-0000-0000-0000B27D0000}"/>
    <cellStyle name="Normal 68 2 2" xfId="32177" xr:uid="{00000000-0005-0000-0000-0000B37D0000}"/>
    <cellStyle name="Normal 68 2 3" xfId="32178" xr:uid="{00000000-0005-0000-0000-0000B47D0000}"/>
    <cellStyle name="Normal 68 2 4" xfId="32179" xr:uid="{00000000-0005-0000-0000-0000B57D0000}"/>
    <cellStyle name="Normal 68 3" xfId="32180" xr:uid="{00000000-0005-0000-0000-0000B67D0000}"/>
    <cellStyle name="Normal 68 3 2" xfId="32181" xr:uid="{00000000-0005-0000-0000-0000B77D0000}"/>
    <cellStyle name="Normal 68 3 3" xfId="32182" xr:uid="{00000000-0005-0000-0000-0000B87D0000}"/>
    <cellStyle name="Normal 68 3 4" xfId="32183" xr:uid="{00000000-0005-0000-0000-0000B97D0000}"/>
    <cellStyle name="Normal 68 4" xfId="32184" xr:uid="{00000000-0005-0000-0000-0000BA7D0000}"/>
    <cellStyle name="Normal 68 5" xfId="32185" xr:uid="{00000000-0005-0000-0000-0000BB7D0000}"/>
    <cellStyle name="Normal 68 6" xfId="32186" xr:uid="{00000000-0005-0000-0000-0000BC7D0000}"/>
    <cellStyle name="Normal 69" xfId="32187" xr:uid="{00000000-0005-0000-0000-0000BD7D0000}"/>
    <cellStyle name="Normal 69 2" xfId="32188" xr:uid="{00000000-0005-0000-0000-0000BE7D0000}"/>
    <cellStyle name="Normal 69 2 2" xfId="32189" xr:uid="{00000000-0005-0000-0000-0000BF7D0000}"/>
    <cellStyle name="Normal 69 2 3" xfId="32190" xr:uid="{00000000-0005-0000-0000-0000C07D0000}"/>
    <cellStyle name="Normal 69 2 4" xfId="32191" xr:uid="{00000000-0005-0000-0000-0000C17D0000}"/>
    <cellStyle name="Normal 69 3" xfId="32192" xr:uid="{00000000-0005-0000-0000-0000C27D0000}"/>
    <cellStyle name="Normal 69 3 2" xfId="32193" xr:uid="{00000000-0005-0000-0000-0000C37D0000}"/>
    <cellStyle name="Normal 69 3 3" xfId="32194" xr:uid="{00000000-0005-0000-0000-0000C47D0000}"/>
    <cellStyle name="Normal 69 3 4" xfId="32195" xr:uid="{00000000-0005-0000-0000-0000C57D0000}"/>
    <cellStyle name="Normal 69 4" xfId="32196" xr:uid="{00000000-0005-0000-0000-0000C67D0000}"/>
    <cellStyle name="Normal 69 5" xfId="32197" xr:uid="{00000000-0005-0000-0000-0000C77D0000}"/>
    <cellStyle name="Normal 69 6" xfId="32198" xr:uid="{00000000-0005-0000-0000-0000C87D0000}"/>
    <cellStyle name="Normal 7" xfId="32199" xr:uid="{00000000-0005-0000-0000-0000C97D0000}"/>
    <cellStyle name="Normal 7 10" xfId="32200" xr:uid="{00000000-0005-0000-0000-0000CA7D0000}"/>
    <cellStyle name="Normal 7 10 2" xfId="32201" xr:uid="{00000000-0005-0000-0000-0000CB7D0000}"/>
    <cellStyle name="Normal 7 10 2 2" xfId="32202" xr:uid="{00000000-0005-0000-0000-0000CC7D0000}"/>
    <cellStyle name="Normal 7 10 3" xfId="32203" xr:uid="{00000000-0005-0000-0000-0000CD7D0000}"/>
    <cellStyle name="Normal 7 10 4" xfId="32204" xr:uid="{00000000-0005-0000-0000-0000CE7D0000}"/>
    <cellStyle name="Normal 7 11" xfId="32205" xr:uid="{00000000-0005-0000-0000-0000CF7D0000}"/>
    <cellStyle name="Normal 7 11 2" xfId="32206" xr:uid="{00000000-0005-0000-0000-0000D07D0000}"/>
    <cellStyle name="Normal 7 11 3" xfId="32207" xr:uid="{00000000-0005-0000-0000-0000D17D0000}"/>
    <cellStyle name="Normal 7 11 4" xfId="32208" xr:uid="{00000000-0005-0000-0000-0000D27D0000}"/>
    <cellStyle name="Normal 7 12" xfId="32209" xr:uid="{00000000-0005-0000-0000-0000D37D0000}"/>
    <cellStyle name="Normal 7 12 2" xfId="32210" xr:uid="{00000000-0005-0000-0000-0000D47D0000}"/>
    <cellStyle name="Normal 7 12 3" xfId="32211" xr:uid="{00000000-0005-0000-0000-0000D57D0000}"/>
    <cellStyle name="Normal 7 12 4" xfId="32212" xr:uid="{00000000-0005-0000-0000-0000D67D0000}"/>
    <cellStyle name="Normal 7 13" xfId="32213" xr:uid="{00000000-0005-0000-0000-0000D77D0000}"/>
    <cellStyle name="Normal 7 13 2" xfId="32214" xr:uid="{00000000-0005-0000-0000-0000D87D0000}"/>
    <cellStyle name="Normal 7 13 3" xfId="32215" xr:uid="{00000000-0005-0000-0000-0000D97D0000}"/>
    <cellStyle name="Normal 7 13 4" xfId="32216" xr:uid="{00000000-0005-0000-0000-0000DA7D0000}"/>
    <cellStyle name="Normal 7 14" xfId="32217" xr:uid="{00000000-0005-0000-0000-0000DB7D0000}"/>
    <cellStyle name="Normal 7 14 2" xfId="32218" xr:uid="{00000000-0005-0000-0000-0000DC7D0000}"/>
    <cellStyle name="Normal 7 14 3" xfId="32219" xr:uid="{00000000-0005-0000-0000-0000DD7D0000}"/>
    <cellStyle name="Normal 7 14 4" xfId="32220" xr:uid="{00000000-0005-0000-0000-0000DE7D0000}"/>
    <cellStyle name="Normal 7 15" xfId="32221" xr:uid="{00000000-0005-0000-0000-0000DF7D0000}"/>
    <cellStyle name="Normal 7 15 2" xfId="32222" xr:uid="{00000000-0005-0000-0000-0000E07D0000}"/>
    <cellStyle name="Normal 7 15 3" xfId="32223" xr:uid="{00000000-0005-0000-0000-0000E17D0000}"/>
    <cellStyle name="Normal 7 15 4" xfId="32224" xr:uid="{00000000-0005-0000-0000-0000E27D0000}"/>
    <cellStyle name="Normal 7 16" xfId="32225" xr:uid="{00000000-0005-0000-0000-0000E37D0000}"/>
    <cellStyle name="Normal 7 16 2" xfId="32226" xr:uid="{00000000-0005-0000-0000-0000E47D0000}"/>
    <cellStyle name="Normal 7 16 3" xfId="32227" xr:uid="{00000000-0005-0000-0000-0000E57D0000}"/>
    <cellStyle name="Normal 7 16 4" xfId="32228" xr:uid="{00000000-0005-0000-0000-0000E67D0000}"/>
    <cellStyle name="Normal 7 17" xfId="32229" xr:uid="{00000000-0005-0000-0000-0000E77D0000}"/>
    <cellStyle name="Normal 7 17 2" xfId="32230" xr:uid="{00000000-0005-0000-0000-0000E87D0000}"/>
    <cellStyle name="Normal 7 17 3" xfId="32231" xr:uid="{00000000-0005-0000-0000-0000E97D0000}"/>
    <cellStyle name="Normal 7 17 4" xfId="32232" xr:uid="{00000000-0005-0000-0000-0000EA7D0000}"/>
    <cellStyle name="Normal 7 18" xfId="32233" xr:uid="{00000000-0005-0000-0000-0000EB7D0000}"/>
    <cellStyle name="Normal 7 18 2" xfId="32234" xr:uid="{00000000-0005-0000-0000-0000EC7D0000}"/>
    <cellStyle name="Normal 7 18 3" xfId="32235" xr:uid="{00000000-0005-0000-0000-0000ED7D0000}"/>
    <cellStyle name="Normal 7 18 4" xfId="32236" xr:uid="{00000000-0005-0000-0000-0000EE7D0000}"/>
    <cellStyle name="Normal 7 19" xfId="32237" xr:uid="{00000000-0005-0000-0000-0000EF7D0000}"/>
    <cellStyle name="Normal 7 19 2" xfId="32238" xr:uid="{00000000-0005-0000-0000-0000F07D0000}"/>
    <cellStyle name="Normal 7 19 3" xfId="32239" xr:uid="{00000000-0005-0000-0000-0000F17D0000}"/>
    <cellStyle name="Normal 7 19 4" xfId="32240" xr:uid="{00000000-0005-0000-0000-0000F27D0000}"/>
    <cellStyle name="Normal 7 2" xfId="32241" xr:uid="{00000000-0005-0000-0000-0000F37D0000}"/>
    <cellStyle name="Normal 7 2 10" xfId="32242" xr:uid="{00000000-0005-0000-0000-0000F47D0000}"/>
    <cellStyle name="Normal 7 2 10 2" xfId="32243" xr:uid="{00000000-0005-0000-0000-0000F57D0000}"/>
    <cellStyle name="Normal 7 2 11" xfId="32244" xr:uid="{00000000-0005-0000-0000-0000F67D0000}"/>
    <cellStyle name="Normal 7 2 12" xfId="32245" xr:uid="{00000000-0005-0000-0000-0000F77D0000}"/>
    <cellStyle name="Normal 7 2 2" xfId="32246" xr:uid="{00000000-0005-0000-0000-0000F87D0000}"/>
    <cellStyle name="Normal 7 2 2 10" xfId="32247" xr:uid="{00000000-0005-0000-0000-0000F97D0000}"/>
    <cellStyle name="Normal 7 2 2 10 2" xfId="32248" xr:uid="{00000000-0005-0000-0000-0000FA7D0000}"/>
    <cellStyle name="Normal 7 2 2 11" xfId="32249" xr:uid="{00000000-0005-0000-0000-0000FB7D0000}"/>
    <cellStyle name="Normal 7 2 2 12" xfId="32250" xr:uid="{00000000-0005-0000-0000-0000FC7D0000}"/>
    <cellStyle name="Normal 7 2 2 2" xfId="32251" xr:uid="{00000000-0005-0000-0000-0000FD7D0000}"/>
    <cellStyle name="Normal 7 2 2 2 10" xfId="32252" xr:uid="{00000000-0005-0000-0000-0000FE7D0000}"/>
    <cellStyle name="Normal 7 2 2 2 2" xfId="32253" xr:uid="{00000000-0005-0000-0000-0000FF7D0000}"/>
    <cellStyle name="Normal 7 2 2 2 2 2" xfId="32254" xr:uid="{00000000-0005-0000-0000-0000007E0000}"/>
    <cellStyle name="Normal 7 2 2 2 2 2 2" xfId="32255" xr:uid="{00000000-0005-0000-0000-0000017E0000}"/>
    <cellStyle name="Normal 7 2 2 2 2 2 2 2" xfId="32256" xr:uid="{00000000-0005-0000-0000-0000027E0000}"/>
    <cellStyle name="Normal 7 2 2 2 2 2 2 2 2" xfId="32257" xr:uid="{00000000-0005-0000-0000-0000037E0000}"/>
    <cellStyle name="Normal 7 2 2 2 2 2 2 2 2 2" xfId="32258" xr:uid="{00000000-0005-0000-0000-0000047E0000}"/>
    <cellStyle name="Normal 7 2 2 2 2 2 2 2 3" xfId="32259" xr:uid="{00000000-0005-0000-0000-0000057E0000}"/>
    <cellStyle name="Normal 7 2 2 2 2 2 2 3" xfId="32260" xr:uid="{00000000-0005-0000-0000-0000067E0000}"/>
    <cellStyle name="Normal 7 2 2 2 2 2 2 3 2" xfId="32261" xr:uid="{00000000-0005-0000-0000-0000077E0000}"/>
    <cellStyle name="Normal 7 2 2 2 2 2 2 3 2 2" xfId="32262" xr:uid="{00000000-0005-0000-0000-0000087E0000}"/>
    <cellStyle name="Normal 7 2 2 2 2 2 2 3 3" xfId="32263" xr:uid="{00000000-0005-0000-0000-0000097E0000}"/>
    <cellStyle name="Normal 7 2 2 2 2 2 2 4" xfId="32264" xr:uid="{00000000-0005-0000-0000-00000A7E0000}"/>
    <cellStyle name="Normal 7 2 2 2 2 2 2 4 2" xfId="32265" xr:uid="{00000000-0005-0000-0000-00000B7E0000}"/>
    <cellStyle name="Normal 7 2 2 2 2 2 2 5" xfId="32266" xr:uid="{00000000-0005-0000-0000-00000C7E0000}"/>
    <cellStyle name="Normal 7 2 2 2 2 2 3" xfId="32267" xr:uid="{00000000-0005-0000-0000-00000D7E0000}"/>
    <cellStyle name="Normal 7 2 2 2 2 2 3 2" xfId="32268" xr:uid="{00000000-0005-0000-0000-00000E7E0000}"/>
    <cellStyle name="Normal 7 2 2 2 2 2 3 2 2" xfId="32269" xr:uid="{00000000-0005-0000-0000-00000F7E0000}"/>
    <cellStyle name="Normal 7 2 2 2 2 2 3 2 2 2" xfId="32270" xr:uid="{00000000-0005-0000-0000-0000107E0000}"/>
    <cellStyle name="Normal 7 2 2 2 2 2 3 2 3" xfId="32271" xr:uid="{00000000-0005-0000-0000-0000117E0000}"/>
    <cellStyle name="Normal 7 2 2 2 2 2 3 3" xfId="32272" xr:uid="{00000000-0005-0000-0000-0000127E0000}"/>
    <cellStyle name="Normal 7 2 2 2 2 2 3 3 2" xfId="32273" xr:uid="{00000000-0005-0000-0000-0000137E0000}"/>
    <cellStyle name="Normal 7 2 2 2 2 2 3 3 2 2" xfId="32274" xr:uid="{00000000-0005-0000-0000-0000147E0000}"/>
    <cellStyle name="Normal 7 2 2 2 2 2 3 3 3" xfId="32275" xr:uid="{00000000-0005-0000-0000-0000157E0000}"/>
    <cellStyle name="Normal 7 2 2 2 2 2 3 4" xfId="32276" xr:uid="{00000000-0005-0000-0000-0000167E0000}"/>
    <cellStyle name="Normal 7 2 2 2 2 2 3 4 2" xfId="32277" xr:uid="{00000000-0005-0000-0000-0000177E0000}"/>
    <cellStyle name="Normal 7 2 2 2 2 2 3 5" xfId="32278" xr:uid="{00000000-0005-0000-0000-0000187E0000}"/>
    <cellStyle name="Normal 7 2 2 2 2 2 4" xfId="32279" xr:uid="{00000000-0005-0000-0000-0000197E0000}"/>
    <cellStyle name="Normal 7 2 2 2 2 2 4 2" xfId="32280" xr:uid="{00000000-0005-0000-0000-00001A7E0000}"/>
    <cellStyle name="Normal 7 2 2 2 2 2 4 2 2" xfId="32281" xr:uid="{00000000-0005-0000-0000-00001B7E0000}"/>
    <cellStyle name="Normal 7 2 2 2 2 2 4 2 2 2" xfId="32282" xr:uid="{00000000-0005-0000-0000-00001C7E0000}"/>
    <cellStyle name="Normal 7 2 2 2 2 2 4 2 3" xfId="32283" xr:uid="{00000000-0005-0000-0000-00001D7E0000}"/>
    <cellStyle name="Normal 7 2 2 2 2 2 4 3" xfId="32284" xr:uid="{00000000-0005-0000-0000-00001E7E0000}"/>
    <cellStyle name="Normal 7 2 2 2 2 2 4 3 2" xfId="32285" xr:uid="{00000000-0005-0000-0000-00001F7E0000}"/>
    <cellStyle name="Normal 7 2 2 2 2 2 4 3 2 2" xfId="32286" xr:uid="{00000000-0005-0000-0000-0000207E0000}"/>
    <cellStyle name="Normal 7 2 2 2 2 2 4 3 3" xfId="32287" xr:uid="{00000000-0005-0000-0000-0000217E0000}"/>
    <cellStyle name="Normal 7 2 2 2 2 2 4 4" xfId="32288" xr:uid="{00000000-0005-0000-0000-0000227E0000}"/>
    <cellStyle name="Normal 7 2 2 2 2 2 4 4 2" xfId="32289" xr:uid="{00000000-0005-0000-0000-0000237E0000}"/>
    <cellStyle name="Normal 7 2 2 2 2 2 4 5" xfId="32290" xr:uid="{00000000-0005-0000-0000-0000247E0000}"/>
    <cellStyle name="Normal 7 2 2 2 2 2 5" xfId="32291" xr:uid="{00000000-0005-0000-0000-0000257E0000}"/>
    <cellStyle name="Normal 7 2 2 2 2 2 5 2" xfId="32292" xr:uid="{00000000-0005-0000-0000-0000267E0000}"/>
    <cellStyle name="Normal 7 2 2 2 2 2 5 2 2" xfId="32293" xr:uid="{00000000-0005-0000-0000-0000277E0000}"/>
    <cellStyle name="Normal 7 2 2 2 2 2 5 3" xfId="32294" xr:uid="{00000000-0005-0000-0000-0000287E0000}"/>
    <cellStyle name="Normal 7 2 2 2 2 2 6" xfId="32295" xr:uid="{00000000-0005-0000-0000-0000297E0000}"/>
    <cellStyle name="Normal 7 2 2 2 2 2 6 2" xfId="32296" xr:uid="{00000000-0005-0000-0000-00002A7E0000}"/>
    <cellStyle name="Normal 7 2 2 2 2 2 6 2 2" xfId="32297" xr:uid="{00000000-0005-0000-0000-00002B7E0000}"/>
    <cellStyle name="Normal 7 2 2 2 2 2 6 3" xfId="32298" xr:uid="{00000000-0005-0000-0000-00002C7E0000}"/>
    <cellStyle name="Normal 7 2 2 2 2 2 7" xfId="32299" xr:uid="{00000000-0005-0000-0000-00002D7E0000}"/>
    <cellStyle name="Normal 7 2 2 2 2 2 7 2" xfId="32300" xr:uid="{00000000-0005-0000-0000-00002E7E0000}"/>
    <cellStyle name="Normal 7 2 2 2 2 2 8" xfId="32301" xr:uid="{00000000-0005-0000-0000-00002F7E0000}"/>
    <cellStyle name="Normal 7 2 2 2 2 3" xfId="32302" xr:uid="{00000000-0005-0000-0000-0000307E0000}"/>
    <cellStyle name="Normal 7 2 2 2 2 3 2" xfId="32303" xr:uid="{00000000-0005-0000-0000-0000317E0000}"/>
    <cellStyle name="Normal 7 2 2 2 2 3 2 2" xfId="32304" xr:uid="{00000000-0005-0000-0000-0000327E0000}"/>
    <cellStyle name="Normal 7 2 2 2 2 3 2 2 2" xfId="32305" xr:uid="{00000000-0005-0000-0000-0000337E0000}"/>
    <cellStyle name="Normal 7 2 2 2 2 3 2 2 2 2" xfId="32306" xr:uid="{00000000-0005-0000-0000-0000347E0000}"/>
    <cellStyle name="Normal 7 2 2 2 2 3 2 2 3" xfId="32307" xr:uid="{00000000-0005-0000-0000-0000357E0000}"/>
    <cellStyle name="Normal 7 2 2 2 2 3 2 3" xfId="32308" xr:uid="{00000000-0005-0000-0000-0000367E0000}"/>
    <cellStyle name="Normal 7 2 2 2 2 3 2 3 2" xfId="32309" xr:uid="{00000000-0005-0000-0000-0000377E0000}"/>
    <cellStyle name="Normal 7 2 2 2 2 3 2 3 2 2" xfId="32310" xr:uid="{00000000-0005-0000-0000-0000387E0000}"/>
    <cellStyle name="Normal 7 2 2 2 2 3 2 3 3" xfId="32311" xr:uid="{00000000-0005-0000-0000-0000397E0000}"/>
    <cellStyle name="Normal 7 2 2 2 2 3 2 4" xfId="32312" xr:uid="{00000000-0005-0000-0000-00003A7E0000}"/>
    <cellStyle name="Normal 7 2 2 2 2 3 2 4 2" xfId="32313" xr:uid="{00000000-0005-0000-0000-00003B7E0000}"/>
    <cellStyle name="Normal 7 2 2 2 2 3 2 5" xfId="32314" xr:uid="{00000000-0005-0000-0000-00003C7E0000}"/>
    <cellStyle name="Normal 7 2 2 2 2 3 3" xfId="32315" xr:uid="{00000000-0005-0000-0000-00003D7E0000}"/>
    <cellStyle name="Normal 7 2 2 2 2 3 3 2" xfId="32316" xr:uid="{00000000-0005-0000-0000-00003E7E0000}"/>
    <cellStyle name="Normal 7 2 2 2 2 3 3 2 2" xfId="32317" xr:uid="{00000000-0005-0000-0000-00003F7E0000}"/>
    <cellStyle name="Normal 7 2 2 2 2 3 3 2 2 2" xfId="32318" xr:uid="{00000000-0005-0000-0000-0000407E0000}"/>
    <cellStyle name="Normal 7 2 2 2 2 3 3 2 3" xfId="32319" xr:uid="{00000000-0005-0000-0000-0000417E0000}"/>
    <cellStyle name="Normal 7 2 2 2 2 3 3 3" xfId="32320" xr:uid="{00000000-0005-0000-0000-0000427E0000}"/>
    <cellStyle name="Normal 7 2 2 2 2 3 3 3 2" xfId="32321" xr:uid="{00000000-0005-0000-0000-0000437E0000}"/>
    <cellStyle name="Normal 7 2 2 2 2 3 3 3 2 2" xfId="32322" xr:uid="{00000000-0005-0000-0000-0000447E0000}"/>
    <cellStyle name="Normal 7 2 2 2 2 3 3 3 3" xfId="32323" xr:uid="{00000000-0005-0000-0000-0000457E0000}"/>
    <cellStyle name="Normal 7 2 2 2 2 3 3 4" xfId="32324" xr:uid="{00000000-0005-0000-0000-0000467E0000}"/>
    <cellStyle name="Normal 7 2 2 2 2 3 3 4 2" xfId="32325" xr:uid="{00000000-0005-0000-0000-0000477E0000}"/>
    <cellStyle name="Normal 7 2 2 2 2 3 3 5" xfId="32326" xr:uid="{00000000-0005-0000-0000-0000487E0000}"/>
    <cellStyle name="Normal 7 2 2 2 2 3 4" xfId="32327" xr:uid="{00000000-0005-0000-0000-0000497E0000}"/>
    <cellStyle name="Normal 7 2 2 2 2 3 4 2" xfId="32328" xr:uid="{00000000-0005-0000-0000-00004A7E0000}"/>
    <cellStyle name="Normal 7 2 2 2 2 3 4 2 2" xfId="32329" xr:uid="{00000000-0005-0000-0000-00004B7E0000}"/>
    <cellStyle name="Normal 7 2 2 2 2 3 4 3" xfId="32330" xr:uid="{00000000-0005-0000-0000-00004C7E0000}"/>
    <cellStyle name="Normal 7 2 2 2 2 3 5" xfId="32331" xr:uid="{00000000-0005-0000-0000-00004D7E0000}"/>
    <cellStyle name="Normal 7 2 2 2 2 3 5 2" xfId="32332" xr:uid="{00000000-0005-0000-0000-00004E7E0000}"/>
    <cellStyle name="Normal 7 2 2 2 2 3 5 2 2" xfId="32333" xr:uid="{00000000-0005-0000-0000-00004F7E0000}"/>
    <cellStyle name="Normal 7 2 2 2 2 3 5 3" xfId="32334" xr:uid="{00000000-0005-0000-0000-0000507E0000}"/>
    <cellStyle name="Normal 7 2 2 2 2 3 6" xfId="32335" xr:uid="{00000000-0005-0000-0000-0000517E0000}"/>
    <cellStyle name="Normal 7 2 2 2 2 3 6 2" xfId="32336" xr:uid="{00000000-0005-0000-0000-0000527E0000}"/>
    <cellStyle name="Normal 7 2 2 2 2 3 7" xfId="32337" xr:uid="{00000000-0005-0000-0000-0000537E0000}"/>
    <cellStyle name="Normal 7 2 2 2 2 4" xfId="32338" xr:uid="{00000000-0005-0000-0000-0000547E0000}"/>
    <cellStyle name="Normal 7 2 2 2 2 4 2" xfId="32339" xr:uid="{00000000-0005-0000-0000-0000557E0000}"/>
    <cellStyle name="Normal 7 2 2 2 2 4 2 2" xfId="32340" xr:uid="{00000000-0005-0000-0000-0000567E0000}"/>
    <cellStyle name="Normal 7 2 2 2 2 4 2 2 2" xfId="32341" xr:uid="{00000000-0005-0000-0000-0000577E0000}"/>
    <cellStyle name="Normal 7 2 2 2 2 4 2 3" xfId="32342" xr:uid="{00000000-0005-0000-0000-0000587E0000}"/>
    <cellStyle name="Normal 7 2 2 2 2 4 3" xfId="32343" xr:uid="{00000000-0005-0000-0000-0000597E0000}"/>
    <cellStyle name="Normal 7 2 2 2 2 4 3 2" xfId="32344" xr:uid="{00000000-0005-0000-0000-00005A7E0000}"/>
    <cellStyle name="Normal 7 2 2 2 2 4 3 2 2" xfId="32345" xr:uid="{00000000-0005-0000-0000-00005B7E0000}"/>
    <cellStyle name="Normal 7 2 2 2 2 4 3 3" xfId="32346" xr:uid="{00000000-0005-0000-0000-00005C7E0000}"/>
    <cellStyle name="Normal 7 2 2 2 2 4 4" xfId="32347" xr:uid="{00000000-0005-0000-0000-00005D7E0000}"/>
    <cellStyle name="Normal 7 2 2 2 2 4 4 2" xfId="32348" xr:uid="{00000000-0005-0000-0000-00005E7E0000}"/>
    <cellStyle name="Normal 7 2 2 2 2 4 5" xfId="32349" xr:uid="{00000000-0005-0000-0000-00005F7E0000}"/>
    <cellStyle name="Normal 7 2 2 2 2 5" xfId="32350" xr:uid="{00000000-0005-0000-0000-0000607E0000}"/>
    <cellStyle name="Normal 7 2 2 2 2 5 2" xfId="32351" xr:uid="{00000000-0005-0000-0000-0000617E0000}"/>
    <cellStyle name="Normal 7 2 2 2 2 5 2 2" xfId="32352" xr:uid="{00000000-0005-0000-0000-0000627E0000}"/>
    <cellStyle name="Normal 7 2 2 2 2 5 2 2 2" xfId="32353" xr:uid="{00000000-0005-0000-0000-0000637E0000}"/>
    <cellStyle name="Normal 7 2 2 2 2 5 2 3" xfId="32354" xr:uid="{00000000-0005-0000-0000-0000647E0000}"/>
    <cellStyle name="Normal 7 2 2 2 2 5 3" xfId="32355" xr:uid="{00000000-0005-0000-0000-0000657E0000}"/>
    <cellStyle name="Normal 7 2 2 2 2 5 3 2" xfId="32356" xr:uid="{00000000-0005-0000-0000-0000667E0000}"/>
    <cellStyle name="Normal 7 2 2 2 2 5 3 2 2" xfId="32357" xr:uid="{00000000-0005-0000-0000-0000677E0000}"/>
    <cellStyle name="Normal 7 2 2 2 2 5 3 3" xfId="32358" xr:uid="{00000000-0005-0000-0000-0000687E0000}"/>
    <cellStyle name="Normal 7 2 2 2 2 5 4" xfId="32359" xr:uid="{00000000-0005-0000-0000-0000697E0000}"/>
    <cellStyle name="Normal 7 2 2 2 2 5 4 2" xfId="32360" xr:uid="{00000000-0005-0000-0000-00006A7E0000}"/>
    <cellStyle name="Normal 7 2 2 2 2 5 5" xfId="32361" xr:uid="{00000000-0005-0000-0000-00006B7E0000}"/>
    <cellStyle name="Normal 7 2 2 2 2 6" xfId="32362" xr:uid="{00000000-0005-0000-0000-00006C7E0000}"/>
    <cellStyle name="Normal 7 2 2 2 2 6 2" xfId="32363" xr:uid="{00000000-0005-0000-0000-00006D7E0000}"/>
    <cellStyle name="Normal 7 2 2 2 2 6 2 2" xfId="32364" xr:uid="{00000000-0005-0000-0000-00006E7E0000}"/>
    <cellStyle name="Normal 7 2 2 2 2 6 3" xfId="32365" xr:uid="{00000000-0005-0000-0000-00006F7E0000}"/>
    <cellStyle name="Normal 7 2 2 2 2 7" xfId="32366" xr:uid="{00000000-0005-0000-0000-0000707E0000}"/>
    <cellStyle name="Normal 7 2 2 2 2 7 2" xfId="32367" xr:uid="{00000000-0005-0000-0000-0000717E0000}"/>
    <cellStyle name="Normal 7 2 2 2 2 7 2 2" xfId="32368" xr:uid="{00000000-0005-0000-0000-0000727E0000}"/>
    <cellStyle name="Normal 7 2 2 2 2 7 3" xfId="32369" xr:uid="{00000000-0005-0000-0000-0000737E0000}"/>
    <cellStyle name="Normal 7 2 2 2 2 8" xfId="32370" xr:uid="{00000000-0005-0000-0000-0000747E0000}"/>
    <cellStyle name="Normal 7 2 2 2 2 8 2" xfId="32371" xr:uid="{00000000-0005-0000-0000-0000757E0000}"/>
    <cellStyle name="Normal 7 2 2 2 2 9" xfId="32372" xr:uid="{00000000-0005-0000-0000-0000767E0000}"/>
    <cellStyle name="Normal 7 2 2 2 3" xfId="32373" xr:uid="{00000000-0005-0000-0000-0000777E0000}"/>
    <cellStyle name="Normal 7 2 2 2 3 2" xfId="32374" xr:uid="{00000000-0005-0000-0000-0000787E0000}"/>
    <cellStyle name="Normal 7 2 2 2 3 2 2" xfId="32375" xr:uid="{00000000-0005-0000-0000-0000797E0000}"/>
    <cellStyle name="Normal 7 2 2 2 3 2 2 2" xfId="32376" xr:uid="{00000000-0005-0000-0000-00007A7E0000}"/>
    <cellStyle name="Normal 7 2 2 2 3 2 2 2 2" xfId="32377" xr:uid="{00000000-0005-0000-0000-00007B7E0000}"/>
    <cellStyle name="Normal 7 2 2 2 3 2 2 3" xfId="32378" xr:uid="{00000000-0005-0000-0000-00007C7E0000}"/>
    <cellStyle name="Normal 7 2 2 2 3 2 3" xfId="32379" xr:uid="{00000000-0005-0000-0000-00007D7E0000}"/>
    <cellStyle name="Normal 7 2 2 2 3 2 3 2" xfId="32380" xr:uid="{00000000-0005-0000-0000-00007E7E0000}"/>
    <cellStyle name="Normal 7 2 2 2 3 2 3 2 2" xfId="32381" xr:uid="{00000000-0005-0000-0000-00007F7E0000}"/>
    <cellStyle name="Normal 7 2 2 2 3 2 3 3" xfId="32382" xr:uid="{00000000-0005-0000-0000-0000807E0000}"/>
    <cellStyle name="Normal 7 2 2 2 3 2 4" xfId="32383" xr:uid="{00000000-0005-0000-0000-0000817E0000}"/>
    <cellStyle name="Normal 7 2 2 2 3 2 4 2" xfId="32384" xr:uid="{00000000-0005-0000-0000-0000827E0000}"/>
    <cellStyle name="Normal 7 2 2 2 3 2 5" xfId="32385" xr:uid="{00000000-0005-0000-0000-0000837E0000}"/>
    <cellStyle name="Normal 7 2 2 2 3 3" xfId="32386" xr:uid="{00000000-0005-0000-0000-0000847E0000}"/>
    <cellStyle name="Normal 7 2 2 2 3 3 2" xfId="32387" xr:uid="{00000000-0005-0000-0000-0000857E0000}"/>
    <cellStyle name="Normal 7 2 2 2 3 3 2 2" xfId="32388" xr:uid="{00000000-0005-0000-0000-0000867E0000}"/>
    <cellStyle name="Normal 7 2 2 2 3 3 2 2 2" xfId="32389" xr:uid="{00000000-0005-0000-0000-0000877E0000}"/>
    <cellStyle name="Normal 7 2 2 2 3 3 2 3" xfId="32390" xr:uid="{00000000-0005-0000-0000-0000887E0000}"/>
    <cellStyle name="Normal 7 2 2 2 3 3 3" xfId="32391" xr:uid="{00000000-0005-0000-0000-0000897E0000}"/>
    <cellStyle name="Normal 7 2 2 2 3 3 3 2" xfId="32392" xr:uid="{00000000-0005-0000-0000-00008A7E0000}"/>
    <cellStyle name="Normal 7 2 2 2 3 3 3 2 2" xfId="32393" xr:uid="{00000000-0005-0000-0000-00008B7E0000}"/>
    <cellStyle name="Normal 7 2 2 2 3 3 3 3" xfId="32394" xr:uid="{00000000-0005-0000-0000-00008C7E0000}"/>
    <cellStyle name="Normal 7 2 2 2 3 3 4" xfId="32395" xr:uid="{00000000-0005-0000-0000-00008D7E0000}"/>
    <cellStyle name="Normal 7 2 2 2 3 3 4 2" xfId="32396" xr:uid="{00000000-0005-0000-0000-00008E7E0000}"/>
    <cellStyle name="Normal 7 2 2 2 3 3 5" xfId="32397" xr:uid="{00000000-0005-0000-0000-00008F7E0000}"/>
    <cellStyle name="Normal 7 2 2 2 3 4" xfId="32398" xr:uid="{00000000-0005-0000-0000-0000907E0000}"/>
    <cellStyle name="Normal 7 2 2 2 3 4 2" xfId="32399" xr:uid="{00000000-0005-0000-0000-0000917E0000}"/>
    <cellStyle name="Normal 7 2 2 2 3 4 2 2" xfId="32400" xr:uid="{00000000-0005-0000-0000-0000927E0000}"/>
    <cellStyle name="Normal 7 2 2 2 3 4 2 2 2" xfId="32401" xr:uid="{00000000-0005-0000-0000-0000937E0000}"/>
    <cellStyle name="Normal 7 2 2 2 3 4 2 3" xfId="32402" xr:uid="{00000000-0005-0000-0000-0000947E0000}"/>
    <cellStyle name="Normal 7 2 2 2 3 4 3" xfId="32403" xr:uid="{00000000-0005-0000-0000-0000957E0000}"/>
    <cellStyle name="Normal 7 2 2 2 3 4 3 2" xfId="32404" xr:uid="{00000000-0005-0000-0000-0000967E0000}"/>
    <cellStyle name="Normal 7 2 2 2 3 4 3 2 2" xfId="32405" xr:uid="{00000000-0005-0000-0000-0000977E0000}"/>
    <cellStyle name="Normal 7 2 2 2 3 4 3 3" xfId="32406" xr:uid="{00000000-0005-0000-0000-0000987E0000}"/>
    <cellStyle name="Normal 7 2 2 2 3 4 4" xfId="32407" xr:uid="{00000000-0005-0000-0000-0000997E0000}"/>
    <cellStyle name="Normal 7 2 2 2 3 4 4 2" xfId="32408" xr:uid="{00000000-0005-0000-0000-00009A7E0000}"/>
    <cellStyle name="Normal 7 2 2 2 3 4 5" xfId="32409" xr:uid="{00000000-0005-0000-0000-00009B7E0000}"/>
    <cellStyle name="Normal 7 2 2 2 3 5" xfId="32410" xr:uid="{00000000-0005-0000-0000-00009C7E0000}"/>
    <cellStyle name="Normal 7 2 2 2 3 5 2" xfId="32411" xr:uid="{00000000-0005-0000-0000-00009D7E0000}"/>
    <cellStyle name="Normal 7 2 2 2 3 5 2 2" xfId="32412" xr:uid="{00000000-0005-0000-0000-00009E7E0000}"/>
    <cellStyle name="Normal 7 2 2 2 3 5 3" xfId="32413" xr:uid="{00000000-0005-0000-0000-00009F7E0000}"/>
    <cellStyle name="Normal 7 2 2 2 3 6" xfId="32414" xr:uid="{00000000-0005-0000-0000-0000A07E0000}"/>
    <cellStyle name="Normal 7 2 2 2 3 6 2" xfId="32415" xr:uid="{00000000-0005-0000-0000-0000A17E0000}"/>
    <cellStyle name="Normal 7 2 2 2 3 6 2 2" xfId="32416" xr:uid="{00000000-0005-0000-0000-0000A27E0000}"/>
    <cellStyle name="Normal 7 2 2 2 3 6 3" xfId="32417" xr:uid="{00000000-0005-0000-0000-0000A37E0000}"/>
    <cellStyle name="Normal 7 2 2 2 3 7" xfId="32418" xr:uid="{00000000-0005-0000-0000-0000A47E0000}"/>
    <cellStyle name="Normal 7 2 2 2 3 7 2" xfId="32419" xr:uid="{00000000-0005-0000-0000-0000A57E0000}"/>
    <cellStyle name="Normal 7 2 2 2 3 8" xfId="32420" xr:uid="{00000000-0005-0000-0000-0000A67E0000}"/>
    <cellStyle name="Normal 7 2 2 2 4" xfId="32421" xr:uid="{00000000-0005-0000-0000-0000A77E0000}"/>
    <cellStyle name="Normal 7 2 2 2 4 2" xfId="32422" xr:uid="{00000000-0005-0000-0000-0000A87E0000}"/>
    <cellStyle name="Normal 7 2 2 2 4 2 2" xfId="32423" xr:uid="{00000000-0005-0000-0000-0000A97E0000}"/>
    <cellStyle name="Normal 7 2 2 2 4 2 2 2" xfId="32424" xr:uid="{00000000-0005-0000-0000-0000AA7E0000}"/>
    <cellStyle name="Normal 7 2 2 2 4 2 3" xfId="32425" xr:uid="{00000000-0005-0000-0000-0000AB7E0000}"/>
    <cellStyle name="Normal 7 2 2 2 4 3" xfId="32426" xr:uid="{00000000-0005-0000-0000-0000AC7E0000}"/>
    <cellStyle name="Normal 7 2 2 2 4 3 2" xfId="32427" xr:uid="{00000000-0005-0000-0000-0000AD7E0000}"/>
    <cellStyle name="Normal 7 2 2 2 4 3 2 2" xfId="32428" xr:uid="{00000000-0005-0000-0000-0000AE7E0000}"/>
    <cellStyle name="Normal 7 2 2 2 4 3 3" xfId="32429" xr:uid="{00000000-0005-0000-0000-0000AF7E0000}"/>
    <cellStyle name="Normal 7 2 2 2 4 4" xfId="32430" xr:uid="{00000000-0005-0000-0000-0000B07E0000}"/>
    <cellStyle name="Normal 7 2 2 2 4 4 2" xfId="32431" xr:uid="{00000000-0005-0000-0000-0000B17E0000}"/>
    <cellStyle name="Normal 7 2 2 2 4 5" xfId="32432" xr:uid="{00000000-0005-0000-0000-0000B27E0000}"/>
    <cellStyle name="Normal 7 2 2 2 5" xfId="32433" xr:uid="{00000000-0005-0000-0000-0000B37E0000}"/>
    <cellStyle name="Normal 7 2 2 2 5 2" xfId="32434" xr:uid="{00000000-0005-0000-0000-0000B47E0000}"/>
    <cellStyle name="Normal 7 2 2 2 5 2 2" xfId="32435" xr:uid="{00000000-0005-0000-0000-0000B57E0000}"/>
    <cellStyle name="Normal 7 2 2 2 5 2 2 2" xfId="32436" xr:uid="{00000000-0005-0000-0000-0000B67E0000}"/>
    <cellStyle name="Normal 7 2 2 2 5 2 3" xfId="32437" xr:uid="{00000000-0005-0000-0000-0000B77E0000}"/>
    <cellStyle name="Normal 7 2 2 2 5 3" xfId="32438" xr:uid="{00000000-0005-0000-0000-0000B87E0000}"/>
    <cellStyle name="Normal 7 2 2 2 5 3 2" xfId="32439" xr:uid="{00000000-0005-0000-0000-0000B97E0000}"/>
    <cellStyle name="Normal 7 2 2 2 5 3 2 2" xfId="32440" xr:uid="{00000000-0005-0000-0000-0000BA7E0000}"/>
    <cellStyle name="Normal 7 2 2 2 5 3 3" xfId="32441" xr:uid="{00000000-0005-0000-0000-0000BB7E0000}"/>
    <cellStyle name="Normal 7 2 2 2 5 4" xfId="32442" xr:uid="{00000000-0005-0000-0000-0000BC7E0000}"/>
    <cellStyle name="Normal 7 2 2 2 5 4 2" xfId="32443" xr:uid="{00000000-0005-0000-0000-0000BD7E0000}"/>
    <cellStyle name="Normal 7 2 2 2 5 5" xfId="32444" xr:uid="{00000000-0005-0000-0000-0000BE7E0000}"/>
    <cellStyle name="Normal 7 2 2 2 6" xfId="32445" xr:uid="{00000000-0005-0000-0000-0000BF7E0000}"/>
    <cellStyle name="Normal 7 2 2 2 6 2" xfId="32446" xr:uid="{00000000-0005-0000-0000-0000C07E0000}"/>
    <cellStyle name="Normal 7 2 2 2 6 2 2" xfId="32447" xr:uid="{00000000-0005-0000-0000-0000C17E0000}"/>
    <cellStyle name="Normal 7 2 2 2 6 2 2 2" xfId="32448" xr:uid="{00000000-0005-0000-0000-0000C27E0000}"/>
    <cellStyle name="Normal 7 2 2 2 6 2 3" xfId="32449" xr:uid="{00000000-0005-0000-0000-0000C37E0000}"/>
    <cellStyle name="Normal 7 2 2 2 6 3" xfId="32450" xr:uid="{00000000-0005-0000-0000-0000C47E0000}"/>
    <cellStyle name="Normal 7 2 2 2 6 3 2" xfId="32451" xr:uid="{00000000-0005-0000-0000-0000C57E0000}"/>
    <cellStyle name="Normal 7 2 2 2 6 3 2 2" xfId="32452" xr:uid="{00000000-0005-0000-0000-0000C67E0000}"/>
    <cellStyle name="Normal 7 2 2 2 6 3 3" xfId="32453" xr:uid="{00000000-0005-0000-0000-0000C77E0000}"/>
    <cellStyle name="Normal 7 2 2 2 6 4" xfId="32454" xr:uid="{00000000-0005-0000-0000-0000C87E0000}"/>
    <cellStyle name="Normal 7 2 2 2 6 4 2" xfId="32455" xr:uid="{00000000-0005-0000-0000-0000C97E0000}"/>
    <cellStyle name="Normal 7 2 2 2 6 5" xfId="32456" xr:uid="{00000000-0005-0000-0000-0000CA7E0000}"/>
    <cellStyle name="Normal 7 2 2 2 7" xfId="32457" xr:uid="{00000000-0005-0000-0000-0000CB7E0000}"/>
    <cellStyle name="Normal 7 2 2 2 7 2" xfId="32458" xr:uid="{00000000-0005-0000-0000-0000CC7E0000}"/>
    <cellStyle name="Normal 7 2 2 2 7 2 2" xfId="32459" xr:uid="{00000000-0005-0000-0000-0000CD7E0000}"/>
    <cellStyle name="Normal 7 2 2 2 7 3" xfId="32460" xr:uid="{00000000-0005-0000-0000-0000CE7E0000}"/>
    <cellStyle name="Normal 7 2 2 2 8" xfId="32461" xr:uid="{00000000-0005-0000-0000-0000CF7E0000}"/>
    <cellStyle name="Normal 7 2 2 2 8 2" xfId="32462" xr:uid="{00000000-0005-0000-0000-0000D07E0000}"/>
    <cellStyle name="Normal 7 2 2 2 8 2 2" xfId="32463" xr:uid="{00000000-0005-0000-0000-0000D17E0000}"/>
    <cellStyle name="Normal 7 2 2 2 8 3" xfId="32464" xr:uid="{00000000-0005-0000-0000-0000D27E0000}"/>
    <cellStyle name="Normal 7 2 2 2 9" xfId="32465" xr:uid="{00000000-0005-0000-0000-0000D37E0000}"/>
    <cellStyle name="Normal 7 2 2 2 9 2" xfId="32466" xr:uid="{00000000-0005-0000-0000-0000D47E0000}"/>
    <cellStyle name="Normal 7 2 2 3" xfId="32467" xr:uid="{00000000-0005-0000-0000-0000D57E0000}"/>
    <cellStyle name="Normal 7 2 2 3 2" xfId="32468" xr:uid="{00000000-0005-0000-0000-0000D67E0000}"/>
    <cellStyle name="Normal 7 2 2 3 2 2" xfId="32469" xr:uid="{00000000-0005-0000-0000-0000D77E0000}"/>
    <cellStyle name="Normal 7 2 2 3 2 2 2" xfId="32470" xr:uid="{00000000-0005-0000-0000-0000D87E0000}"/>
    <cellStyle name="Normal 7 2 2 3 2 2 2 2" xfId="32471" xr:uid="{00000000-0005-0000-0000-0000D97E0000}"/>
    <cellStyle name="Normal 7 2 2 3 2 2 2 2 2" xfId="32472" xr:uid="{00000000-0005-0000-0000-0000DA7E0000}"/>
    <cellStyle name="Normal 7 2 2 3 2 2 2 3" xfId="32473" xr:uid="{00000000-0005-0000-0000-0000DB7E0000}"/>
    <cellStyle name="Normal 7 2 2 3 2 2 3" xfId="32474" xr:uid="{00000000-0005-0000-0000-0000DC7E0000}"/>
    <cellStyle name="Normal 7 2 2 3 2 2 3 2" xfId="32475" xr:uid="{00000000-0005-0000-0000-0000DD7E0000}"/>
    <cellStyle name="Normal 7 2 2 3 2 2 3 2 2" xfId="32476" xr:uid="{00000000-0005-0000-0000-0000DE7E0000}"/>
    <cellStyle name="Normal 7 2 2 3 2 2 3 3" xfId="32477" xr:uid="{00000000-0005-0000-0000-0000DF7E0000}"/>
    <cellStyle name="Normal 7 2 2 3 2 2 4" xfId="32478" xr:uid="{00000000-0005-0000-0000-0000E07E0000}"/>
    <cellStyle name="Normal 7 2 2 3 2 2 4 2" xfId="32479" xr:uid="{00000000-0005-0000-0000-0000E17E0000}"/>
    <cellStyle name="Normal 7 2 2 3 2 2 5" xfId="32480" xr:uid="{00000000-0005-0000-0000-0000E27E0000}"/>
    <cellStyle name="Normal 7 2 2 3 2 3" xfId="32481" xr:uid="{00000000-0005-0000-0000-0000E37E0000}"/>
    <cellStyle name="Normal 7 2 2 3 2 3 2" xfId="32482" xr:uid="{00000000-0005-0000-0000-0000E47E0000}"/>
    <cellStyle name="Normal 7 2 2 3 2 3 2 2" xfId="32483" xr:uid="{00000000-0005-0000-0000-0000E57E0000}"/>
    <cellStyle name="Normal 7 2 2 3 2 3 2 2 2" xfId="32484" xr:uid="{00000000-0005-0000-0000-0000E67E0000}"/>
    <cellStyle name="Normal 7 2 2 3 2 3 2 3" xfId="32485" xr:uid="{00000000-0005-0000-0000-0000E77E0000}"/>
    <cellStyle name="Normal 7 2 2 3 2 3 3" xfId="32486" xr:uid="{00000000-0005-0000-0000-0000E87E0000}"/>
    <cellStyle name="Normal 7 2 2 3 2 3 3 2" xfId="32487" xr:uid="{00000000-0005-0000-0000-0000E97E0000}"/>
    <cellStyle name="Normal 7 2 2 3 2 3 3 2 2" xfId="32488" xr:uid="{00000000-0005-0000-0000-0000EA7E0000}"/>
    <cellStyle name="Normal 7 2 2 3 2 3 3 3" xfId="32489" xr:uid="{00000000-0005-0000-0000-0000EB7E0000}"/>
    <cellStyle name="Normal 7 2 2 3 2 3 4" xfId="32490" xr:uid="{00000000-0005-0000-0000-0000EC7E0000}"/>
    <cellStyle name="Normal 7 2 2 3 2 3 4 2" xfId="32491" xr:uid="{00000000-0005-0000-0000-0000ED7E0000}"/>
    <cellStyle name="Normal 7 2 2 3 2 3 5" xfId="32492" xr:uid="{00000000-0005-0000-0000-0000EE7E0000}"/>
    <cellStyle name="Normal 7 2 2 3 2 4" xfId="32493" xr:uid="{00000000-0005-0000-0000-0000EF7E0000}"/>
    <cellStyle name="Normal 7 2 2 3 2 4 2" xfId="32494" xr:uid="{00000000-0005-0000-0000-0000F07E0000}"/>
    <cellStyle name="Normal 7 2 2 3 2 4 2 2" xfId="32495" xr:uid="{00000000-0005-0000-0000-0000F17E0000}"/>
    <cellStyle name="Normal 7 2 2 3 2 4 2 2 2" xfId="32496" xr:uid="{00000000-0005-0000-0000-0000F27E0000}"/>
    <cellStyle name="Normal 7 2 2 3 2 4 2 3" xfId="32497" xr:uid="{00000000-0005-0000-0000-0000F37E0000}"/>
    <cellStyle name="Normal 7 2 2 3 2 4 3" xfId="32498" xr:uid="{00000000-0005-0000-0000-0000F47E0000}"/>
    <cellStyle name="Normal 7 2 2 3 2 4 3 2" xfId="32499" xr:uid="{00000000-0005-0000-0000-0000F57E0000}"/>
    <cellStyle name="Normal 7 2 2 3 2 4 3 2 2" xfId="32500" xr:uid="{00000000-0005-0000-0000-0000F67E0000}"/>
    <cellStyle name="Normal 7 2 2 3 2 4 3 3" xfId="32501" xr:uid="{00000000-0005-0000-0000-0000F77E0000}"/>
    <cellStyle name="Normal 7 2 2 3 2 4 4" xfId="32502" xr:uid="{00000000-0005-0000-0000-0000F87E0000}"/>
    <cellStyle name="Normal 7 2 2 3 2 4 4 2" xfId="32503" xr:uid="{00000000-0005-0000-0000-0000F97E0000}"/>
    <cellStyle name="Normal 7 2 2 3 2 4 5" xfId="32504" xr:uid="{00000000-0005-0000-0000-0000FA7E0000}"/>
    <cellStyle name="Normal 7 2 2 3 2 5" xfId="32505" xr:uid="{00000000-0005-0000-0000-0000FB7E0000}"/>
    <cellStyle name="Normal 7 2 2 3 2 5 2" xfId="32506" xr:uid="{00000000-0005-0000-0000-0000FC7E0000}"/>
    <cellStyle name="Normal 7 2 2 3 2 5 2 2" xfId="32507" xr:uid="{00000000-0005-0000-0000-0000FD7E0000}"/>
    <cellStyle name="Normal 7 2 2 3 2 5 3" xfId="32508" xr:uid="{00000000-0005-0000-0000-0000FE7E0000}"/>
    <cellStyle name="Normal 7 2 2 3 2 6" xfId="32509" xr:uid="{00000000-0005-0000-0000-0000FF7E0000}"/>
    <cellStyle name="Normal 7 2 2 3 2 6 2" xfId="32510" xr:uid="{00000000-0005-0000-0000-0000007F0000}"/>
    <cellStyle name="Normal 7 2 2 3 2 6 2 2" xfId="32511" xr:uid="{00000000-0005-0000-0000-0000017F0000}"/>
    <cellStyle name="Normal 7 2 2 3 2 6 3" xfId="32512" xr:uid="{00000000-0005-0000-0000-0000027F0000}"/>
    <cellStyle name="Normal 7 2 2 3 2 7" xfId="32513" xr:uid="{00000000-0005-0000-0000-0000037F0000}"/>
    <cellStyle name="Normal 7 2 2 3 2 7 2" xfId="32514" xr:uid="{00000000-0005-0000-0000-0000047F0000}"/>
    <cellStyle name="Normal 7 2 2 3 2 8" xfId="32515" xr:uid="{00000000-0005-0000-0000-0000057F0000}"/>
    <cellStyle name="Normal 7 2 2 3 3" xfId="32516" xr:uid="{00000000-0005-0000-0000-0000067F0000}"/>
    <cellStyle name="Normal 7 2 2 3 3 2" xfId="32517" xr:uid="{00000000-0005-0000-0000-0000077F0000}"/>
    <cellStyle name="Normal 7 2 2 3 3 2 2" xfId="32518" xr:uid="{00000000-0005-0000-0000-0000087F0000}"/>
    <cellStyle name="Normal 7 2 2 3 3 2 2 2" xfId="32519" xr:uid="{00000000-0005-0000-0000-0000097F0000}"/>
    <cellStyle name="Normal 7 2 2 3 3 2 3" xfId="32520" xr:uid="{00000000-0005-0000-0000-00000A7F0000}"/>
    <cellStyle name="Normal 7 2 2 3 3 3" xfId="32521" xr:uid="{00000000-0005-0000-0000-00000B7F0000}"/>
    <cellStyle name="Normal 7 2 2 3 3 3 2" xfId="32522" xr:uid="{00000000-0005-0000-0000-00000C7F0000}"/>
    <cellStyle name="Normal 7 2 2 3 3 3 2 2" xfId="32523" xr:uid="{00000000-0005-0000-0000-00000D7F0000}"/>
    <cellStyle name="Normal 7 2 2 3 3 3 3" xfId="32524" xr:uid="{00000000-0005-0000-0000-00000E7F0000}"/>
    <cellStyle name="Normal 7 2 2 3 3 4" xfId="32525" xr:uid="{00000000-0005-0000-0000-00000F7F0000}"/>
    <cellStyle name="Normal 7 2 2 3 3 4 2" xfId="32526" xr:uid="{00000000-0005-0000-0000-0000107F0000}"/>
    <cellStyle name="Normal 7 2 2 3 3 5" xfId="32527" xr:uid="{00000000-0005-0000-0000-0000117F0000}"/>
    <cellStyle name="Normal 7 2 2 3 4" xfId="32528" xr:uid="{00000000-0005-0000-0000-0000127F0000}"/>
    <cellStyle name="Normal 7 2 2 3 4 2" xfId="32529" xr:uid="{00000000-0005-0000-0000-0000137F0000}"/>
    <cellStyle name="Normal 7 2 2 3 4 2 2" xfId="32530" xr:uid="{00000000-0005-0000-0000-0000147F0000}"/>
    <cellStyle name="Normal 7 2 2 3 4 2 2 2" xfId="32531" xr:uid="{00000000-0005-0000-0000-0000157F0000}"/>
    <cellStyle name="Normal 7 2 2 3 4 2 3" xfId="32532" xr:uid="{00000000-0005-0000-0000-0000167F0000}"/>
    <cellStyle name="Normal 7 2 2 3 4 3" xfId="32533" xr:uid="{00000000-0005-0000-0000-0000177F0000}"/>
    <cellStyle name="Normal 7 2 2 3 4 3 2" xfId="32534" xr:uid="{00000000-0005-0000-0000-0000187F0000}"/>
    <cellStyle name="Normal 7 2 2 3 4 3 2 2" xfId="32535" xr:uid="{00000000-0005-0000-0000-0000197F0000}"/>
    <cellStyle name="Normal 7 2 2 3 4 3 3" xfId="32536" xr:uid="{00000000-0005-0000-0000-00001A7F0000}"/>
    <cellStyle name="Normal 7 2 2 3 4 4" xfId="32537" xr:uid="{00000000-0005-0000-0000-00001B7F0000}"/>
    <cellStyle name="Normal 7 2 2 3 4 4 2" xfId="32538" xr:uid="{00000000-0005-0000-0000-00001C7F0000}"/>
    <cellStyle name="Normal 7 2 2 3 4 5" xfId="32539" xr:uid="{00000000-0005-0000-0000-00001D7F0000}"/>
    <cellStyle name="Normal 7 2 2 3 5" xfId="32540" xr:uid="{00000000-0005-0000-0000-00001E7F0000}"/>
    <cellStyle name="Normal 7 2 2 3 5 2" xfId="32541" xr:uid="{00000000-0005-0000-0000-00001F7F0000}"/>
    <cellStyle name="Normal 7 2 2 3 5 2 2" xfId="32542" xr:uid="{00000000-0005-0000-0000-0000207F0000}"/>
    <cellStyle name="Normal 7 2 2 3 5 2 2 2" xfId="32543" xr:uid="{00000000-0005-0000-0000-0000217F0000}"/>
    <cellStyle name="Normal 7 2 2 3 5 2 3" xfId="32544" xr:uid="{00000000-0005-0000-0000-0000227F0000}"/>
    <cellStyle name="Normal 7 2 2 3 5 3" xfId="32545" xr:uid="{00000000-0005-0000-0000-0000237F0000}"/>
    <cellStyle name="Normal 7 2 2 3 5 3 2" xfId="32546" xr:uid="{00000000-0005-0000-0000-0000247F0000}"/>
    <cellStyle name="Normal 7 2 2 3 5 3 2 2" xfId="32547" xr:uid="{00000000-0005-0000-0000-0000257F0000}"/>
    <cellStyle name="Normal 7 2 2 3 5 3 3" xfId="32548" xr:uid="{00000000-0005-0000-0000-0000267F0000}"/>
    <cellStyle name="Normal 7 2 2 3 5 4" xfId="32549" xr:uid="{00000000-0005-0000-0000-0000277F0000}"/>
    <cellStyle name="Normal 7 2 2 3 5 4 2" xfId="32550" xr:uid="{00000000-0005-0000-0000-0000287F0000}"/>
    <cellStyle name="Normal 7 2 2 3 5 5" xfId="32551" xr:uid="{00000000-0005-0000-0000-0000297F0000}"/>
    <cellStyle name="Normal 7 2 2 3 6" xfId="32552" xr:uid="{00000000-0005-0000-0000-00002A7F0000}"/>
    <cellStyle name="Normal 7 2 2 3 6 2" xfId="32553" xr:uid="{00000000-0005-0000-0000-00002B7F0000}"/>
    <cellStyle name="Normal 7 2 2 3 6 2 2" xfId="32554" xr:uid="{00000000-0005-0000-0000-00002C7F0000}"/>
    <cellStyle name="Normal 7 2 2 3 6 3" xfId="32555" xr:uid="{00000000-0005-0000-0000-00002D7F0000}"/>
    <cellStyle name="Normal 7 2 2 3 7" xfId="32556" xr:uid="{00000000-0005-0000-0000-00002E7F0000}"/>
    <cellStyle name="Normal 7 2 2 3 7 2" xfId="32557" xr:uid="{00000000-0005-0000-0000-00002F7F0000}"/>
    <cellStyle name="Normal 7 2 2 3 7 2 2" xfId="32558" xr:uid="{00000000-0005-0000-0000-0000307F0000}"/>
    <cellStyle name="Normal 7 2 2 3 7 3" xfId="32559" xr:uid="{00000000-0005-0000-0000-0000317F0000}"/>
    <cellStyle name="Normal 7 2 2 3 8" xfId="32560" xr:uid="{00000000-0005-0000-0000-0000327F0000}"/>
    <cellStyle name="Normal 7 2 2 3 8 2" xfId="32561" xr:uid="{00000000-0005-0000-0000-0000337F0000}"/>
    <cellStyle name="Normal 7 2 2 3 9" xfId="32562" xr:uid="{00000000-0005-0000-0000-0000347F0000}"/>
    <cellStyle name="Normal 7 2 2 4" xfId="32563" xr:uid="{00000000-0005-0000-0000-0000357F0000}"/>
    <cellStyle name="Normal 7 2 2 4 2" xfId="32564" xr:uid="{00000000-0005-0000-0000-0000367F0000}"/>
    <cellStyle name="Normal 7 2 2 4 2 2" xfId="32565" xr:uid="{00000000-0005-0000-0000-0000377F0000}"/>
    <cellStyle name="Normal 7 2 2 4 2 2 2" xfId="32566" xr:uid="{00000000-0005-0000-0000-0000387F0000}"/>
    <cellStyle name="Normal 7 2 2 4 2 2 2 2" xfId="32567" xr:uid="{00000000-0005-0000-0000-0000397F0000}"/>
    <cellStyle name="Normal 7 2 2 4 2 2 3" xfId="32568" xr:uid="{00000000-0005-0000-0000-00003A7F0000}"/>
    <cellStyle name="Normal 7 2 2 4 2 3" xfId="32569" xr:uid="{00000000-0005-0000-0000-00003B7F0000}"/>
    <cellStyle name="Normal 7 2 2 4 2 3 2" xfId="32570" xr:uid="{00000000-0005-0000-0000-00003C7F0000}"/>
    <cellStyle name="Normal 7 2 2 4 2 3 2 2" xfId="32571" xr:uid="{00000000-0005-0000-0000-00003D7F0000}"/>
    <cellStyle name="Normal 7 2 2 4 2 3 3" xfId="32572" xr:uid="{00000000-0005-0000-0000-00003E7F0000}"/>
    <cellStyle name="Normal 7 2 2 4 2 4" xfId="32573" xr:uid="{00000000-0005-0000-0000-00003F7F0000}"/>
    <cellStyle name="Normal 7 2 2 4 2 4 2" xfId="32574" xr:uid="{00000000-0005-0000-0000-0000407F0000}"/>
    <cellStyle name="Normal 7 2 2 4 2 5" xfId="32575" xr:uid="{00000000-0005-0000-0000-0000417F0000}"/>
    <cellStyle name="Normal 7 2 2 4 3" xfId="32576" xr:uid="{00000000-0005-0000-0000-0000427F0000}"/>
    <cellStyle name="Normal 7 2 2 4 3 2" xfId="32577" xr:uid="{00000000-0005-0000-0000-0000437F0000}"/>
    <cellStyle name="Normal 7 2 2 4 3 2 2" xfId="32578" xr:uid="{00000000-0005-0000-0000-0000447F0000}"/>
    <cellStyle name="Normal 7 2 2 4 3 2 2 2" xfId="32579" xr:uid="{00000000-0005-0000-0000-0000457F0000}"/>
    <cellStyle name="Normal 7 2 2 4 3 2 3" xfId="32580" xr:uid="{00000000-0005-0000-0000-0000467F0000}"/>
    <cellStyle name="Normal 7 2 2 4 3 3" xfId="32581" xr:uid="{00000000-0005-0000-0000-0000477F0000}"/>
    <cellStyle name="Normal 7 2 2 4 3 3 2" xfId="32582" xr:uid="{00000000-0005-0000-0000-0000487F0000}"/>
    <cellStyle name="Normal 7 2 2 4 3 3 2 2" xfId="32583" xr:uid="{00000000-0005-0000-0000-0000497F0000}"/>
    <cellStyle name="Normal 7 2 2 4 3 3 3" xfId="32584" xr:uid="{00000000-0005-0000-0000-00004A7F0000}"/>
    <cellStyle name="Normal 7 2 2 4 3 4" xfId="32585" xr:uid="{00000000-0005-0000-0000-00004B7F0000}"/>
    <cellStyle name="Normal 7 2 2 4 3 4 2" xfId="32586" xr:uid="{00000000-0005-0000-0000-00004C7F0000}"/>
    <cellStyle name="Normal 7 2 2 4 3 5" xfId="32587" xr:uid="{00000000-0005-0000-0000-00004D7F0000}"/>
    <cellStyle name="Normal 7 2 2 4 4" xfId="32588" xr:uid="{00000000-0005-0000-0000-00004E7F0000}"/>
    <cellStyle name="Normal 7 2 2 4 4 2" xfId="32589" xr:uid="{00000000-0005-0000-0000-00004F7F0000}"/>
    <cellStyle name="Normal 7 2 2 4 4 2 2" xfId="32590" xr:uid="{00000000-0005-0000-0000-0000507F0000}"/>
    <cellStyle name="Normal 7 2 2 4 4 2 2 2" xfId="32591" xr:uid="{00000000-0005-0000-0000-0000517F0000}"/>
    <cellStyle name="Normal 7 2 2 4 4 2 3" xfId="32592" xr:uid="{00000000-0005-0000-0000-0000527F0000}"/>
    <cellStyle name="Normal 7 2 2 4 4 3" xfId="32593" xr:uid="{00000000-0005-0000-0000-0000537F0000}"/>
    <cellStyle name="Normal 7 2 2 4 4 3 2" xfId="32594" xr:uid="{00000000-0005-0000-0000-0000547F0000}"/>
    <cellStyle name="Normal 7 2 2 4 4 3 2 2" xfId="32595" xr:uid="{00000000-0005-0000-0000-0000557F0000}"/>
    <cellStyle name="Normal 7 2 2 4 4 3 3" xfId="32596" xr:uid="{00000000-0005-0000-0000-0000567F0000}"/>
    <cellStyle name="Normal 7 2 2 4 4 4" xfId="32597" xr:uid="{00000000-0005-0000-0000-0000577F0000}"/>
    <cellStyle name="Normal 7 2 2 4 4 4 2" xfId="32598" xr:uid="{00000000-0005-0000-0000-0000587F0000}"/>
    <cellStyle name="Normal 7 2 2 4 4 5" xfId="32599" xr:uid="{00000000-0005-0000-0000-0000597F0000}"/>
    <cellStyle name="Normal 7 2 2 4 5" xfId="32600" xr:uid="{00000000-0005-0000-0000-00005A7F0000}"/>
    <cellStyle name="Normal 7 2 2 4 5 2" xfId="32601" xr:uid="{00000000-0005-0000-0000-00005B7F0000}"/>
    <cellStyle name="Normal 7 2 2 4 5 2 2" xfId="32602" xr:uid="{00000000-0005-0000-0000-00005C7F0000}"/>
    <cellStyle name="Normal 7 2 2 4 5 3" xfId="32603" xr:uid="{00000000-0005-0000-0000-00005D7F0000}"/>
    <cellStyle name="Normal 7 2 2 4 6" xfId="32604" xr:uid="{00000000-0005-0000-0000-00005E7F0000}"/>
    <cellStyle name="Normal 7 2 2 4 6 2" xfId="32605" xr:uid="{00000000-0005-0000-0000-00005F7F0000}"/>
    <cellStyle name="Normal 7 2 2 4 6 2 2" xfId="32606" xr:uid="{00000000-0005-0000-0000-0000607F0000}"/>
    <cellStyle name="Normal 7 2 2 4 6 3" xfId="32607" xr:uid="{00000000-0005-0000-0000-0000617F0000}"/>
    <cellStyle name="Normal 7 2 2 4 7" xfId="32608" xr:uid="{00000000-0005-0000-0000-0000627F0000}"/>
    <cellStyle name="Normal 7 2 2 4 7 2" xfId="32609" xr:uid="{00000000-0005-0000-0000-0000637F0000}"/>
    <cellStyle name="Normal 7 2 2 4 8" xfId="32610" xr:uid="{00000000-0005-0000-0000-0000647F0000}"/>
    <cellStyle name="Normal 7 2 2 5" xfId="32611" xr:uid="{00000000-0005-0000-0000-0000657F0000}"/>
    <cellStyle name="Normal 7 2 2 5 2" xfId="32612" xr:uid="{00000000-0005-0000-0000-0000667F0000}"/>
    <cellStyle name="Normal 7 2 2 5 2 2" xfId="32613" xr:uid="{00000000-0005-0000-0000-0000677F0000}"/>
    <cellStyle name="Normal 7 2 2 5 2 2 2" xfId="32614" xr:uid="{00000000-0005-0000-0000-0000687F0000}"/>
    <cellStyle name="Normal 7 2 2 5 2 3" xfId="32615" xr:uid="{00000000-0005-0000-0000-0000697F0000}"/>
    <cellStyle name="Normal 7 2 2 5 3" xfId="32616" xr:uid="{00000000-0005-0000-0000-00006A7F0000}"/>
    <cellStyle name="Normal 7 2 2 5 3 2" xfId="32617" xr:uid="{00000000-0005-0000-0000-00006B7F0000}"/>
    <cellStyle name="Normal 7 2 2 5 3 2 2" xfId="32618" xr:uid="{00000000-0005-0000-0000-00006C7F0000}"/>
    <cellStyle name="Normal 7 2 2 5 3 3" xfId="32619" xr:uid="{00000000-0005-0000-0000-00006D7F0000}"/>
    <cellStyle name="Normal 7 2 2 5 4" xfId="32620" xr:uid="{00000000-0005-0000-0000-00006E7F0000}"/>
    <cellStyle name="Normal 7 2 2 5 4 2" xfId="32621" xr:uid="{00000000-0005-0000-0000-00006F7F0000}"/>
    <cellStyle name="Normal 7 2 2 5 5" xfId="32622" xr:uid="{00000000-0005-0000-0000-0000707F0000}"/>
    <cellStyle name="Normal 7 2 2 6" xfId="32623" xr:uid="{00000000-0005-0000-0000-0000717F0000}"/>
    <cellStyle name="Normal 7 2 2 6 2" xfId="32624" xr:uid="{00000000-0005-0000-0000-0000727F0000}"/>
    <cellStyle name="Normal 7 2 2 6 2 2" xfId="32625" xr:uid="{00000000-0005-0000-0000-0000737F0000}"/>
    <cellStyle name="Normal 7 2 2 6 2 2 2" xfId="32626" xr:uid="{00000000-0005-0000-0000-0000747F0000}"/>
    <cellStyle name="Normal 7 2 2 6 2 3" xfId="32627" xr:uid="{00000000-0005-0000-0000-0000757F0000}"/>
    <cellStyle name="Normal 7 2 2 6 3" xfId="32628" xr:uid="{00000000-0005-0000-0000-0000767F0000}"/>
    <cellStyle name="Normal 7 2 2 6 3 2" xfId="32629" xr:uid="{00000000-0005-0000-0000-0000777F0000}"/>
    <cellStyle name="Normal 7 2 2 6 3 2 2" xfId="32630" xr:uid="{00000000-0005-0000-0000-0000787F0000}"/>
    <cellStyle name="Normal 7 2 2 6 3 3" xfId="32631" xr:uid="{00000000-0005-0000-0000-0000797F0000}"/>
    <cellStyle name="Normal 7 2 2 6 4" xfId="32632" xr:uid="{00000000-0005-0000-0000-00007A7F0000}"/>
    <cellStyle name="Normal 7 2 2 6 4 2" xfId="32633" xr:uid="{00000000-0005-0000-0000-00007B7F0000}"/>
    <cellStyle name="Normal 7 2 2 6 5" xfId="32634" xr:uid="{00000000-0005-0000-0000-00007C7F0000}"/>
    <cellStyle name="Normal 7 2 2 7" xfId="32635" xr:uid="{00000000-0005-0000-0000-00007D7F0000}"/>
    <cellStyle name="Normal 7 2 2 7 2" xfId="32636" xr:uid="{00000000-0005-0000-0000-00007E7F0000}"/>
    <cellStyle name="Normal 7 2 2 7 2 2" xfId="32637" xr:uid="{00000000-0005-0000-0000-00007F7F0000}"/>
    <cellStyle name="Normal 7 2 2 7 2 2 2" xfId="32638" xr:uid="{00000000-0005-0000-0000-0000807F0000}"/>
    <cellStyle name="Normal 7 2 2 7 2 3" xfId="32639" xr:uid="{00000000-0005-0000-0000-0000817F0000}"/>
    <cellStyle name="Normal 7 2 2 7 3" xfId="32640" xr:uid="{00000000-0005-0000-0000-0000827F0000}"/>
    <cellStyle name="Normal 7 2 2 7 3 2" xfId="32641" xr:uid="{00000000-0005-0000-0000-0000837F0000}"/>
    <cellStyle name="Normal 7 2 2 7 3 2 2" xfId="32642" xr:uid="{00000000-0005-0000-0000-0000847F0000}"/>
    <cellStyle name="Normal 7 2 2 7 3 3" xfId="32643" xr:uid="{00000000-0005-0000-0000-0000857F0000}"/>
    <cellStyle name="Normal 7 2 2 7 4" xfId="32644" xr:uid="{00000000-0005-0000-0000-0000867F0000}"/>
    <cellStyle name="Normal 7 2 2 7 4 2" xfId="32645" xr:uid="{00000000-0005-0000-0000-0000877F0000}"/>
    <cellStyle name="Normal 7 2 2 7 5" xfId="32646" xr:uid="{00000000-0005-0000-0000-0000887F0000}"/>
    <cellStyle name="Normal 7 2 2 8" xfId="32647" xr:uid="{00000000-0005-0000-0000-0000897F0000}"/>
    <cellStyle name="Normal 7 2 2 8 2" xfId="32648" xr:uid="{00000000-0005-0000-0000-00008A7F0000}"/>
    <cellStyle name="Normal 7 2 2 8 2 2" xfId="32649" xr:uid="{00000000-0005-0000-0000-00008B7F0000}"/>
    <cellStyle name="Normal 7 2 2 8 3" xfId="32650" xr:uid="{00000000-0005-0000-0000-00008C7F0000}"/>
    <cellStyle name="Normal 7 2 2 9" xfId="32651" xr:uid="{00000000-0005-0000-0000-00008D7F0000}"/>
    <cellStyle name="Normal 7 2 2 9 2" xfId="32652" xr:uid="{00000000-0005-0000-0000-00008E7F0000}"/>
    <cellStyle name="Normal 7 2 2 9 2 2" xfId="32653" xr:uid="{00000000-0005-0000-0000-00008F7F0000}"/>
    <cellStyle name="Normal 7 2 2 9 3" xfId="32654" xr:uid="{00000000-0005-0000-0000-0000907F0000}"/>
    <cellStyle name="Normal 7 2 3" xfId="32655" xr:uid="{00000000-0005-0000-0000-0000917F0000}"/>
    <cellStyle name="Normal 7 2 3 2" xfId="32656" xr:uid="{00000000-0005-0000-0000-0000927F0000}"/>
    <cellStyle name="Normal 7 2 3 2 2" xfId="32657" xr:uid="{00000000-0005-0000-0000-0000937F0000}"/>
    <cellStyle name="Normal 7 2 3 2 2 2" xfId="32658" xr:uid="{00000000-0005-0000-0000-0000947F0000}"/>
    <cellStyle name="Normal 7 2 3 2 2 2 2" xfId="32659" xr:uid="{00000000-0005-0000-0000-0000957F0000}"/>
    <cellStyle name="Normal 7 2 3 2 2 2 2 2" xfId="32660" xr:uid="{00000000-0005-0000-0000-0000967F0000}"/>
    <cellStyle name="Normal 7 2 3 2 2 2 3" xfId="32661" xr:uid="{00000000-0005-0000-0000-0000977F0000}"/>
    <cellStyle name="Normal 7 2 3 2 2 3" xfId="32662" xr:uid="{00000000-0005-0000-0000-0000987F0000}"/>
    <cellStyle name="Normal 7 2 3 2 2 3 2" xfId="32663" xr:uid="{00000000-0005-0000-0000-0000997F0000}"/>
    <cellStyle name="Normal 7 2 3 2 2 3 2 2" xfId="32664" xr:uid="{00000000-0005-0000-0000-00009A7F0000}"/>
    <cellStyle name="Normal 7 2 3 2 2 3 3" xfId="32665" xr:uid="{00000000-0005-0000-0000-00009B7F0000}"/>
    <cellStyle name="Normal 7 2 3 2 2 4" xfId="32666" xr:uid="{00000000-0005-0000-0000-00009C7F0000}"/>
    <cellStyle name="Normal 7 2 3 2 2 4 2" xfId="32667" xr:uid="{00000000-0005-0000-0000-00009D7F0000}"/>
    <cellStyle name="Normal 7 2 3 2 2 5" xfId="32668" xr:uid="{00000000-0005-0000-0000-00009E7F0000}"/>
    <cellStyle name="Normal 7 2 3 2 3" xfId="32669" xr:uid="{00000000-0005-0000-0000-00009F7F0000}"/>
    <cellStyle name="Normal 7 2 3 2 3 2" xfId="32670" xr:uid="{00000000-0005-0000-0000-0000A07F0000}"/>
    <cellStyle name="Normal 7 2 3 2 3 2 2" xfId="32671" xr:uid="{00000000-0005-0000-0000-0000A17F0000}"/>
    <cellStyle name="Normal 7 2 3 2 3 2 2 2" xfId="32672" xr:uid="{00000000-0005-0000-0000-0000A27F0000}"/>
    <cellStyle name="Normal 7 2 3 2 3 2 3" xfId="32673" xr:uid="{00000000-0005-0000-0000-0000A37F0000}"/>
    <cellStyle name="Normal 7 2 3 2 3 3" xfId="32674" xr:uid="{00000000-0005-0000-0000-0000A47F0000}"/>
    <cellStyle name="Normal 7 2 3 2 3 3 2" xfId="32675" xr:uid="{00000000-0005-0000-0000-0000A57F0000}"/>
    <cellStyle name="Normal 7 2 3 2 3 3 2 2" xfId="32676" xr:uid="{00000000-0005-0000-0000-0000A67F0000}"/>
    <cellStyle name="Normal 7 2 3 2 3 3 3" xfId="32677" xr:uid="{00000000-0005-0000-0000-0000A77F0000}"/>
    <cellStyle name="Normal 7 2 3 2 3 4" xfId="32678" xr:uid="{00000000-0005-0000-0000-0000A87F0000}"/>
    <cellStyle name="Normal 7 2 3 2 3 4 2" xfId="32679" xr:uid="{00000000-0005-0000-0000-0000A97F0000}"/>
    <cellStyle name="Normal 7 2 3 2 3 5" xfId="32680" xr:uid="{00000000-0005-0000-0000-0000AA7F0000}"/>
    <cellStyle name="Normal 7 2 3 2 4" xfId="32681" xr:uid="{00000000-0005-0000-0000-0000AB7F0000}"/>
    <cellStyle name="Normal 7 2 3 2 4 2" xfId="32682" xr:uid="{00000000-0005-0000-0000-0000AC7F0000}"/>
    <cellStyle name="Normal 7 2 3 2 4 2 2" xfId="32683" xr:uid="{00000000-0005-0000-0000-0000AD7F0000}"/>
    <cellStyle name="Normal 7 2 3 2 4 2 2 2" xfId="32684" xr:uid="{00000000-0005-0000-0000-0000AE7F0000}"/>
    <cellStyle name="Normal 7 2 3 2 4 2 3" xfId="32685" xr:uid="{00000000-0005-0000-0000-0000AF7F0000}"/>
    <cellStyle name="Normal 7 2 3 2 4 3" xfId="32686" xr:uid="{00000000-0005-0000-0000-0000B07F0000}"/>
    <cellStyle name="Normal 7 2 3 2 4 3 2" xfId="32687" xr:uid="{00000000-0005-0000-0000-0000B17F0000}"/>
    <cellStyle name="Normal 7 2 3 2 4 3 2 2" xfId="32688" xr:uid="{00000000-0005-0000-0000-0000B27F0000}"/>
    <cellStyle name="Normal 7 2 3 2 4 3 3" xfId="32689" xr:uid="{00000000-0005-0000-0000-0000B37F0000}"/>
    <cellStyle name="Normal 7 2 3 2 4 4" xfId="32690" xr:uid="{00000000-0005-0000-0000-0000B47F0000}"/>
    <cellStyle name="Normal 7 2 3 2 4 4 2" xfId="32691" xr:uid="{00000000-0005-0000-0000-0000B57F0000}"/>
    <cellStyle name="Normal 7 2 3 2 4 5" xfId="32692" xr:uid="{00000000-0005-0000-0000-0000B67F0000}"/>
    <cellStyle name="Normal 7 2 3 2 5" xfId="32693" xr:uid="{00000000-0005-0000-0000-0000B77F0000}"/>
    <cellStyle name="Normal 7 2 3 2 5 2" xfId="32694" xr:uid="{00000000-0005-0000-0000-0000B87F0000}"/>
    <cellStyle name="Normal 7 2 3 2 5 2 2" xfId="32695" xr:uid="{00000000-0005-0000-0000-0000B97F0000}"/>
    <cellStyle name="Normal 7 2 3 2 5 3" xfId="32696" xr:uid="{00000000-0005-0000-0000-0000BA7F0000}"/>
    <cellStyle name="Normal 7 2 3 2 6" xfId="32697" xr:uid="{00000000-0005-0000-0000-0000BB7F0000}"/>
    <cellStyle name="Normal 7 2 3 2 6 2" xfId="32698" xr:uid="{00000000-0005-0000-0000-0000BC7F0000}"/>
    <cellStyle name="Normal 7 2 3 2 6 2 2" xfId="32699" xr:uid="{00000000-0005-0000-0000-0000BD7F0000}"/>
    <cellStyle name="Normal 7 2 3 2 6 3" xfId="32700" xr:uid="{00000000-0005-0000-0000-0000BE7F0000}"/>
    <cellStyle name="Normal 7 2 3 2 7" xfId="32701" xr:uid="{00000000-0005-0000-0000-0000BF7F0000}"/>
    <cellStyle name="Normal 7 2 3 2 7 2" xfId="32702" xr:uid="{00000000-0005-0000-0000-0000C07F0000}"/>
    <cellStyle name="Normal 7 2 3 2 8" xfId="32703" xr:uid="{00000000-0005-0000-0000-0000C17F0000}"/>
    <cellStyle name="Normal 7 2 3 3" xfId="32704" xr:uid="{00000000-0005-0000-0000-0000C27F0000}"/>
    <cellStyle name="Normal 7 2 3 3 2" xfId="32705" xr:uid="{00000000-0005-0000-0000-0000C37F0000}"/>
    <cellStyle name="Normal 7 2 3 3 2 2" xfId="32706" xr:uid="{00000000-0005-0000-0000-0000C47F0000}"/>
    <cellStyle name="Normal 7 2 3 3 2 2 2" xfId="32707" xr:uid="{00000000-0005-0000-0000-0000C57F0000}"/>
    <cellStyle name="Normal 7 2 3 3 2 3" xfId="32708" xr:uid="{00000000-0005-0000-0000-0000C67F0000}"/>
    <cellStyle name="Normal 7 2 3 3 3" xfId="32709" xr:uid="{00000000-0005-0000-0000-0000C77F0000}"/>
    <cellStyle name="Normal 7 2 3 3 3 2" xfId="32710" xr:uid="{00000000-0005-0000-0000-0000C87F0000}"/>
    <cellStyle name="Normal 7 2 3 3 3 2 2" xfId="32711" xr:uid="{00000000-0005-0000-0000-0000C97F0000}"/>
    <cellStyle name="Normal 7 2 3 3 3 3" xfId="32712" xr:uid="{00000000-0005-0000-0000-0000CA7F0000}"/>
    <cellStyle name="Normal 7 2 3 3 4" xfId="32713" xr:uid="{00000000-0005-0000-0000-0000CB7F0000}"/>
    <cellStyle name="Normal 7 2 3 3 4 2" xfId="32714" xr:uid="{00000000-0005-0000-0000-0000CC7F0000}"/>
    <cellStyle name="Normal 7 2 3 3 5" xfId="32715" xr:uid="{00000000-0005-0000-0000-0000CD7F0000}"/>
    <cellStyle name="Normal 7 2 3 4" xfId="32716" xr:uid="{00000000-0005-0000-0000-0000CE7F0000}"/>
    <cellStyle name="Normal 7 2 3 4 2" xfId="32717" xr:uid="{00000000-0005-0000-0000-0000CF7F0000}"/>
    <cellStyle name="Normal 7 2 3 4 2 2" xfId="32718" xr:uid="{00000000-0005-0000-0000-0000D07F0000}"/>
    <cellStyle name="Normal 7 2 3 4 2 2 2" xfId="32719" xr:uid="{00000000-0005-0000-0000-0000D17F0000}"/>
    <cellStyle name="Normal 7 2 3 4 2 3" xfId="32720" xr:uid="{00000000-0005-0000-0000-0000D27F0000}"/>
    <cellStyle name="Normal 7 2 3 4 3" xfId="32721" xr:uid="{00000000-0005-0000-0000-0000D37F0000}"/>
    <cellStyle name="Normal 7 2 3 4 3 2" xfId="32722" xr:uid="{00000000-0005-0000-0000-0000D47F0000}"/>
    <cellStyle name="Normal 7 2 3 4 3 2 2" xfId="32723" xr:uid="{00000000-0005-0000-0000-0000D57F0000}"/>
    <cellStyle name="Normal 7 2 3 4 3 3" xfId="32724" xr:uid="{00000000-0005-0000-0000-0000D67F0000}"/>
    <cellStyle name="Normal 7 2 3 4 4" xfId="32725" xr:uid="{00000000-0005-0000-0000-0000D77F0000}"/>
    <cellStyle name="Normal 7 2 3 4 4 2" xfId="32726" xr:uid="{00000000-0005-0000-0000-0000D87F0000}"/>
    <cellStyle name="Normal 7 2 3 4 5" xfId="32727" xr:uid="{00000000-0005-0000-0000-0000D97F0000}"/>
    <cellStyle name="Normal 7 2 3 5" xfId="32728" xr:uid="{00000000-0005-0000-0000-0000DA7F0000}"/>
    <cellStyle name="Normal 7 2 3 5 2" xfId="32729" xr:uid="{00000000-0005-0000-0000-0000DB7F0000}"/>
    <cellStyle name="Normal 7 2 3 5 2 2" xfId="32730" xr:uid="{00000000-0005-0000-0000-0000DC7F0000}"/>
    <cellStyle name="Normal 7 2 3 5 2 2 2" xfId="32731" xr:uid="{00000000-0005-0000-0000-0000DD7F0000}"/>
    <cellStyle name="Normal 7 2 3 5 2 3" xfId="32732" xr:uid="{00000000-0005-0000-0000-0000DE7F0000}"/>
    <cellStyle name="Normal 7 2 3 5 3" xfId="32733" xr:uid="{00000000-0005-0000-0000-0000DF7F0000}"/>
    <cellStyle name="Normal 7 2 3 5 3 2" xfId="32734" xr:uid="{00000000-0005-0000-0000-0000E07F0000}"/>
    <cellStyle name="Normal 7 2 3 5 3 2 2" xfId="32735" xr:uid="{00000000-0005-0000-0000-0000E17F0000}"/>
    <cellStyle name="Normal 7 2 3 5 3 3" xfId="32736" xr:uid="{00000000-0005-0000-0000-0000E27F0000}"/>
    <cellStyle name="Normal 7 2 3 5 4" xfId="32737" xr:uid="{00000000-0005-0000-0000-0000E37F0000}"/>
    <cellStyle name="Normal 7 2 3 5 4 2" xfId="32738" xr:uid="{00000000-0005-0000-0000-0000E47F0000}"/>
    <cellStyle name="Normal 7 2 3 5 5" xfId="32739" xr:uid="{00000000-0005-0000-0000-0000E57F0000}"/>
    <cellStyle name="Normal 7 2 3 6" xfId="32740" xr:uid="{00000000-0005-0000-0000-0000E67F0000}"/>
    <cellStyle name="Normal 7 2 3 6 2" xfId="32741" xr:uid="{00000000-0005-0000-0000-0000E77F0000}"/>
    <cellStyle name="Normal 7 2 3 6 2 2" xfId="32742" xr:uid="{00000000-0005-0000-0000-0000E87F0000}"/>
    <cellStyle name="Normal 7 2 3 6 3" xfId="32743" xr:uid="{00000000-0005-0000-0000-0000E97F0000}"/>
    <cellStyle name="Normal 7 2 3 7" xfId="32744" xr:uid="{00000000-0005-0000-0000-0000EA7F0000}"/>
    <cellStyle name="Normal 7 2 3 7 2" xfId="32745" xr:uid="{00000000-0005-0000-0000-0000EB7F0000}"/>
    <cellStyle name="Normal 7 2 3 7 2 2" xfId="32746" xr:uid="{00000000-0005-0000-0000-0000EC7F0000}"/>
    <cellStyle name="Normal 7 2 3 7 3" xfId="32747" xr:uid="{00000000-0005-0000-0000-0000ED7F0000}"/>
    <cellStyle name="Normal 7 2 3 8" xfId="32748" xr:uid="{00000000-0005-0000-0000-0000EE7F0000}"/>
    <cellStyle name="Normal 7 2 3 8 2" xfId="32749" xr:uid="{00000000-0005-0000-0000-0000EF7F0000}"/>
    <cellStyle name="Normal 7 2 3 9" xfId="32750" xr:uid="{00000000-0005-0000-0000-0000F07F0000}"/>
    <cellStyle name="Normal 7 2 4" xfId="32751" xr:uid="{00000000-0005-0000-0000-0000F17F0000}"/>
    <cellStyle name="Normal 7 2 4 2" xfId="32752" xr:uid="{00000000-0005-0000-0000-0000F27F0000}"/>
    <cellStyle name="Normal 7 2 4 2 2" xfId="32753" xr:uid="{00000000-0005-0000-0000-0000F37F0000}"/>
    <cellStyle name="Normal 7 2 4 2 2 2" xfId="32754" xr:uid="{00000000-0005-0000-0000-0000F47F0000}"/>
    <cellStyle name="Normal 7 2 4 2 2 2 2" xfId="32755" xr:uid="{00000000-0005-0000-0000-0000F57F0000}"/>
    <cellStyle name="Normal 7 2 4 2 2 3" xfId="32756" xr:uid="{00000000-0005-0000-0000-0000F67F0000}"/>
    <cellStyle name="Normal 7 2 4 2 3" xfId="32757" xr:uid="{00000000-0005-0000-0000-0000F77F0000}"/>
    <cellStyle name="Normal 7 2 4 2 3 2" xfId="32758" xr:uid="{00000000-0005-0000-0000-0000F87F0000}"/>
    <cellStyle name="Normal 7 2 4 2 3 2 2" xfId="32759" xr:uid="{00000000-0005-0000-0000-0000F97F0000}"/>
    <cellStyle name="Normal 7 2 4 2 3 3" xfId="32760" xr:uid="{00000000-0005-0000-0000-0000FA7F0000}"/>
    <cellStyle name="Normal 7 2 4 2 4" xfId="32761" xr:uid="{00000000-0005-0000-0000-0000FB7F0000}"/>
    <cellStyle name="Normal 7 2 4 2 4 2" xfId="32762" xr:uid="{00000000-0005-0000-0000-0000FC7F0000}"/>
    <cellStyle name="Normal 7 2 4 2 5" xfId="32763" xr:uid="{00000000-0005-0000-0000-0000FD7F0000}"/>
    <cellStyle name="Normal 7 2 4 3" xfId="32764" xr:uid="{00000000-0005-0000-0000-0000FE7F0000}"/>
    <cellStyle name="Normal 7 2 4 3 2" xfId="32765" xr:uid="{00000000-0005-0000-0000-0000FF7F0000}"/>
    <cellStyle name="Normal 7 2 4 3 2 2" xfId="32766" xr:uid="{00000000-0005-0000-0000-000000800000}"/>
    <cellStyle name="Normal 7 2 4 3 2 2 2" xfId="32767" xr:uid="{00000000-0005-0000-0000-000001800000}"/>
    <cellStyle name="Normal 7 2 4 3 2 3" xfId="32768" xr:uid="{00000000-0005-0000-0000-000002800000}"/>
    <cellStyle name="Normal 7 2 4 3 3" xfId="32769" xr:uid="{00000000-0005-0000-0000-000003800000}"/>
    <cellStyle name="Normal 7 2 4 3 3 2" xfId="32770" xr:uid="{00000000-0005-0000-0000-000004800000}"/>
    <cellStyle name="Normal 7 2 4 3 3 2 2" xfId="32771" xr:uid="{00000000-0005-0000-0000-000005800000}"/>
    <cellStyle name="Normal 7 2 4 3 3 3" xfId="32772" xr:uid="{00000000-0005-0000-0000-000006800000}"/>
    <cellStyle name="Normal 7 2 4 3 4" xfId="32773" xr:uid="{00000000-0005-0000-0000-000007800000}"/>
    <cellStyle name="Normal 7 2 4 3 4 2" xfId="32774" xr:uid="{00000000-0005-0000-0000-000008800000}"/>
    <cellStyle name="Normal 7 2 4 3 5" xfId="32775" xr:uid="{00000000-0005-0000-0000-000009800000}"/>
    <cellStyle name="Normal 7 2 4 4" xfId="32776" xr:uid="{00000000-0005-0000-0000-00000A800000}"/>
    <cellStyle name="Normal 7 2 4 4 2" xfId="32777" xr:uid="{00000000-0005-0000-0000-00000B800000}"/>
    <cellStyle name="Normal 7 2 4 4 2 2" xfId="32778" xr:uid="{00000000-0005-0000-0000-00000C800000}"/>
    <cellStyle name="Normal 7 2 4 4 2 2 2" xfId="32779" xr:uid="{00000000-0005-0000-0000-00000D800000}"/>
    <cellStyle name="Normal 7 2 4 4 2 3" xfId="32780" xr:uid="{00000000-0005-0000-0000-00000E800000}"/>
    <cellStyle name="Normal 7 2 4 4 3" xfId="32781" xr:uid="{00000000-0005-0000-0000-00000F800000}"/>
    <cellStyle name="Normal 7 2 4 4 3 2" xfId="32782" xr:uid="{00000000-0005-0000-0000-000010800000}"/>
    <cellStyle name="Normal 7 2 4 4 3 2 2" xfId="32783" xr:uid="{00000000-0005-0000-0000-000011800000}"/>
    <cellStyle name="Normal 7 2 4 4 3 3" xfId="32784" xr:uid="{00000000-0005-0000-0000-000012800000}"/>
    <cellStyle name="Normal 7 2 4 4 4" xfId="32785" xr:uid="{00000000-0005-0000-0000-000013800000}"/>
    <cellStyle name="Normal 7 2 4 4 4 2" xfId="32786" xr:uid="{00000000-0005-0000-0000-000014800000}"/>
    <cellStyle name="Normal 7 2 4 4 5" xfId="32787" xr:uid="{00000000-0005-0000-0000-000015800000}"/>
    <cellStyle name="Normal 7 2 4 5" xfId="32788" xr:uid="{00000000-0005-0000-0000-000016800000}"/>
    <cellStyle name="Normal 7 2 4 5 2" xfId="32789" xr:uid="{00000000-0005-0000-0000-000017800000}"/>
    <cellStyle name="Normal 7 2 4 5 2 2" xfId="32790" xr:uid="{00000000-0005-0000-0000-000018800000}"/>
    <cellStyle name="Normal 7 2 4 5 3" xfId="32791" xr:uid="{00000000-0005-0000-0000-000019800000}"/>
    <cellStyle name="Normal 7 2 4 6" xfId="32792" xr:uid="{00000000-0005-0000-0000-00001A800000}"/>
    <cellStyle name="Normal 7 2 4 6 2" xfId="32793" xr:uid="{00000000-0005-0000-0000-00001B800000}"/>
    <cellStyle name="Normal 7 2 4 6 2 2" xfId="32794" xr:uid="{00000000-0005-0000-0000-00001C800000}"/>
    <cellStyle name="Normal 7 2 4 6 3" xfId="32795" xr:uid="{00000000-0005-0000-0000-00001D800000}"/>
    <cellStyle name="Normal 7 2 4 7" xfId="32796" xr:uid="{00000000-0005-0000-0000-00001E800000}"/>
    <cellStyle name="Normal 7 2 4 7 2" xfId="32797" xr:uid="{00000000-0005-0000-0000-00001F800000}"/>
    <cellStyle name="Normal 7 2 4 8" xfId="32798" xr:uid="{00000000-0005-0000-0000-000020800000}"/>
    <cellStyle name="Normal 7 2 5" xfId="32799" xr:uid="{00000000-0005-0000-0000-000021800000}"/>
    <cellStyle name="Normal 7 2 5 2" xfId="32800" xr:uid="{00000000-0005-0000-0000-000022800000}"/>
    <cellStyle name="Normal 7 2 5 2 2" xfId="32801" xr:uid="{00000000-0005-0000-0000-000023800000}"/>
    <cellStyle name="Normal 7 2 5 2 2 2" xfId="32802" xr:uid="{00000000-0005-0000-0000-000024800000}"/>
    <cellStyle name="Normal 7 2 5 2 3" xfId="32803" xr:uid="{00000000-0005-0000-0000-000025800000}"/>
    <cellStyle name="Normal 7 2 5 3" xfId="32804" xr:uid="{00000000-0005-0000-0000-000026800000}"/>
    <cellStyle name="Normal 7 2 5 3 2" xfId="32805" xr:uid="{00000000-0005-0000-0000-000027800000}"/>
    <cellStyle name="Normal 7 2 5 3 2 2" xfId="32806" xr:uid="{00000000-0005-0000-0000-000028800000}"/>
    <cellStyle name="Normal 7 2 5 3 3" xfId="32807" xr:uid="{00000000-0005-0000-0000-000029800000}"/>
    <cellStyle name="Normal 7 2 5 4" xfId="32808" xr:uid="{00000000-0005-0000-0000-00002A800000}"/>
    <cellStyle name="Normal 7 2 5 4 2" xfId="32809" xr:uid="{00000000-0005-0000-0000-00002B800000}"/>
    <cellStyle name="Normal 7 2 5 5" xfId="32810" xr:uid="{00000000-0005-0000-0000-00002C800000}"/>
    <cellStyle name="Normal 7 2 6" xfId="32811" xr:uid="{00000000-0005-0000-0000-00002D800000}"/>
    <cellStyle name="Normal 7 2 6 2" xfId="32812" xr:uid="{00000000-0005-0000-0000-00002E800000}"/>
    <cellStyle name="Normal 7 2 6 2 2" xfId="32813" xr:uid="{00000000-0005-0000-0000-00002F800000}"/>
    <cellStyle name="Normal 7 2 6 2 2 2" xfId="32814" xr:uid="{00000000-0005-0000-0000-000030800000}"/>
    <cellStyle name="Normal 7 2 6 2 3" xfId="32815" xr:uid="{00000000-0005-0000-0000-000031800000}"/>
    <cellStyle name="Normal 7 2 6 3" xfId="32816" xr:uid="{00000000-0005-0000-0000-000032800000}"/>
    <cellStyle name="Normal 7 2 6 3 2" xfId="32817" xr:uid="{00000000-0005-0000-0000-000033800000}"/>
    <cellStyle name="Normal 7 2 6 3 2 2" xfId="32818" xr:uid="{00000000-0005-0000-0000-000034800000}"/>
    <cellStyle name="Normal 7 2 6 3 3" xfId="32819" xr:uid="{00000000-0005-0000-0000-000035800000}"/>
    <cellStyle name="Normal 7 2 6 4" xfId="32820" xr:uid="{00000000-0005-0000-0000-000036800000}"/>
    <cellStyle name="Normal 7 2 6 4 2" xfId="32821" xr:uid="{00000000-0005-0000-0000-000037800000}"/>
    <cellStyle name="Normal 7 2 6 5" xfId="32822" xr:uid="{00000000-0005-0000-0000-000038800000}"/>
    <cellStyle name="Normal 7 2 7" xfId="32823" xr:uid="{00000000-0005-0000-0000-000039800000}"/>
    <cellStyle name="Normal 7 2 7 2" xfId="32824" xr:uid="{00000000-0005-0000-0000-00003A800000}"/>
    <cellStyle name="Normal 7 2 7 2 2" xfId="32825" xr:uid="{00000000-0005-0000-0000-00003B800000}"/>
    <cellStyle name="Normal 7 2 7 2 2 2" xfId="32826" xr:uid="{00000000-0005-0000-0000-00003C800000}"/>
    <cellStyle name="Normal 7 2 7 2 3" xfId="32827" xr:uid="{00000000-0005-0000-0000-00003D800000}"/>
    <cellStyle name="Normal 7 2 7 3" xfId="32828" xr:uid="{00000000-0005-0000-0000-00003E800000}"/>
    <cellStyle name="Normal 7 2 7 3 2" xfId="32829" xr:uid="{00000000-0005-0000-0000-00003F800000}"/>
    <cellStyle name="Normal 7 2 7 3 2 2" xfId="32830" xr:uid="{00000000-0005-0000-0000-000040800000}"/>
    <cellStyle name="Normal 7 2 7 3 3" xfId="32831" xr:uid="{00000000-0005-0000-0000-000041800000}"/>
    <cellStyle name="Normal 7 2 7 4" xfId="32832" xr:uid="{00000000-0005-0000-0000-000042800000}"/>
    <cellStyle name="Normal 7 2 7 4 2" xfId="32833" xr:uid="{00000000-0005-0000-0000-000043800000}"/>
    <cellStyle name="Normal 7 2 7 5" xfId="32834" xr:uid="{00000000-0005-0000-0000-000044800000}"/>
    <cellStyle name="Normal 7 2 8" xfId="32835" xr:uid="{00000000-0005-0000-0000-000045800000}"/>
    <cellStyle name="Normal 7 2 8 2" xfId="32836" xr:uid="{00000000-0005-0000-0000-000046800000}"/>
    <cellStyle name="Normal 7 2 8 2 2" xfId="32837" xr:uid="{00000000-0005-0000-0000-000047800000}"/>
    <cellStyle name="Normal 7 2 8 3" xfId="32838" xr:uid="{00000000-0005-0000-0000-000048800000}"/>
    <cellStyle name="Normal 7 2 9" xfId="32839" xr:uid="{00000000-0005-0000-0000-000049800000}"/>
    <cellStyle name="Normal 7 2 9 2" xfId="32840" xr:uid="{00000000-0005-0000-0000-00004A800000}"/>
    <cellStyle name="Normal 7 2 9 2 2" xfId="32841" xr:uid="{00000000-0005-0000-0000-00004B800000}"/>
    <cellStyle name="Normal 7 2 9 3" xfId="32842" xr:uid="{00000000-0005-0000-0000-00004C800000}"/>
    <cellStyle name="Normal 7 20" xfId="32843" xr:uid="{00000000-0005-0000-0000-00004D800000}"/>
    <cellStyle name="Normal 7 20 2" xfId="32844" xr:uid="{00000000-0005-0000-0000-00004E800000}"/>
    <cellStyle name="Normal 7 20 3" xfId="32845" xr:uid="{00000000-0005-0000-0000-00004F800000}"/>
    <cellStyle name="Normal 7 20 4" xfId="32846" xr:uid="{00000000-0005-0000-0000-000050800000}"/>
    <cellStyle name="Normal 7 21" xfId="32847" xr:uid="{00000000-0005-0000-0000-000051800000}"/>
    <cellStyle name="Normal 7 21 2" xfId="32848" xr:uid="{00000000-0005-0000-0000-000052800000}"/>
    <cellStyle name="Normal 7 21 3" xfId="32849" xr:uid="{00000000-0005-0000-0000-000053800000}"/>
    <cellStyle name="Normal 7 21 4" xfId="32850" xr:uid="{00000000-0005-0000-0000-000054800000}"/>
    <cellStyle name="Normal 7 22" xfId="32851" xr:uid="{00000000-0005-0000-0000-000055800000}"/>
    <cellStyle name="Normal 7 22 2" xfId="32852" xr:uid="{00000000-0005-0000-0000-000056800000}"/>
    <cellStyle name="Normal 7 22 3" xfId="32853" xr:uid="{00000000-0005-0000-0000-000057800000}"/>
    <cellStyle name="Normal 7 22 4" xfId="32854" xr:uid="{00000000-0005-0000-0000-000058800000}"/>
    <cellStyle name="Normal 7 23" xfId="32855" xr:uid="{00000000-0005-0000-0000-000059800000}"/>
    <cellStyle name="Normal 7 23 2" xfId="32856" xr:uid="{00000000-0005-0000-0000-00005A800000}"/>
    <cellStyle name="Normal 7 23 3" xfId="32857" xr:uid="{00000000-0005-0000-0000-00005B800000}"/>
    <cellStyle name="Normal 7 23 4" xfId="32858" xr:uid="{00000000-0005-0000-0000-00005C800000}"/>
    <cellStyle name="Normal 7 24" xfId="32859" xr:uid="{00000000-0005-0000-0000-00005D800000}"/>
    <cellStyle name="Normal 7 24 2" xfId="32860" xr:uid="{00000000-0005-0000-0000-00005E800000}"/>
    <cellStyle name="Normal 7 24 3" xfId="32861" xr:uid="{00000000-0005-0000-0000-00005F800000}"/>
    <cellStyle name="Normal 7 24 4" xfId="32862" xr:uid="{00000000-0005-0000-0000-000060800000}"/>
    <cellStyle name="Normal 7 25" xfId="32863" xr:uid="{00000000-0005-0000-0000-000061800000}"/>
    <cellStyle name="Normal 7 25 2" xfId="32864" xr:uid="{00000000-0005-0000-0000-000062800000}"/>
    <cellStyle name="Normal 7 25 3" xfId="32865" xr:uid="{00000000-0005-0000-0000-000063800000}"/>
    <cellStyle name="Normal 7 25 4" xfId="32866" xr:uid="{00000000-0005-0000-0000-000064800000}"/>
    <cellStyle name="Normal 7 26" xfId="32867" xr:uid="{00000000-0005-0000-0000-000065800000}"/>
    <cellStyle name="Normal 7 26 2" xfId="32868" xr:uid="{00000000-0005-0000-0000-000066800000}"/>
    <cellStyle name="Normal 7 26 3" xfId="32869" xr:uid="{00000000-0005-0000-0000-000067800000}"/>
    <cellStyle name="Normal 7 26 4" xfId="32870" xr:uid="{00000000-0005-0000-0000-000068800000}"/>
    <cellStyle name="Normal 7 27" xfId="32871" xr:uid="{00000000-0005-0000-0000-000069800000}"/>
    <cellStyle name="Normal 7 27 2" xfId="32872" xr:uid="{00000000-0005-0000-0000-00006A800000}"/>
    <cellStyle name="Normal 7 27 3" xfId="32873" xr:uid="{00000000-0005-0000-0000-00006B800000}"/>
    <cellStyle name="Normal 7 27 4" xfId="32874" xr:uid="{00000000-0005-0000-0000-00006C800000}"/>
    <cellStyle name="Normal 7 28" xfId="32875" xr:uid="{00000000-0005-0000-0000-00006D800000}"/>
    <cellStyle name="Normal 7 28 2" xfId="32876" xr:uid="{00000000-0005-0000-0000-00006E800000}"/>
    <cellStyle name="Normal 7 28 3" xfId="32877" xr:uid="{00000000-0005-0000-0000-00006F800000}"/>
    <cellStyle name="Normal 7 28 4" xfId="32878" xr:uid="{00000000-0005-0000-0000-000070800000}"/>
    <cellStyle name="Normal 7 29" xfId="32879" xr:uid="{00000000-0005-0000-0000-000071800000}"/>
    <cellStyle name="Normal 7 29 2" xfId="32880" xr:uid="{00000000-0005-0000-0000-000072800000}"/>
    <cellStyle name="Normal 7 29 3" xfId="32881" xr:uid="{00000000-0005-0000-0000-000073800000}"/>
    <cellStyle name="Normal 7 29 4" xfId="32882" xr:uid="{00000000-0005-0000-0000-000074800000}"/>
    <cellStyle name="Normal 7 3" xfId="32883" xr:uid="{00000000-0005-0000-0000-000075800000}"/>
    <cellStyle name="Normal 7 3 10" xfId="32884" xr:uid="{00000000-0005-0000-0000-000076800000}"/>
    <cellStyle name="Normal 7 3 2" xfId="32885" xr:uid="{00000000-0005-0000-0000-000077800000}"/>
    <cellStyle name="Normal 7 3 2 2" xfId="32886" xr:uid="{00000000-0005-0000-0000-000078800000}"/>
    <cellStyle name="Normal 7 3 2 2 2" xfId="32887" xr:uid="{00000000-0005-0000-0000-000079800000}"/>
    <cellStyle name="Normal 7 3 2 2 2 2" xfId="32888" xr:uid="{00000000-0005-0000-0000-00007A800000}"/>
    <cellStyle name="Normal 7 3 2 2 2 2 2" xfId="32889" xr:uid="{00000000-0005-0000-0000-00007B800000}"/>
    <cellStyle name="Normal 7 3 2 2 2 3" xfId="32890" xr:uid="{00000000-0005-0000-0000-00007C800000}"/>
    <cellStyle name="Normal 7 3 2 2 3" xfId="32891" xr:uid="{00000000-0005-0000-0000-00007D800000}"/>
    <cellStyle name="Normal 7 3 2 2 3 2" xfId="32892" xr:uid="{00000000-0005-0000-0000-00007E800000}"/>
    <cellStyle name="Normal 7 3 2 2 3 2 2" xfId="32893" xr:uid="{00000000-0005-0000-0000-00007F800000}"/>
    <cellStyle name="Normal 7 3 2 2 3 3" xfId="32894" xr:uid="{00000000-0005-0000-0000-000080800000}"/>
    <cellStyle name="Normal 7 3 2 2 4" xfId="32895" xr:uid="{00000000-0005-0000-0000-000081800000}"/>
    <cellStyle name="Normal 7 3 2 2 4 2" xfId="32896" xr:uid="{00000000-0005-0000-0000-000082800000}"/>
    <cellStyle name="Normal 7 3 2 2 5" xfId="32897" xr:uid="{00000000-0005-0000-0000-000083800000}"/>
    <cellStyle name="Normal 7 3 2 3" xfId="32898" xr:uid="{00000000-0005-0000-0000-000084800000}"/>
    <cellStyle name="Normal 7 3 2 3 2" xfId="32899" xr:uid="{00000000-0005-0000-0000-000085800000}"/>
    <cellStyle name="Normal 7 3 2 3 2 2" xfId="32900" xr:uid="{00000000-0005-0000-0000-000086800000}"/>
    <cellStyle name="Normal 7 3 2 3 2 2 2" xfId="32901" xr:uid="{00000000-0005-0000-0000-000087800000}"/>
    <cellStyle name="Normal 7 3 2 3 2 3" xfId="32902" xr:uid="{00000000-0005-0000-0000-000088800000}"/>
    <cellStyle name="Normal 7 3 2 3 3" xfId="32903" xr:uid="{00000000-0005-0000-0000-000089800000}"/>
    <cellStyle name="Normal 7 3 2 3 3 2" xfId="32904" xr:uid="{00000000-0005-0000-0000-00008A800000}"/>
    <cellStyle name="Normal 7 3 2 3 3 2 2" xfId="32905" xr:uid="{00000000-0005-0000-0000-00008B800000}"/>
    <cellStyle name="Normal 7 3 2 3 3 3" xfId="32906" xr:uid="{00000000-0005-0000-0000-00008C800000}"/>
    <cellStyle name="Normal 7 3 2 3 4" xfId="32907" xr:uid="{00000000-0005-0000-0000-00008D800000}"/>
    <cellStyle name="Normal 7 3 2 3 4 2" xfId="32908" xr:uid="{00000000-0005-0000-0000-00008E800000}"/>
    <cellStyle name="Normal 7 3 2 3 5" xfId="32909" xr:uid="{00000000-0005-0000-0000-00008F800000}"/>
    <cellStyle name="Normal 7 3 2 4" xfId="32910" xr:uid="{00000000-0005-0000-0000-000090800000}"/>
    <cellStyle name="Normal 7 3 2 4 2" xfId="32911" xr:uid="{00000000-0005-0000-0000-000091800000}"/>
    <cellStyle name="Normal 7 3 2 4 2 2" xfId="32912" xr:uid="{00000000-0005-0000-0000-000092800000}"/>
    <cellStyle name="Normal 7 3 2 4 2 2 2" xfId="32913" xr:uid="{00000000-0005-0000-0000-000093800000}"/>
    <cellStyle name="Normal 7 3 2 4 2 3" xfId="32914" xr:uid="{00000000-0005-0000-0000-000094800000}"/>
    <cellStyle name="Normal 7 3 2 4 3" xfId="32915" xr:uid="{00000000-0005-0000-0000-000095800000}"/>
    <cellStyle name="Normal 7 3 2 4 3 2" xfId="32916" xr:uid="{00000000-0005-0000-0000-000096800000}"/>
    <cellStyle name="Normal 7 3 2 4 3 2 2" xfId="32917" xr:uid="{00000000-0005-0000-0000-000097800000}"/>
    <cellStyle name="Normal 7 3 2 4 3 3" xfId="32918" xr:uid="{00000000-0005-0000-0000-000098800000}"/>
    <cellStyle name="Normal 7 3 2 4 4" xfId="32919" xr:uid="{00000000-0005-0000-0000-000099800000}"/>
    <cellStyle name="Normal 7 3 2 4 4 2" xfId="32920" xr:uid="{00000000-0005-0000-0000-00009A800000}"/>
    <cellStyle name="Normal 7 3 2 4 5" xfId="32921" xr:uid="{00000000-0005-0000-0000-00009B800000}"/>
    <cellStyle name="Normal 7 3 2 5" xfId="32922" xr:uid="{00000000-0005-0000-0000-00009C800000}"/>
    <cellStyle name="Normal 7 3 2 5 2" xfId="32923" xr:uid="{00000000-0005-0000-0000-00009D800000}"/>
    <cellStyle name="Normal 7 3 2 5 2 2" xfId="32924" xr:uid="{00000000-0005-0000-0000-00009E800000}"/>
    <cellStyle name="Normal 7 3 2 5 3" xfId="32925" xr:uid="{00000000-0005-0000-0000-00009F800000}"/>
    <cellStyle name="Normal 7 3 2 6" xfId="32926" xr:uid="{00000000-0005-0000-0000-0000A0800000}"/>
    <cellStyle name="Normal 7 3 2 6 2" xfId="32927" xr:uid="{00000000-0005-0000-0000-0000A1800000}"/>
    <cellStyle name="Normal 7 3 2 6 2 2" xfId="32928" xr:uid="{00000000-0005-0000-0000-0000A2800000}"/>
    <cellStyle name="Normal 7 3 2 6 3" xfId="32929" xr:uid="{00000000-0005-0000-0000-0000A3800000}"/>
    <cellStyle name="Normal 7 3 2 7" xfId="32930" xr:uid="{00000000-0005-0000-0000-0000A4800000}"/>
    <cellStyle name="Normal 7 3 2 7 2" xfId="32931" xr:uid="{00000000-0005-0000-0000-0000A5800000}"/>
    <cellStyle name="Normal 7 3 2 8" xfId="32932" xr:uid="{00000000-0005-0000-0000-0000A6800000}"/>
    <cellStyle name="Normal 7 3 3" xfId="32933" xr:uid="{00000000-0005-0000-0000-0000A7800000}"/>
    <cellStyle name="Normal 7 3 3 2" xfId="32934" xr:uid="{00000000-0005-0000-0000-0000A8800000}"/>
    <cellStyle name="Normal 7 3 3 2 2" xfId="32935" xr:uid="{00000000-0005-0000-0000-0000A9800000}"/>
    <cellStyle name="Normal 7 3 3 2 2 2" xfId="32936" xr:uid="{00000000-0005-0000-0000-0000AA800000}"/>
    <cellStyle name="Normal 7 3 3 2 3" xfId="32937" xr:uid="{00000000-0005-0000-0000-0000AB800000}"/>
    <cellStyle name="Normal 7 3 3 3" xfId="32938" xr:uid="{00000000-0005-0000-0000-0000AC800000}"/>
    <cellStyle name="Normal 7 3 3 3 2" xfId="32939" xr:uid="{00000000-0005-0000-0000-0000AD800000}"/>
    <cellStyle name="Normal 7 3 3 3 2 2" xfId="32940" xr:uid="{00000000-0005-0000-0000-0000AE800000}"/>
    <cellStyle name="Normal 7 3 3 3 3" xfId="32941" xr:uid="{00000000-0005-0000-0000-0000AF800000}"/>
    <cellStyle name="Normal 7 3 3 4" xfId="32942" xr:uid="{00000000-0005-0000-0000-0000B0800000}"/>
    <cellStyle name="Normal 7 3 3 4 2" xfId="32943" xr:uid="{00000000-0005-0000-0000-0000B1800000}"/>
    <cellStyle name="Normal 7 3 3 5" xfId="32944" xr:uid="{00000000-0005-0000-0000-0000B2800000}"/>
    <cellStyle name="Normal 7 3 4" xfId="32945" xr:uid="{00000000-0005-0000-0000-0000B3800000}"/>
    <cellStyle name="Normal 7 3 4 2" xfId="32946" xr:uid="{00000000-0005-0000-0000-0000B4800000}"/>
    <cellStyle name="Normal 7 3 4 2 2" xfId="32947" xr:uid="{00000000-0005-0000-0000-0000B5800000}"/>
    <cellStyle name="Normal 7 3 4 2 2 2" xfId="32948" xr:uid="{00000000-0005-0000-0000-0000B6800000}"/>
    <cellStyle name="Normal 7 3 4 2 3" xfId="32949" xr:uid="{00000000-0005-0000-0000-0000B7800000}"/>
    <cellStyle name="Normal 7 3 4 3" xfId="32950" xr:uid="{00000000-0005-0000-0000-0000B8800000}"/>
    <cellStyle name="Normal 7 3 4 3 2" xfId="32951" xr:uid="{00000000-0005-0000-0000-0000B9800000}"/>
    <cellStyle name="Normal 7 3 4 3 2 2" xfId="32952" xr:uid="{00000000-0005-0000-0000-0000BA800000}"/>
    <cellStyle name="Normal 7 3 4 3 3" xfId="32953" xr:uid="{00000000-0005-0000-0000-0000BB800000}"/>
    <cellStyle name="Normal 7 3 4 4" xfId="32954" xr:uid="{00000000-0005-0000-0000-0000BC800000}"/>
    <cellStyle name="Normal 7 3 4 4 2" xfId="32955" xr:uid="{00000000-0005-0000-0000-0000BD800000}"/>
    <cellStyle name="Normal 7 3 4 5" xfId="32956" xr:uid="{00000000-0005-0000-0000-0000BE800000}"/>
    <cellStyle name="Normal 7 3 5" xfId="32957" xr:uid="{00000000-0005-0000-0000-0000BF800000}"/>
    <cellStyle name="Normal 7 3 5 2" xfId="32958" xr:uid="{00000000-0005-0000-0000-0000C0800000}"/>
    <cellStyle name="Normal 7 3 5 2 2" xfId="32959" xr:uid="{00000000-0005-0000-0000-0000C1800000}"/>
    <cellStyle name="Normal 7 3 5 2 2 2" xfId="32960" xr:uid="{00000000-0005-0000-0000-0000C2800000}"/>
    <cellStyle name="Normal 7 3 5 2 3" xfId="32961" xr:uid="{00000000-0005-0000-0000-0000C3800000}"/>
    <cellStyle name="Normal 7 3 5 3" xfId="32962" xr:uid="{00000000-0005-0000-0000-0000C4800000}"/>
    <cellStyle name="Normal 7 3 5 3 2" xfId="32963" xr:uid="{00000000-0005-0000-0000-0000C5800000}"/>
    <cellStyle name="Normal 7 3 5 3 2 2" xfId="32964" xr:uid="{00000000-0005-0000-0000-0000C6800000}"/>
    <cellStyle name="Normal 7 3 5 3 3" xfId="32965" xr:uid="{00000000-0005-0000-0000-0000C7800000}"/>
    <cellStyle name="Normal 7 3 5 4" xfId="32966" xr:uid="{00000000-0005-0000-0000-0000C8800000}"/>
    <cellStyle name="Normal 7 3 5 4 2" xfId="32967" xr:uid="{00000000-0005-0000-0000-0000C9800000}"/>
    <cellStyle name="Normal 7 3 5 5" xfId="32968" xr:uid="{00000000-0005-0000-0000-0000CA800000}"/>
    <cellStyle name="Normal 7 3 6" xfId="32969" xr:uid="{00000000-0005-0000-0000-0000CB800000}"/>
    <cellStyle name="Normal 7 3 6 2" xfId="32970" xr:uid="{00000000-0005-0000-0000-0000CC800000}"/>
    <cellStyle name="Normal 7 3 6 2 2" xfId="32971" xr:uid="{00000000-0005-0000-0000-0000CD800000}"/>
    <cellStyle name="Normal 7 3 6 3" xfId="32972" xr:uid="{00000000-0005-0000-0000-0000CE800000}"/>
    <cellStyle name="Normal 7 3 7" xfId="32973" xr:uid="{00000000-0005-0000-0000-0000CF800000}"/>
    <cellStyle name="Normal 7 3 7 2" xfId="32974" xr:uid="{00000000-0005-0000-0000-0000D0800000}"/>
    <cellStyle name="Normal 7 3 7 2 2" xfId="32975" xr:uid="{00000000-0005-0000-0000-0000D1800000}"/>
    <cellStyle name="Normal 7 3 7 3" xfId="32976" xr:uid="{00000000-0005-0000-0000-0000D2800000}"/>
    <cellStyle name="Normal 7 3 8" xfId="32977" xr:uid="{00000000-0005-0000-0000-0000D3800000}"/>
    <cellStyle name="Normal 7 3 8 2" xfId="32978" xr:uid="{00000000-0005-0000-0000-0000D4800000}"/>
    <cellStyle name="Normal 7 3 9" xfId="32979" xr:uid="{00000000-0005-0000-0000-0000D5800000}"/>
    <cellStyle name="Normal 7 30" xfId="32980" xr:uid="{00000000-0005-0000-0000-0000D6800000}"/>
    <cellStyle name="Normal 7 30 2" xfId="32981" xr:uid="{00000000-0005-0000-0000-0000D7800000}"/>
    <cellStyle name="Normal 7 30 3" xfId="32982" xr:uid="{00000000-0005-0000-0000-0000D8800000}"/>
    <cellStyle name="Normal 7 30 4" xfId="32983" xr:uid="{00000000-0005-0000-0000-0000D9800000}"/>
    <cellStyle name="Normal 7 31" xfId="32984" xr:uid="{00000000-0005-0000-0000-0000DA800000}"/>
    <cellStyle name="Normal 7 32" xfId="32985" xr:uid="{00000000-0005-0000-0000-0000DB800000}"/>
    <cellStyle name="Normal 7 33" xfId="32986" xr:uid="{00000000-0005-0000-0000-0000DC800000}"/>
    <cellStyle name="Normal 7 34" xfId="32987" xr:uid="{00000000-0005-0000-0000-0000DD800000}"/>
    <cellStyle name="Normal 7 4" xfId="32988" xr:uid="{00000000-0005-0000-0000-0000DE800000}"/>
    <cellStyle name="Normal 7 4 2" xfId="32989" xr:uid="{00000000-0005-0000-0000-0000DF800000}"/>
    <cellStyle name="Normal 7 4 2 2" xfId="32990" xr:uid="{00000000-0005-0000-0000-0000E0800000}"/>
    <cellStyle name="Normal 7 4 2 2 2" xfId="32991" xr:uid="{00000000-0005-0000-0000-0000E1800000}"/>
    <cellStyle name="Normal 7 4 2 2 2 2" xfId="32992" xr:uid="{00000000-0005-0000-0000-0000E2800000}"/>
    <cellStyle name="Normal 7 4 2 2 3" xfId="32993" xr:uid="{00000000-0005-0000-0000-0000E3800000}"/>
    <cellStyle name="Normal 7 4 2 3" xfId="32994" xr:uid="{00000000-0005-0000-0000-0000E4800000}"/>
    <cellStyle name="Normal 7 4 2 3 2" xfId="32995" xr:uid="{00000000-0005-0000-0000-0000E5800000}"/>
    <cellStyle name="Normal 7 4 2 3 2 2" xfId="32996" xr:uid="{00000000-0005-0000-0000-0000E6800000}"/>
    <cellStyle name="Normal 7 4 2 3 3" xfId="32997" xr:uid="{00000000-0005-0000-0000-0000E7800000}"/>
    <cellStyle name="Normal 7 4 2 4" xfId="32998" xr:uid="{00000000-0005-0000-0000-0000E8800000}"/>
    <cellStyle name="Normal 7 4 2 4 2" xfId="32999" xr:uid="{00000000-0005-0000-0000-0000E9800000}"/>
    <cellStyle name="Normal 7 4 2 5" xfId="33000" xr:uid="{00000000-0005-0000-0000-0000EA800000}"/>
    <cellStyle name="Normal 7 4 3" xfId="33001" xr:uid="{00000000-0005-0000-0000-0000EB800000}"/>
    <cellStyle name="Normal 7 4 3 2" xfId="33002" xr:uid="{00000000-0005-0000-0000-0000EC800000}"/>
    <cellStyle name="Normal 7 4 3 2 2" xfId="33003" xr:uid="{00000000-0005-0000-0000-0000ED800000}"/>
    <cellStyle name="Normal 7 4 3 2 2 2" xfId="33004" xr:uid="{00000000-0005-0000-0000-0000EE800000}"/>
    <cellStyle name="Normal 7 4 3 2 3" xfId="33005" xr:uid="{00000000-0005-0000-0000-0000EF800000}"/>
    <cellStyle name="Normal 7 4 3 3" xfId="33006" xr:uid="{00000000-0005-0000-0000-0000F0800000}"/>
    <cellStyle name="Normal 7 4 3 3 2" xfId="33007" xr:uid="{00000000-0005-0000-0000-0000F1800000}"/>
    <cellStyle name="Normal 7 4 3 3 2 2" xfId="33008" xr:uid="{00000000-0005-0000-0000-0000F2800000}"/>
    <cellStyle name="Normal 7 4 3 3 3" xfId="33009" xr:uid="{00000000-0005-0000-0000-0000F3800000}"/>
    <cellStyle name="Normal 7 4 3 4" xfId="33010" xr:uid="{00000000-0005-0000-0000-0000F4800000}"/>
    <cellStyle name="Normal 7 4 3 4 2" xfId="33011" xr:uid="{00000000-0005-0000-0000-0000F5800000}"/>
    <cellStyle name="Normal 7 4 3 5" xfId="33012" xr:uid="{00000000-0005-0000-0000-0000F6800000}"/>
    <cellStyle name="Normal 7 4 4" xfId="33013" xr:uid="{00000000-0005-0000-0000-0000F7800000}"/>
    <cellStyle name="Normal 7 4 4 2" xfId="33014" xr:uid="{00000000-0005-0000-0000-0000F8800000}"/>
    <cellStyle name="Normal 7 4 4 2 2" xfId="33015" xr:uid="{00000000-0005-0000-0000-0000F9800000}"/>
    <cellStyle name="Normal 7 4 4 2 2 2" xfId="33016" xr:uid="{00000000-0005-0000-0000-0000FA800000}"/>
    <cellStyle name="Normal 7 4 4 2 3" xfId="33017" xr:uid="{00000000-0005-0000-0000-0000FB800000}"/>
    <cellStyle name="Normal 7 4 4 3" xfId="33018" xr:uid="{00000000-0005-0000-0000-0000FC800000}"/>
    <cellStyle name="Normal 7 4 4 3 2" xfId="33019" xr:uid="{00000000-0005-0000-0000-0000FD800000}"/>
    <cellStyle name="Normal 7 4 4 3 2 2" xfId="33020" xr:uid="{00000000-0005-0000-0000-0000FE800000}"/>
    <cellStyle name="Normal 7 4 4 3 3" xfId="33021" xr:uid="{00000000-0005-0000-0000-0000FF800000}"/>
    <cellStyle name="Normal 7 4 4 4" xfId="33022" xr:uid="{00000000-0005-0000-0000-000000810000}"/>
    <cellStyle name="Normal 7 4 4 4 2" xfId="33023" xr:uid="{00000000-0005-0000-0000-000001810000}"/>
    <cellStyle name="Normal 7 4 4 5" xfId="33024" xr:uid="{00000000-0005-0000-0000-000002810000}"/>
    <cellStyle name="Normal 7 4 5" xfId="33025" xr:uid="{00000000-0005-0000-0000-000003810000}"/>
    <cellStyle name="Normal 7 4 5 2" xfId="33026" xr:uid="{00000000-0005-0000-0000-000004810000}"/>
    <cellStyle name="Normal 7 4 5 2 2" xfId="33027" xr:uid="{00000000-0005-0000-0000-000005810000}"/>
    <cellStyle name="Normal 7 4 5 3" xfId="33028" xr:uid="{00000000-0005-0000-0000-000006810000}"/>
    <cellStyle name="Normal 7 4 6" xfId="33029" xr:uid="{00000000-0005-0000-0000-000007810000}"/>
    <cellStyle name="Normal 7 4 6 2" xfId="33030" xr:uid="{00000000-0005-0000-0000-000008810000}"/>
    <cellStyle name="Normal 7 4 6 2 2" xfId="33031" xr:uid="{00000000-0005-0000-0000-000009810000}"/>
    <cellStyle name="Normal 7 4 6 3" xfId="33032" xr:uid="{00000000-0005-0000-0000-00000A810000}"/>
    <cellStyle name="Normal 7 4 7" xfId="33033" xr:uid="{00000000-0005-0000-0000-00000B810000}"/>
    <cellStyle name="Normal 7 4 7 2" xfId="33034" xr:uid="{00000000-0005-0000-0000-00000C810000}"/>
    <cellStyle name="Normal 7 4 8" xfId="33035" xr:uid="{00000000-0005-0000-0000-00000D810000}"/>
    <cellStyle name="Normal 7 4 9" xfId="33036" xr:uid="{00000000-0005-0000-0000-00000E810000}"/>
    <cellStyle name="Normal 7 5" xfId="33037" xr:uid="{00000000-0005-0000-0000-00000F810000}"/>
    <cellStyle name="Normal 7 5 2" xfId="33038" xr:uid="{00000000-0005-0000-0000-000010810000}"/>
    <cellStyle name="Normal 7 5 2 2" xfId="33039" xr:uid="{00000000-0005-0000-0000-000011810000}"/>
    <cellStyle name="Normal 7 5 2 2 2" xfId="33040" xr:uid="{00000000-0005-0000-0000-000012810000}"/>
    <cellStyle name="Normal 7 5 2 3" xfId="33041" xr:uid="{00000000-0005-0000-0000-000013810000}"/>
    <cellStyle name="Normal 7 5 3" xfId="33042" xr:uid="{00000000-0005-0000-0000-000014810000}"/>
    <cellStyle name="Normal 7 5 3 2" xfId="33043" xr:uid="{00000000-0005-0000-0000-000015810000}"/>
    <cellStyle name="Normal 7 5 3 2 2" xfId="33044" xr:uid="{00000000-0005-0000-0000-000016810000}"/>
    <cellStyle name="Normal 7 5 3 3" xfId="33045" xr:uid="{00000000-0005-0000-0000-000017810000}"/>
    <cellStyle name="Normal 7 5 4" xfId="33046" xr:uid="{00000000-0005-0000-0000-000018810000}"/>
    <cellStyle name="Normal 7 5 4 2" xfId="33047" xr:uid="{00000000-0005-0000-0000-000019810000}"/>
    <cellStyle name="Normal 7 5 5" xfId="33048" xr:uid="{00000000-0005-0000-0000-00001A810000}"/>
    <cellStyle name="Normal 7 5 6" xfId="33049" xr:uid="{00000000-0005-0000-0000-00001B810000}"/>
    <cellStyle name="Normal 7 6" xfId="33050" xr:uid="{00000000-0005-0000-0000-00001C810000}"/>
    <cellStyle name="Normal 7 6 2" xfId="33051" xr:uid="{00000000-0005-0000-0000-00001D810000}"/>
    <cellStyle name="Normal 7 6 3" xfId="33052" xr:uid="{00000000-0005-0000-0000-00001E810000}"/>
    <cellStyle name="Normal 7 6 4" xfId="33053" xr:uid="{00000000-0005-0000-0000-00001F810000}"/>
    <cellStyle name="Normal 7 7" xfId="33054" xr:uid="{00000000-0005-0000-0000-000020810000}"/>
    <cellStyle name="Normal 7 7 2" xfId="33055" xr:uid="{00000000-0005-0000-0000-000021810000}"/>
    <cellStyle name="Normal 7 7 2 2" xfId="33056" xr:uid="{00000000-0005-0000-0000-000022810000}"/>
    <cellStyle name="Normal 7 7 2 2 2" xfId="33057" xr:uid="{00000000-0005-0000-0000-000023810000}"/>
    <cellStyle name="Normal 7 7 2 3" xfId="33058" xr:uid="{00000000-0005-0000-0000-000024810000}"/>
    <cellStyle name="Normal 7 7 3" xfId="33059" xr:uid="{00000000-0005-0000-0000-000025810000}"/>
    <cellStyle name="Normal 7 7 3 2" xfId="33060" xr:uid="{00000000-0005-0000-0000-000026810000}"/>
    <cellStyle name="Normal 7 7 3 2 2" xfId="33061" xr:uid="{00000000-0005-0000-0000-000027810000}"/>
    <cellStyle name="Normal 7 7 3 3" xfId="33062" xr:uid="{00000000-0005-0000-0000-000028810000}"/>
    <cellStyle name="Normal 7 7 4" xfId="33063" xr:uid="{00000000-0005-0000-0000-000029810000}"/>
    <cellStyle name="Normal 7 7 4 2" xfId="33064" xr:uid="{00000000-0005-0000-0000-00002A810000}"/>
    <cellStyle name="Normal 7 7 5" xfId="33065" xr:uid="{00000000-0005-0000-0000-00002B810000}"/>
    <cellStyle name="Normal 7 8" xfId="33066" xr:uid="{00000000-0005-0000-0000-00002C810000}"/>
    <cellStyle name="Normal 7 8 2" xfId="33067" xr:uid="{00000000-0005-0000-0000-00002D810000}"/>
    <cellStyle name="Normal 7 8 2 2" xfId="33068" xr:uid="{00000000-0005-0000-0000-00002E810000}"/>
    <cellStyle name="Normal 7 8 2 2 2" xfId="33069" xr:uid="{00000000-0005-0000-0000-00002F810000}"/>
    <cellStyle name="Normal 7 8 2 3" xfId="33070" xr:uid="{00000000-0005-0000-0000-000030810000}"/>
    <cellStyle name="Normal 7 8 3" xfId="33071" xr:uid="{00000000-0005-0000-0000-000031810000}"/>
    <cellStyle name="Normal 7 8 3 2" xfId="33072" xr:uid="{00000000-0005-0000-0000-000032810000}"/>
    <cellStyle name="Normal 7 8 3 2 2" xfId="33073" xr:uid="{00000000-0005-0000-0000-000033810000}"/>
    <cellStyle name="Normal 7 8 3 3" xfId="33074" xr:uid="{00000000-0005-0000-0000-000034810000}"/>
    <cellStyle name="Normal 7 8 4" xfId="33075" xr:uid="{00000000-0005-0000-0000-000035810000}"/>
    <cellStyle name="Normal 7 8 4 2" xfId="33076" xr:uid="{00000000-0005-0000-0000-000036810000}"/>
    <cellStyle name="Normal 7 8 5" xfId="33077" xr:uid="{00000000-0005-0000-0000-000037810000}"/>
    <cellStyle name="Normal 7 9" xfId="33078" xr:uid="{00000000-0005-0000-0000-000038810000}"/>
    <cellStyle name="Normal 7 9 2" xfId="33079" xr:uid="{00000000-0005-0000-0000-000039810000}"/>
    <cellStyle name="Normal 7 9 2 2" xfId="33080" xr:uid="{00000000-0005-0000-0000-00003A810000}"/>
    <cellStyle name="Normal 7 9 3" xfId="33081" xr:uid="{00000000-0005-0000-0000-00003B810000}"/>
    <cellStyle name="Normal 7 9 4" xfId="33082" xr:uid="{00000000-0005-0000-0000-00003C810000}"/>
    <cellStyle name="Normal 70" xfId="33083" xr:uid="{00000000-0005-0000-0000-00003D810000}"/>
    <cellStyle name="Normal 70 2" xfId="33084" xr:uid="{00000000-0005-0000-0000-00003E810000}"/>
    <cellStyle name="Normal 70 2 2" xfId="33085" xr:uid="{00000000-0005-0000-0000-00003F810000}"/>
    <cellStyle name="Normal 70 2 3" xfId="33086" xr:uid="{00000000-0005-0000-0000-000040810000}"/>
    <cellStyle name="Normal 70 2 4" xfId="33087" xr:uid="{00000000-0005-0000-0000-000041810000}"/>
    <cellStyle name="Normal 70 3" xfId="33088" xr:uid="{00000000-0005-0000-0000-000042810000}"/>
    <cellStyle name="Normal 70 3 2" xfId="33089" xr:uid="{00000000-0005-0000-0000-000043810000}"/>
    <cellStyle name="Normal 70 3 3" xfId="33090" xr:uid="{00000000-0005-0000-0000-000044810000}"/>
    <cellStyle name="Normal 70 3 4" xfId="33091" xr:uid="{00000000-0005-0000-0000-000045810000}"/>
    <cellStyle name="Normal 70 4" xfId="33092" xr:uid="{00000000-0005-0000-0000-000046810000}"/>
    <cellStyle name="Normal 70 5" xfId="33093" xr:uid="{00000000-0005-0000-0000-000047810000}"/>
    <cellStyle name="Normal 70 6" xfId="33094" xr:uid="{00000000-0005-0000-0000-000048810000}"/>
    <cellStyle name="Normal 71" xfId="33095" xr:uid="{00000000-0005-0000-0000-000049810000}"/>
    <cellStyle name="Normal 71 2" xfId="33096" xr:uid="{00000000-0005-0000-0000-00004A810000}"/>
    <cellStyle name="Normal 71 2 2" xfId="33097" xr:uid="{00000000-0005-0000-0000-00004B810000}"/>
    <cellStyle name="Normal 71 2 3" xfId="33098" xr:uid="{00000000-0005-0000-0000-00004C810000}"/>
    <cellStyle name="Normal 71 2 4" xfId="33099" xr:uid="{00000000-0005-0000-0000-00004D810000}"/>
    <cellStyle name="Normal 71 3" xfId="33100" xr:uid="{00000000-0005-0000-0000-00004E810000}"/>
    <cellStyle name="Normal 71 3 2" xfId="33101" xr:uid="{00000000-0005-0000-0000-00004F810000}"/>
    <cellStyle name="Normal 71 3 3" xfId="33102" xr:uid="{00000000-0005-0000-0000-000050810000}"/>
    <cellStyle name="Normal 71 3 4" xfId="33103" xr:uid="{00000000-0005-0000-0000-000051810000}"/>
    <cellStyle name="Normal 71 4" xfId="33104" xr:uid="{00000000-0005-0000-0000-000052810000}"/>
    <cellStyle name="Normal 71 5" xfId="33105" xr:uid="{00000000-0005-0000-0000-000053810000}"/>
    <cellStyle name="Normal 71 6" xfId="33106" xr:uid="{00000000-0005-0000-0000-000054810000}"/>
    <cellStyle name="Normal 72" xfId="33107" xr:uid="{00000000-0005-0000-0000-000055810000}"/>
    <cellStyle name="Normal 72 2" xfId="33108" xr:uid="{00000000-0005-0000-0000-000056810000}"/>
    <cellStyle name="Normal 72 2 2" xfId="33109" xr:uid="{00000000-0005-0000-0000-000057810000}"/>
    <cellStyle name="Normal 72 2 3" xfId="33110" xr:uid="{00000000-0005-0000-0000-000058810000}"/>
    <cellStyle name="Normal 72 2 4" xfId="33111" xr:uid="{00000000-0005-0000-0000-000059810000}"/>
    <cellStyle name="Normal 72 3" xfId="33112" xr:uid="{00000000-0005-0000-0000-00005A810000}"/>
    <cellStyle name="Normal 72 3 2" xfId="33113" xr:uid="{00000000-0005-0000-0000-00005B810000}"/>
    <cellStyle name="Normal 72 3 3" xfId="33114" xr:uid="{00000000-0005-0000-0000-00005C810000}"/>
    <cellStyle name="Normal 72 3 4" xfId="33115" xr:uid="{00000000-0005-0000-0000-00005D810000}"/>
    <cellStyle name="Normal 72 4" xfId="33116" xr:uid="{00000000-0005-0000-0000-00005E810000}"/>
    <cellStyle name="Normal 72 5" xfId="33117" xr:uid="{00000000-0005-0000-0000-00005F810000}"/>
    <cellStyle name="Normal 72 6" xfId="33118" xr:uid="{00000000-0005-0000-0000-000060810000}"/>
    <cellStyle name="Normal 73" xfId="33119" xr:uid="{00000000-0005-0000-0000-000061810000}"/>
    <cellStyle name="Normal 73 2" xfId="33120" xr:uid="{00000000-0005-0000-0000-000062810000}"/>
    <cellStyle name="Normal 73 2 2" xfId="33121" xr:uid="{00000000-0005-0000-0000-000063810000}"/>
    <cellStyle name="Normal 73 2 3" xfId="33122" xr:uid="{00000000-0005-0000-0000-000064810000}"/>
    <cellStyle name="Normal 73 2 4" xfId="33123" xr:uid="{00000000-0005-0000-0000-000065810000}"/>
    <cellStyle name="Normal 73 3" xfId="33124" xr:uid="{00000000-0005-0000-0000-000066810000}"/>
    <cellStyle name="Normal 73 3 2" xfId="33125" xr:uid="{00000000-0005-0000-0000-000067810000}"/>
    <cellStyle name="Normal 73 3 3" xfId="33126" xr:uid="{00000000-0005-0000-0000-000068810000}"/>
    <cellStyle name="Normal 73 3 4" xfId="33127" xr:uid="{00000000-0005-0000-0000-000069810000}"/>
    <cellStyle name="Normal 73 4" xfId="33128" xr:uid="{00000000-0005-0000-0000-00006A810000}"/>
    <cellStyle name="Normal 73 5" xfId="33129" xr:uid="{00000000-0005-0000-0000-00006B810000}"/>
    <cellStyle name="Normal 73 6" xfId="33130" xr:uid="{00000000-0005-0000-0000-00006C810000}"/>
    <cellStyle name="Normal 74" xfId="33131" xr:uid="{00000000-0005-0000-0000-00006D810000}"/>
    <cellStyle name="Normal 74 2" xfId="33132" xr:uid="{00000000-0005-0000-0000-00006E810000}"/>
    <cellStyle name="Normal 74 2 2" xfId="33133" xr:uid="{00000000-0005-0000-0000-00006F810000}"/>
    <cellStyle name="Normal 74 2 3" xfId="33134" xr:uid="{00000000-0005-0000-0000-000070810000}"/>
    <cellStyle name="Normal 74 2 4" xfId="33135" xr:uid="{00000000-0005-0000-0000-000071810000}"/>
    <cellStyle name="Normal 74 3" xfId="33136" xr:uid="{00000000-0005-0000-0000-000072810000}"/>
    <cellStyle name="Normal 74 3 2" xfId="33137" xr:uid="{00000000-0005-0000-0000-000073810000}"/>
    <cellStyle name="Normal 74 3 3" xfId="33138" xr:uid="{00000000-0005-0000-0000-000074810000}"/>
    <cellStyle name="Normal 74 3 4" xfId="33139" xr:uid="{00000000-0005-0000-0000-000075810000}"/>
    <cellStyle name="Normal 74 4" xfId="33140" xr:uid="{00000000-0005-0000-0000-000076810000}"/>
    <cellStyle name="Normal 74 5" xfId="33141" xr:uid="{00000000-0005-0000-0000-000077810000}"/>
    <cellStyle name="Normal 74 6" xfId="33142" xr:uid="{00000000-0005-0000-0000-000078810000}"/>
    <cellStyle name="Normal 75" xfId="33143" xr:uid="{00000000-0005-0000-0000-000079810000}"/>
    <cellStyle name="Normal 75 2" xfId="33144" xr:uid="{00000000-0005-0000-0000-00007A810000}"/>
    <cellStyle name="Normal 75 2 2" xfId="33145" xr:uid="{00000000-0005-0000-0000-00007B810000}"/>
    <cellStyle name="Normal 75 2 3" xfId="33146" xr:uid="{00000000-0005-0000-0000-00007C810000}"/>
    <cellStyle name="Normal 75 2 4" xfId="33147" xr:uid="{00000000-0005-0000-0000-00007D810000}"/>
    <cellStyle name="Normal 75 3" xfId="33148" xr:uid="{00000000-0005-0000-0000-00007E810000}"/>
    <cellStyle name="Normal 75 3 2" xfId="33149" xr:uid="{00000000-0005-0000-0000-00007F810000}"/>
    <cellStyle name="Normal 75 3 3" xfId="33150" xr:uid="{00000000-0005-0000-0000-000080810000}"/>
    <cellStyle name="Normal 75 3 4" xfId="33151" xr:uid="{00000000-0005-0000-0000-000081810000}"/>
    <cellStyle name="Normal 75 4" xfId="33152" xr:uid="{00000000-0005-0000-0000-000082810000}"/>
    <cellStyle name="Normal 75 5" xfId="33153" xr:uid="{00000000-0005-0000-0000-000083810000}"/>
    <cellStyle name="Normal 75 6" xfId="33154" xr:uid="{00000000-0005-0000-0000-000084810000}"/>
    <cellStyle name="Normal 76" xfId="33155" xr:uid="{00000000-0005-0000-0000-000085810000}"/>
    <cellStyle name="Normal 76 2" xfId="33156" xr:uid="{00000000-0005-0000-0000-000086810000}"/>
    <cellStyle name="Normal 76 2 2" xfId="33157" xr:uid="{00000000-0005-0000-0000-000087810000}"/>
    <cellStyle name="Normal 76 2 3" xfId="33158" xr:uid="{00000000-0005-0000-0000-000088810000}"/>
    <cellStyle name="Normal 76 2 4" xfId="33159" xr:uid="{00000000-0005-0000-0000-000089810000}"/>
    <cellStyle name="Normal 76 3" xfId="33160" xr:uid="{00000000-0005-0000-0000-00008A810000}"/>
    <cellStyle name="Normal 76 3 2" xfId="33161" xr:uid="{00000000-0005-0000-0000-00008B810000}"/>
    <cellStyle name="Normal 76 3 3" xfId="33162" xr:uid="{00000000-0005-0000-0000-00008C810000}"/>
    <cellStyle name="Normal 76 3 4" xfId="33163" xr:uid="{00000000-0005-0000-0000-00008D810000}"/>
    <cellStyle name="Normal 76 4" xfId="33164" xr:uid="{00000000-0005-0000-0000-00008E810000}"/>
    <cellStyle name="Normal 76 5" xfId="33165" xr:uid="{00000000-0005-0000-0000-00008F810000}"/>
    <cellStyle name="Normal 76 6" xfId="33166" xr:uid="{00000000-0005-0000-0000-000090810000}"/>
    <cellStyle name="Normal 77" xfId="33167" xr:uid="{00000000-0005-0000-0000-000091810000}"/>
    <cellStyle name="Normal 77 2" xfId="33168" xr:uid="{00000000-0005-0000-0000-000092810000}"/>
    <cellStyle name="Normal 77 2 2" xfId="33169" xr:uid="{00000000-0005-0000-0000-000093810000}"/>
    <cellStyle name="Normal 77 2 3" xfId="33170" xr:uid="{00000000-0005-0000-0000-000094810000}"/>
    <cellStyle name="Normal 77 2 4" xfId="33171" xr:uid="{00000000-0005-0000-0000-000095810000}"/>
    <cellStyle name="Normal 77 3" xfId="33172" xr:uid="{00000000-0005-0000-0000-000096810000}"/>
    <cellStyle name="Normal 77 3 2" xfId="33173" xr:uid="{00000000-0005-0000-0000-000097810000}"/>
    <cellStyle name="Normal 77 3 3" xfId="33174" xr:uid="{00000000-0005-0000-0000-000098810000}"/>
    <cellStyle name="Normal 77 3 4" xfId="33175" xr:uid="{00000000-0005-0000-0000-000099810000}"/>
    <cellStyle name="Normal 77 4" xfId="33176" xr:uid="{00000000-0005-0000-0000-00009A810000}"/>
    <cellStyle name="Normal 77 5" xfId="33177" xr:uid="{00000000-0005-0000-0000-00009B810000}"/>
    <cellStyle name="Normal 77 6" xfId="33178" xr:uid="{00000000-0005-0000-0000-00009C810000}"/>
    <cellStyle name="Normal 78" xfId="33179" xr:uid="{00000000-0005-0000-0000-00009D810000}"/>
    <cellStyle name="Normal 78 2" xfId="33180" xr:uid="{00000000-0005-0000-0000-00009E810000}"/>
    <cellStyle name="Normal 78 2 2" xfId="33181" xr:uid="{00000000-0005-0000-0000-00009F810000}"/>
    <cellStyle name="Normal 78 2 3" xfId="33182" xr:uid="{00000000-0005-0000-0000-0000A0810000}"/>
    <cellStyle name="Normal 78 2 4" xfId="33183" xr:uid="{00000000-0005-0000-0000-0000A1810000}"/>
    <cellStyle name="Normal 78 3" xfId="33184" xr:uid="{00000000-0005-0000-0000-0000A2810000}"/>
    <cellStyle name="Normal 78 3 2" xfId="33185" xr:uid="{00000000-0005-0000-0000-0000A3810000}"/>
    <cellStyle name="Normal 78 3 3" xfId="33186" xr:uid="{00000000-0005-0000-0000-0000A4810000}"/>
    <cellStyle name="Normal 78 3 4" xfId="33187" xr:uid="{00000000-0005-0000-0000-0000A5810000}"/>
    <cellStyle name="Normal 78 4" xfId="33188" xr:uid="{00000000-0005-0000-0000-0000A6810000}"/>
    <cellStyle name="Normal 78 5" xfId="33189" xr:uid="{00000000-0005-0000-0000-0000A7810000}"/>
    <cellStyle name="Normal 78 6" xfId="33190" xr:uid="{00000000-0005-0000-0000-0000A8810000}"/>
    <cellStyle name="Normal 79" xfId="33191" xr:uid="{00000000-0005-0000-0000-0000A9810000}"/>
    <cellStyle name="Normal 79 2" xfId="33192" xr:uid="{00000000-0005-0000-0000-0000AA810000}"/>
    <cellStyle name="Normal 79 2 2" xfId="33193" xr:uid="{00000000-0005-0000-0000-0000AB810000}"/>
    <cellStyle name="Normal 79 2 3" xfId="33194" xr:uid="{00000000-0005-0000-0000-0000AC810000}"/>
    <cellStyle name="Normal 79 2 4" xfId="33195" xr:uid="{00000000-0005-0000-0000-0000AD810000}"/>
    <cellStyle name="Normal 79 3" xfId="33196" xr:uid="{00000000-0005-0000-0000-0000AE810000}"/>
    <cellStyle name="Normal 79 3 2" xfId="33197" xr:uid="{00000000-0005-0000-0000-0000AF810000}"/>
    <cellStyle name="Normal 79 3 3" xfId="33198" xr:uid="{00000000-0005-0000-0000-0000B0810000}"/>
    <cellStyle name="Normal 79 3 4" xfId="33199" xr:uid="{00000000-0005-0000-0000-0000B1810000}"/>
    <cellStyle name="Normal 79 4" xfId="33200" xr:uid="{00000000-0005-0000-0000-0000B2810000}"/>
    <cellStyle name="Normal 79 5" xfId="33201" xr:uid="{00000000-0005-0000-0000-0000B3810000}"/>
    <cellStyle name="Normal 79 6" xfId="33202" xr:uid="{00000000-0005-0000-0000-0000B4810000}"/>
    <cellStyle name="Normal 8" xfId="33203" xr:uid="{00000000-0005-0000-0000-0000B5810000}"/>
    <cellStyle name="Normal 8 10" xfId="33204" xr:uid="{00000000-0005-0000-0000-0000B6810000}"/>
    <cellStyle name="Normal 8 10 2" xfId="33205" xr:uid="{00000000-0005-0000-0000-0000B7810000}"/>
    <cellStyle name="Normal 8 10 3" xfId="33206" xr:uid="{00000000-0005-0000-0000-0000B8810000}"/>
    <cellStyle name="Normal 8 10 4" xfId="33207" xr:uid="{00000000-0005-0000-0000-0000B9810000}"/>
    <cellStyle name="Normal 8 11" xfId="33208" xr:uid="{00000000-0005-0000-0000-0000BA810000}"/>
    <cellStyle name="Normal 8 11 2" xfId="33209" xr:uid="{00000000-0005-0000-0000-0000BB810000}"/>
    <cellStyle name="Normal 8 11 3" xfId="33210" xr:uid="{00000000-0005-0000-0000-0000BC810000}"/>
    <cellStyle name="Normal 8 11 4" xfId="33211" xr:uid="{00000000-0005-0000-0000-0000BD810000}"/>
    <cellStyle name="Normal 8 12" xfId="33212" xr:uid="{00000000-0005-0000-0000-0000BE810000}"/>
    <cellStyle name="Normal 8 12 2" xfId="33213" xr:uid="{00000000-0005-0000-0000-0000BF810000}"/>
    <cellStyle name="Normal 8 12 3" xfId="33214" xr:uid="{00000000-0005-0000-0000-0000C0810000}"/>
    <cellStyle name="Normal 8 12 4" xfId="33215" xr:uid="{00000000-0005-0000-0000-0000C1810000}"/>
    <cellStyle name="Normal 8 13" xfId="33216" xr:uid="{00000000-0005-0000-0000-0000C2810000}"/>
    <cellStyle name="Normal 8 13 2" xfId="33217" xr:uid="{00000000-0005-0000-0000-0000C3810000}"/>
    <cellStyle name="Normal 8 13 3" xfId="33218" xr:uid="{00000000-0005-0000-0000-0000C4810000}"/>
    <cellStyle name="Normal 8 13 4" xfId="33219" xr:uid="{00000000-0005-0000-0000-0000C5810000}"/>
    <cellStyle name="Normal 8 14" xfId="33220" xr:uid="{00000000-0005-0000-0000-0000C6810000}"/>
    <cellStyle name="Normal 8 14 2" xfId="33221" xr:uid="{00000000-0005-0000-0000-0000C7810000}"/>
    <cellStyle name="Normal 8 14 3" xfId="33222" xr:uid="{00000000-0005-0000-0000-0000C8810000}"/>
    <cellStyle name="Normal 8 14 4" xfId="33223" xr:uid="{00000000-0005-0000-0000-0000C9810000}"/>
    <cellStyle name="Normal 8 15" xfId="33224" xr:uid="{00000000-0005-0000-0000-0000CA810000}"/>
    <cellStyle name="Normal 8 15 2" xfId="33225" xr:uid="{00000000-0005-0000-0000-0000CB810000}"/>
    <cellStyle name="Normal 8 15 3" xfId="33226" xr:uid="{00000000-0005-0000-0000-0000CC810000}"/>
    <cellStyle name="Normal 8 15 4" xfId="33227" xr:uid="{00000000-0005-0000-0000-0000CD810000}"/>
    <cellStyle name="Normal 8 16" xfId="33228" xr:uid="{00000000-0005-0000-0000-0000CE810000}"/>
    <cellStyle name="Normal 8 16 2" xfId="33229" xr:uid="{00000000-0005-0000-0000-0000CF810000}"/>
    <cellStyle name="Normal 8 16 3" xfId="33230" xr:uid="{00000000-0005-0000-0000-0000D0810000}"/>
    <cellStyle name="Normal 8 16 4" xfId="33231" xr:uid="{00000000-0005-0000-0000-0000D1810000}"/>
    <cellStyle name="Normal 8 17" xfId="33232" xr:uid="{00000000-0005-0000-0000-0000D2810000}"/>
    <cellStyle name="Normal 8 17 2" xfId="33233" xr:uid="{00000000-0005-0000-0000-0000D3810000}"/>
    <cellStyle name="Normal 8 17 3" xfId="33234" xr:uid="{00000000-0005-0000-0000-0000D4810000}"/>
    <cellStyle name="Normal 8 17 4" xfId="33235" xr:uid="{00000000-0005-0000-0000-0000D5810000}"/>
    <cellStyle name="Normal 8 18" xfId="33236" xr:uid="{00000000-0005-0000-0000-0000D6810000}"/>
    <cellStyle name="Normal 8 18 2" xfId="33237" xr:uid="{00000000-0005-0000-0000-0000D7810000}"/>
    <cellStyle name="Normal 8 18 3" xfId="33238" xr:uid="{00000000-0005-0000-0000-0000D8810000}"/>
    <cellStyle name="Normal 8 18 4" xfId="33239" xr:uid="{00000000-0005-0000-0000-0000D9810000}"/>
    <cellStyle name="Normal 8 19" xfId="33240" xr:uid="{00000000-0005-0000-0000-0000DA810000}"/>
    <cellStyle name="Normal 8 19 2" xfId="33241" xr:uid="{00000000-0005-0000-0000-0000DB810000}"/>
    <cellStyle name="Normal 8 19 3" xfId="33242" xr:uid="{00000000-0005-0000-0000-0000DC810000}"/>
    <cellStyle name="Normal 8 19 4" xfId="33243" xr:uid="{00000000-0005-0000-0000-0000DD810000}"/>
    <cellStyle name="Normal 8 2" xfId="33244" xr:uid="{00000000-0005-0000-0000-0000DE810000}"/>
    <cellStyle name="Normal 8 2 2" xfId="33245" xr:uid="{00000000-0005-0000-0000-0000DF810000}"/>
    <cellStyle name="Normal 8 2 3" xfId="33246" xr:uid="{00000000-0005-0000-0000-0000E0810000}"/>
    <cellStyle name="Normal 8 2 4" xfId="33247" xr:uid="{00000000-0005-0000-0000-0000E1810000}"/>
    <cellStyle name="Normal 8 2 5" xfId="33248" xr:uid="{00000000-0005-0000-0000-0000E2810000}"/>
    <cellStyle name="Normal 8 20" xfId="33249" xr:uid="{00000000-0005-0000-0000-0000E3810000}"/>
    <cellStyle name="Normal 8 20 2" xfId="33250" xr:uid="{00000000-0005-0000-0000-0000E4810000}"/>
    <cellStyle name="Normal 8 20 3" xfId="33251" xr:uid="{00000000-0005-0000-0000-0000E5810000}"/>
    <cellStyle name="Normal 8 20 4" xfId="33252" xr:uid="{00000000-0005-0000-0000-0000E6810000}"/>
    <cellStyle name="Normal 8 21" xfId="33253" xr:uid="{00000000-0005-0000-0000-0000E7810000}"/>
    <cellStyle name="Normal 8 21 2" xfId="33254" xr:uid="{00000000-0005-0000-0000-0000E8810000}"/>
    <cellStyle name="Normal 8 21 3" xfId="33255" xr:uid="{00000000-0005-0000-0000-0000E9810000}"/>
    <cellStyle name="Normal 8 21 4" xfId="33256" xr:uid="{00000000-0005-0000-0000-0000EA810000}"/>
    <cellStyle name="Normal 8 22" xfId="33257" xr:uid="{00000000-0005-0000-0000-0000EB810000}"/>
    <cellStyle name="Normal 8 22 2" xfId="33258" xr:uid="{00000000-0005-0000-0000-0000EC810000}"/>
    <cellStyle name="Normal 8 22 3" xfId="33259" xr:uid="{00000000-0005-0000-0000-0000ED810000}"/>
    <cellStyle name="Normal 8 22 4" xfId="33260" xr:uid="{00000000-0005-0000-0000-0000EE810000}"/>
    <cellStyle name="Normal 8 23" xfId="33261" xr:uid="{00000000-0005-0000-0000-0000EF810000}"/>
    <cellStyle name="Normal 8 23 2" xfId="33262" xr:uid="{00000000-0005-0000-0000-0000F0810000}"/>
    <cellStyle name="Normal 8 23 3" xfId="33263" xr:uid="{00000000-0005-0000-0000-0000F1810000}"/>
    <cellStyle name="Normal 8 23 4" xfId="33264" xr:uid="{00000000-0005-0000-0000-0000F2810000}"/>
    <cellStyle name="Normal 8 24" xfId="33265" xr:uid="{00000000-0005-0000-0000-0000F3810000}"/>
    <cellStyle name="Normal 8 24 2" xfId="33266" xr:uid="{00000000-0005-0000-0000-0000F4810000}"/>
    <cellStyle name="Normal 8 24 3" xfId="33267" xr:uid="{00000000-0005-0000-0000-0000F5810000}"/>
    <cellStyle name="Normal 8 24 4" xfId="33268" xr:uid="{00000000-0005-0000-0000-0000F6810000}"/>
    <cellStyle name="Normal 8 25" xfId="33269" xr:uid="{00000000-0005-0000-0000-0000F7810000}"/>
    <cellStyle name="Normal 8 25 2" xfId="33270" xr:uid="{00000000-0005-0000-0000-0000F8810000}"/>
    <cellStyle name="Normal 8 25 3" xfId="33271" xr:uid="{00000000-0005-0000-0000-0000F9810000}"/>
    <cellStyle name="Normal 8 25 4" xfId="33272" xr:uid="{00000000-0005-0000-0000-0000FA810000}"/>
    <cellStyle name="Normal 8 26" xfId="33273" xr:uid="{00000000-0005-0000-0000-0000FB810000}"/>
    <cellStyle name="Normal 8 26 2" xfId="33274" xr:uid="{00000000-0005-0000-0000-0000FC810000}"/>
    <cellStyle name="Normal 8 26 3" xfId="33275" xr:uid="{00000000-0005-0000-0000-0000FD810000}"/>
    <cellStyle name="Normal 8 26 4" xfId="33276" xr:uid="{00000000-0005-0000-0000-0000FE810000}"/>
    <cellStyle name="Normal 8 27" xfId="33277" xr:uid="{00000000-0005-0000-0000-0000FF810000}"/>
    <cellStyle name="Normal 8 27 2" xfId="33278" xr:uid="{00000000-0005-0000-0000-000000820000}"/>
    <cellStyle name="Normal 8 27 3" xfId="33279" xr:uid="{00000000-0005-0000-0000-000001820000}"/>
    <cellStyle name="Normal 8 27 4" xfId="33280" xr:uid="{00000000-0005-0000-0000-000002820000}"/>
    <cellStyle name="Normal 8 28" xfId="33281" xr:uid="{00000000-0005-0000-0000-000003820000}"/>
    <cellStyle name="Normal 8 28 2" xfId="33282" xr:uid="{00000000-0005-0000-0000-000004820000}"/>
    <cellStyle name="Normal 8 28 3" xfId="33283" xr:uid="{00000000-0005-0000-0000-000005820000}"/>
    <cellStyle name="Normal 8 28 4" xfId="33284" xr:uid="{00000000-0005-0000-0000-000006820000}"/>
    <cellStyle name="Normal 8 29" xfId="33285" xr:uid="{00000000-0005-0000-0000-000007820000}"/>
    <cellStyle name="Normal 8 29 2" xfId="33286" xr:uid="{00000000-0005-0000-0000-000008820000}"/>
    <cellStyle name="Normal 8 29 3" xfId="33287" xr:uid="{00000000-0005-0000-0000-000009820000}"/>
    <cellStyle name="Normal 8 29 4" xfId="33288" xr:uid="{00000000-0005-0000-0000-00000A820000}"/>
    <cellStyle name="Normal 8 3" xfId="33289" xr:uid="{00000000-0005-0000-0000-00000B820000}"/>
    <cellStyle name="Normal 8 3 2" xfId="33290" xr:uid="{00000000-0005-0000-0000-00000C820000}"/>
    <cellStyle name="Normal 8 3 3" xfId="33291" xr:uid="{00000000-0005-0000-0000-00000D820000}"/>
    <cellStyle name="Normal 8 3 4" xfId="33292" xr:uid="{00000000-0005-0000-0000-00000E820000}"/>
    <cellStyle name="Normal 8 30" xfId="33293" xr:uid="{00000000-0005-0000-0000-00000F820000}"/>
    <cellStyle name="Normal 8 30 2" xfId="33294" xr:uid="{00000000-0005-0000-0000-000010820000}"/>
    <cellStyle name="Normal 8 30 3" xfId="33295" xr:uid="{00000000-0005-0000-0000-000011820000}"/>
    <cellStyle name="Normal 8 30 4" xfId="33296" xr:uid="{00000000-0005-0000-0000-000012820000}"/>
    <cellStyle name="Normal 8 31" xfId="33297" xr:uid="{00000000-0005-0000-0000-000013820000}"/>
    <cellStyle name="Normal 8 31 2" xfId="33298" xr:uid="{00000000-0005-0000-0000-000014820000}"/>
    <cellStyle name="Normal 8 31 3" xfId="33299" xr:uid="{00000000-0005-0000-0000-000015820000}"/>
    <cellStyle name="Normal 8 31 4" xfId="33300" xr:uid="{00000000-0005-0000-0000-000016820000}"/>
    <cellStyle name="Normal 8 32" xfId="33301" xr:uid="{00000000-0005-0000-0000-000017820000}"/>
    <cellStyle name="Normal 8 32 2" xfId="33302" xr:uid="{00000000-0005-0000-0000-000018820000}"/>
    <cellStyle name="Normal 8 32 3" xfId="33303" xr:uid="{00000000-0005-0000-0000-000019820000}"/>
    <cellStyle name="Normal 8 32 4" xfId="33304" xr:uid="{00000000-0005-0000-0000-00001A820000}"/>
    <cellStyle name="Normal 8 33" xfId="33305" xr:uid="{00000000-0005-0000-0000-00001B820000}"/>
    <cellStyle name="Normal 8 33 2" xfId="33306" xr:uid="{00000000-0005-0000-0000-00001C820000}"/>
    <cellStyle name="Normal 8 33 3" xfId="33307" xr:uid="{00000000-0005-0000-0000-00001D820000}"/>
    <cellStyle name="Normal 8 33 4" xfId="33308" xr:uid="{00000000-0005-0000-0000-00001E820000}"/>
    <cellStyle name="Normal 8 34" xfId="33309" xr:uid="{00000000-0005-0000-0000-00001F820000}"/>
    <cellStyle name="Normal 8 35" xfId="33310" xr:uid="{00000000-0005-0000-0000-000020820000}"/>
    <cellStyle name="Normal 8 36" xfId="33311" xr:uid="{00000000-0005-0000-0000-000021820000}"/>
    <cellStyle name="Normal 8 37" xfId="33312" xr:uid="{00000000-0005-0000-0000-000022820000}"/>
    <cellStyle name="Normal 8 38" xfId="33313" xr:uid="{00000000-0005-0000-0000-000023820000}"/>
    <cellStyle name="Normal 8 4" xfId="33314" xr:uid="{00000000-0005-0000-0000-000024820000}"/>
    <cellStyle name="Normal 8 4 2" xfId="33315" xr:uid="{00000000-0005-0000-0000-000025820000}"/>
    <cellStyle name="Normal 8 4 3" xfId="33316" xr:uid="{00000000-0005-0000-0000-000026820000}"/>
    <cellStyle name="Normal 8 4 4" xfId="33317" xr:uid="{00000000-0005-0000-0000-000027820000}"/>
    <cellStyle name="Normal 8 5" xfId="33318" xr:uid="{00000000-0005-0000-0000-000028820000}"/>
    <cellStyle name="Normal 8 5 2" xfId="33319" xr:uid="{00000000-0005-0000-0000-000029820000}"/>
    <cellStyle name="Normal 8 5 3" xfId="33320" xr:uid="{00000000-0005-0000-0000-00002A820000}"/>
    <cellStyle name="Normal 8 5 4" xfId="33321" xr:uid="{00000000-0005-0000-0000-00002B820000}"/>
    <cellStyle name="Normal 8 6" xfId="33322" xr:uid="{00000000-0005-0000-0000-00002C820000}"/>
    <cellStyle name="Normal 8 6 2" xfId="33323" xr:uid="{00000000-0005-0000-0000-00002D820000}"/>
    <cellStyle name="Normal 8 6 2 2" xfId="33324" xr:uid="{00000000-0005-0000-0000-00002E820000}"/>
    <cellStyle name="Normal 8 6 2 3" xfId="33325" xr:uid="{00000000-0005-0000-0000-00002F820000}"/>
    <cellStyle name="Normal 8 6 2 4" xfId="33326" xr:uid="{00000000-0005-0000-0000-000030820000}"/>
    <cellStyle name="Normal 8 6 3" xfId="33327" xr:uid="{00000000-0005-0000-0000-000031820000}"/>
    <cellStyle name="Normal 8 6 4" xfId="33328" xr:uid="{00000000-0005-0000-0000-000032820000}"/>
    <cellStyle name="Normal 8 6 5" xfId="33329" xr:uid="{00000000-0005-0000-0000-000033820000}"/>
    <cellStyle name="Normal 8 7" xfId="33330" xr:uid="{00000000-0005-0000-0000-000034820000}"/>
    <cellStyle name="Normal 8 7 2" xfId="33331" xr:uid="{00000000-0005-0000-0000-000035820000}"/>
    <cellStyle name="Normal 8 7 3" xfId="33332" xr:uid="{00000000-0005-0000-0000-000036820000}"/>
    <cellStyle name="Normal 8 7 4" xfId="33333" xr:uid="{00000000-0005-0000-0000-000037820000}"/>
    <cellStyle name="Normal 8 8" xfId="33334" xr:uid="{00000000-0005-0000-0000-000038820000}"/>
    <cellStyle name="Normal 8 8 2" xfId="33335" xr:uid="{00000000-0005-0000-0000-000039820000}"/>
    <cellStyle name="Normal 8 8 3" xfId="33336" xr:uid="{00000000-0005-0000-0000-00003A820000}"/>
    <cellStyle name="Normal 8 8 4" xfId="33337" xr:uid="{00000000-0005-0000-0000-00003B820000}"/>
    <cellStyle name="Normal 8 9" xfId="33338" xr:uid="{00000000-0005-0000-0000-00003C820000}"/>
    <cellStyle name="Normal 8 9 2" xfId="33339" xr:uid="{00000000-0005-0000-0000-00003D820000}"/>
    <cellStyle name="Normal 8 9 3" xfId="33340" xr:uid="{00000000-0005-0000-0000-00003E820000}"/>
    <cellStyle name="Normal 8 9 4" xfId="33341" xr:uid="{00000000-0005-0000-0000-00003F820000}"/>
    <cellStyle name="Normal 80" xfId="33342" xr:uid="{00000000-0005-0000-0000-000040820000}"/>
    <cellStyle name="Normal 80 2" xfId="33343" xr:uid="{00000000-0005-0000-0000-000041820000}"/>
    <cellStyle name="Normal 80 2 2" xfId="33344" xr:uid="{00000000-0005-0000-0000-000042820000}"/>
    <cellStyle name="Normal 80 2 3" xfId="33345" xr:uid="{00000000-0005-0000-0000-000043820000}"/>
    <cellStyle name="Normal 80 2 4" xfId="33346" xr:uid="{00000000-0005-0000-0000-000044820000}"/>
    <cellStyle name="Normal 80 3" xfId="33347" xr:uid="{00000000-0005-0000-0000-000045820000}"/>
    <cellStyle name="Normal 80 3 2" xfId="33348" xr:uid="{00000000-0005-0000-0000-000046820000}"/>
    <cellStyle name="Normal 80 3 3" xfId="33349" xr:uid="{00000000-0005-0000-0000-000047820000}"/>
    <cellStyle name="Normal 80 3 4" xfId="33350" xr:uid="{00000000-0005-0000-0000-000048820000}"/>
    <cellStyle name="Normal 80 4" xfId="33351" xr:uid="{00000000-0005-0000-0000-000049820000}"/>
    <cellStyle name="Normal 80 5" xfId="33352" xr:uid="{00000000-0005-0000-0000-00004A820000}"/>
    <cellStyle name="Normal 80 6" xfId="33353" xr:uid="{00000000-0005-0000-0000-00004B820000}"/>
    <cellStyle name="Normal 81" xfId="33354" xr:uid="{00000000-0005-0000-0000-00004C820000}"/>
    <cellStyle name="Normal 81 2" xfId="33355" xr:uid="{00000000-0005-0000-0000-00004D820000}"/>
    <cellStyle name="Normal 81 2 2" xfId="33356" xr:uid="{00000000-0005-0000-0000-00004E820000}"/>
    <cellStyle name="Normal 81 2 3" xfId="33357" xr:uid="{00000000-0005-0000-0000-00004F820000}"/>
    <cellStyle name="Normal 81 2 4" xfId="33358" xr:uid="{00000000-0005-0000-0000-000050820000}"/>
    <cellStyle name="Normal 81 3" xfId="33359" xr:uid="{00000000-0005-0000-0000-000051820000}"/>
    <cellStyle name="Normal 81 3 2" xfId="33360" xr:uid="{00000000-0005-0000-0000-000052820000}"/>
    <cellStyle name="Normal 81 3 3" xfId="33361" xr:uid="{00000000-0005-0000-0000-000053820000}"/>
    <cellStyle name="Normal 81 3 4" xfId="33362" xr:uid="{00000000-0005-0000-0000-000054820000}"/>
    <cellStyle name="Normal 81 4" xfId="33363" xr:uid="{00000000-0005-0000-0000-000055820000}"/>
    <cellStyle name="Normal 81 5" xfId="33364" xr:uid="{00000000-0005-0000-0000-000056820000}"/>
    <cellStyle name="Normal 81 6" xfId="33365" xr:uid="{00000000-0005-0000-0000-000057820000}"/>
    <cellStyle name="Normal 82" xfId="33366" xr:uid="{00000000-0005-0000-0000-000058820000}"/>
    <cellStyle name="Normal 82 2" xfId="33367" xr:uid="{00000000-0005-0000-0000-000059820000}"/>
    <cellStyle name="Normal 82 2 2" xfId="33368" xr:uid="{00000000-0005-0000-0000-00005A820000}"/>
    <cellStyle name="Normal 82 2 3" xfId="33369" xr:uid="{00000000-0005-0000-0000-00005B820000}"/>
    <cellStyle name="Normal 82 2 4" xfId="33370" xr:uid="{00000000-0005-0000-0000-00005C820000}"/>
    <cellStyle name="Normal 82 3" xfId="33371" xr:uid="{00000000-0005-0000-0000-00005D820000}"/>
    <cellStyle name="Normal 82 3 2" xfId="33372" xr:uid="{00000000-0005-0000-0000-00005E820000}"/>
    <cellStyle name="Normal 82 3 3" xfId="33373" xr:uid="{00000000-0005-0000-0000-00005F820000}"/>
    <cellStyle name="Normal 82 3 4" xfId="33374" xr:uid="{00000000-0005-0000-0000-000060820000}"/>
    <cellStyle name="Normal 82 4" xfId="33375" xr:uid="{00000000-0005-0000-0000-000061820000}"/>
    <cellStyle name="Normal 82 5" xfId="33376" xr:uid="{00000000-0005-0000-0000-000062820000}"/>
    <cellStyle name="Normal 82 6" xfId="33377" xr:uid="{00000000-0005-0000-0000-000063820000}"/>
    <cellStyle name="Normal 83" xfId="33378" xr:uid="{00000000-0005-0000-0000-000064820000}"/>
    <cellStyle name="Normal 83 2" xfId="33379" xr:uid="{00000000-0005-0000-0000-000065820000}"/>
    <cellStyle name="Normal 83 2 2" xfId="33380" xr:uid="{00000000-0005-0000-0000-000066820000}"/>
    <cellStyle name="Normal 83 2 3" xfId="33381" xr:uid="{00000000-0005-0000-0000-000067820000}"/>
    <cellStyle name="Normal 83 2 4" xfId="33382" xr:uid="{00000000-0005-0000-0000-000068820000}"/>
    <cellStyle name="Normal 83 3" xfId="33383" xr:uid="{00000000-0005-0000-0000-000069820000}"/>
    <cellStyle name="Normal 83 3 2" xfId="33384" xr:uid="{00000000-0005-0000-0000-00006A820000}"/>
    <cellStyle name="Normal 83 3 3" xfId="33385" xr:uid="{00000000-0005-0000-0000-00006B820000}"/>
    <cellStyle name="Normal 83 3 4" xfId="33386" xr:uid="{00000000-0005-0000-0000-00006C820000}"/>
    <cellStyle name="Normal 83 4" xfId="33387" xr:uid="{00000000-0005-0000-0000-00006D820000}"/>
    <cellStyle name="Normal 83 5" xfId="33388" xr:uid="{00000000-0005-0000-0000-00006E820000}"/>
    <cellStyle name="Normal 83 6" xfId="33389" xr:uid="{00000000-0005-0000-0000-00006F820000}"/>
    <cellStyle name="Normal 84" xfId="33390" xr:uid="{00000000-0005-0000-0000-000070820000}"/>
    <cellStyle name="Normal 84 2" xfId="33391" xr:uid="{00000000-0005-0000-0000-000071820000}"/>
    <cellStyle name="Normal 84 2 2" xfId="33392" xr:uid="{00000000-0005-0000-0000-000072820000}"/>
    <cellStyle name="Normal 84 2 3" xfId="33393" xr:uid="{00000000-0005-0000-0000-000073820000}"/>
    <cellStyle name="Normal 84 2 4" xfId="33394" xr:uid="{00000000-0005-0000-0000-000074820000}"/>
    <cellStyle name="Normal 84 3" xfId="33395" xr:uid="{00000000-0005-0000-0000-000075820000}"/>
    <cellStyle name="Normal 84 3 2" xfId="33396" xr:uid="{00000000-0005-0000-0000-000076820000}"/>
    <cellStyle name="Normal 84 3 3" xfId="33397" xr:uid="{00000000-0005-0000-0000-000077820000}"/>
    <cellStyle name="Normal 84 3 4" xfId="33398" xr:uid="{00000000-0005-0000-0000-000078820000}"/>
    <cellStyle name="Normal 84 4" xfId="33399" xr:uid="{00000000-0005-0000-0000-000079820000}"/>
    <cellStyle name="Normal 84 5" xfId="33400" xr:uid="{00000000-0005-0000-0000-00007A820000}"/>
    <cellStyle name="Normal 84 6" xfId="33401" xr:uid="{00000000-0005-0000-0000-00007B820000}"/>
    <cellStyle name="Normal 85" xfId="33402" xr:uid="{00000000-0005-0000-0000-00007C820000}"/>
    <cellStyle name="Normal 85 2" xfId="33403" xr:uid="{00000000-0005-0000-0000-00007D820000}"/>
    <cellStyle name="Normal 85 2 2" xfId="33404" xr:uid="{00000000-0005-0000-0000-00007E820000}"/>
    <cellStyle name="Normal 85 2 3" xfId="33405" xr:uid="{00000000-0005-0000-0000-00007F820000}"/>
    <cellStyle name="Normal 85 2 4" xfId="33406" xr:uid="{00000000-0005-0000-0000-000080820000}"/>
    <cellStyle name="Normal 85 3" xfId="33407" xr:uid="{00000000-0005-0000-0000-000081820000}"/>
    <cellStyle name="Normal 85 3 2" xfId="33408" xr:uid="{00000000-0005-0000-0000-000082820000}"/>
    <cellStyle name="Normal 85 3 3" xfId="33409" xr:uid="{00000000-0005-0000-0000-000083820000}"/>
    <cellStyle name="Normal 85 3 4" xfId="33410" xr:uid="{00000000-0005-0000-0000-000084820000}"/>
    <cellStyle name="Normal 85 4" xfId="33411" xr:uid="{00000000-0005-0000-0000-000085820000}"/>
    <cellStyle name="Normal 85 5" xfId="33412" xr:uid="{00000000-0005-0000-0000-000086820000}"/>
    <cellStyle name="Normal 85 6" xfId="33413" xr:uid="{00000000-0005-0000-0000-000087820000}"/>
    <cellStyle name="Normal 86" xfId="33414" xr:uid="{00000000-0005-0000-0000-000088820000}"/>
    <cellStyle name="Normal 86 2" xfId="33415" xr:uid="{00000000-0005-0000-0000-000089820000}"/>
    <cellStyle name="Normal 86 2 2" xfId="33416" xr:uid="{00000000-0005-0000-0000-00008A820000}"/>
    <cellStyle name="Normal 86 2 3" xfId="33417" xr:uid="{00000000-0005-0000-0000-00008B820000}"/>
    <cellStyle name="Normal 86 2 4" xfId="33418" xr:uid="{00000000-0005-0000-0000-00008C820000}"/>
    <cellStyle name="Normal 86 3" xfId="33419" xr:uid="{00000000-0005-0000-0000-00008D820000}"/>
    <cellStyle name="Normal 86 3 2" xfId="33420" xr:uid="{00000000-0005-0000-0000-00008E820000}"/>
    <cellStyle name="Normal 86 3 3" xfId="33421" xr:uid="{00000000-0005-0000-0000-00008F820000}"/>
    <cellStyle name="Normal 86 3 4" xfId="33422" xr:uid="{00000000-0005-0000-0000-000090820000}"/>
    <cellStyle name="Normal 86 4" xfId="33423" xr:uid="{00000000-0005-0000-0000-000091820000}"/>
    <cellStyle name="Normal 86 5" xfId="33424" xr:uid="{00000000-0005-0000-0000-000092820000}"/>
    <cellStyle name="Normal 86 6" xfId="33425" xr:uid="{00000000-0005-0000-0000-000093820000}"/>
    <cellStyle name="Normal 87" xfId="33426" xr:uid="{00000000-0005-0000-0000-000094820000}"/>
    <cellStyle name="Normal 87 2" xfId="33427" xr:uid="{00000000-0005-0000-0000-000095820000}"/>
    <cellStyle name="Normal 87 2 2" xfId="33428" xr:uid="{00000000-0005-0000-0000-000096820000}"/>
    <cellStyle name="Normal 87 2 3" xfId="33429" xr:uid="{00000000-0005-0000-0000-000097820000}"/>
    <cellStyle name="Normal 87 2 4" xfId="33430" xr:uid="{00000000-0005-0000-0000-000098820000}"/>
    <cellStyle name="Normal 87 3" xfId="33431" xr:uid="{00000000-0005-0000-0000-000099820000}"/>
    <cellStyle name="Normal 87 3 2" xfId="33432" xr:uid="{00000000-0005-0000-0000-00009A820000}"/>
    <cellStyle name="Normal 87 3 3" xfId="33433" xr:uid="{00000000-0005-0000-0000-00009B820000}"/>
    <cellStyle name="Normal 87 3 4" xfId="33434" xr:uid="{00000000-0005-0000-0000-00009C820000}"/>
    <cellStyle name="Normal 87 4" xfId="33435" xr:uid="{00000000-0005-0000-0000-00009D820000}"/>
    <cellStyle name="Normal 87 5" xfId="33436" xr:uid="{00000000-0005-0000-0000-00009E820000}"/>
    <cellStyle name="Normal 87 6" xfId="33437" xr:uid="{00000000-0005-0000-0000-00009F820000}"/>
    <cellStyle name="Normal 88" xfId="33438" xr:uid="{00000000-0005-0000-0000-0000A0820000}"/>
    <cellStyle name="Normal 88 2" xfId="33439" xr:uid="{00000000-0005-0000-0000-0000A1820000}"/>
    <cellStyle name="Normal 88 2 2" xfId="33440" xr:uid="{00000000-0005-0000-0000-0000A2820000}"/>
    <cellStyle name="Normal 88 2 3" xfId="33441" xr:uid="{00000000-0005-0000-0000-0000A3820000}"/>
    <cellStyle name="Normal 88 2 4" xfId="33442" xr:uid="{00000000-0005-0000-0000-0000A4820000}"/>
    <cellStyle name="Normal 88 3" xfId="33443" xr:uid="{00000000-0005-0000-0000-0000A5820000}"/>
    <cellStyle name="Normal 88 3 2" xfId="33444" xr:uid="{00000000-0005-0000-0000-0000A6820000}"/>
    <cellStyle name="Normal 88 3 3" xfId="33445" xr:uid="{00000000-0005-0000-0000-0000A7820000}"/>
    <cellStyle name="Normal 88 3 4" xfId="33446" xr:uid="{00000000-0005-0000-0000-0000A8820000}"/>
    <cellStyle name="Normal 88 4" xfId="33447" xr:uid="{00000000-0005-0000-0000-0000A9820000}"/>
    <cellStyle name="Normal 88 5" xfId="33448" xr:uid="{00000000-0005-0000-0000-0000AA820000}"/>
    <cellStyle name="Normal 88 6" xfId="33449" xr:uid="{00000000-0005-0000-0000-0000AB820000}"/>
    <cellStyle name="Normal 89" xfId="33450" xr:uid="{00000000-0005-0000-0000-0000AC820000}"/>
    <cellStyle name="Normal 89 2" xfId="33451" xr:uid="{00000000-0005-0000-0000-0000AD820000}"/>
    <cellStyle name="Normal 89 2 2" xfId="33452" xr:uid="{00000000-0005-0000-0000-0000AE820000}"/>
    <cellStyle name="Normal 89 2 3" xfId="33453" xr:uid="{00000000-0005-0000-0000-0000AF820000}"/>
    <cellStyle name="Normal 89 2 4" xfId="33454" xr:uid="{00000000-0005-0000-0000-0000B0820000}"/>
    <cellStyle name="Normal 89 3" xfId="33455" xr:uid="{00000000-0005-0000-0000-0000B1820000}"/>
    <cellStyle name="Normal 89 3 2" xfId="33456" xr:uid="{00000000-0005-0000-0000-0000B2820000}"/>
    <cellStyle name="Normal 89 3 3" xfId="33457" xr:uid="{00000000-0005-0000-0000-0000B3820000}"/>
    <cellStyle name="Normal 89 3 4" xfId="33458" xr:uid="{00000000-0005-0000-0000-0000B4820000}"/>
    <cellStyle name="Normal 89 4" xfId="33459" xr:uid="{00000000-0005-0000-0000-0000B5820000}"/>
    <cellStyle name="Normal 89 5" xfId="33460" xr:uid="{00000000-0005-0000-0000-0000B6820000}"/>
    <cellStyle name="Normal 89 6" xfId="33461" xr:uid="{00000000-0005-0000-0000-0000B7820000}"/>
    <cellStyle name="Normal 9" xfId="33462" xr:uid="{00000000-0005-0000-0000-0000B8820000}"/>
    <cellStyle name="Normal 9 10" xfId="33463" xr:uid="{00000000-0005-0000-0000-0000B9820000}"/>
    <cellStyle name="Normal 9 10 2" xfId="33464" xr:uid="{00000000-0005-0000-0000-0000BA820000}"/>
    <cellStyle name="Normal 9 10 3" xfId="33465" xr:uid="{00000000-0005-0000-0000-0000BB820000}"/>
    <cellStyle name="Normal 9 10 4" xfId="33466" xr:uid="{00000000-0005-0000-0000-0000BC820000}"/>
    <cellStyle name="Normal 9 11" xfId="33467" xr:uid="{00000000-0005-0000-0000-0000BD820000}"/>
    <cellStyle name="Normal 9 11 2" xfId="33468" xr:uid="{00000000-0005-0000-0000-0000BE820000}"/>
    <cellStyle name="Normal 9 11 3" xfId="33469" xr:uid="{00000000-0005-0000-0000-0000BF820000}"/>
    <cellStyle name="Normal 9 11 4" xfId="33470" xr:uid="{00000000-0005-0000-0000-0000C0820000}"/>
    <cellStyle name="Normal 9 12" xfId="33471" xr:uid="{00000000-0005-0000-0000-0000C1820000}"/>
    <cellStyle name="Normal 9 12 2" xfId="33472" xr:uid="{00000000-0005-0000-0000-0000C2820000}"/>
    <cellStyle name="Normal 9 12 3" xfId="33473" xr:uid="{00000000-0005-0000-0000-0000C3820000}"/>
    <cellStyle name="Normal 9 12 4" xfId="33474" xr:uid="{00000000-0005-0000-0000-0000C4820000}"/>
    <cellStyle name="Normal 9 13" xfId="33475" xr:uid="{00000000-0005-0000-0000-0000C5820000}"/>
    <cellStyle name="Normal 9 13 2" xfId="33476" xr:uid="{00000000-0005-0000-0000-0000C6820000}"/>
    <cellStyle name="Normal 9 13 3" xfId="33477" xr:uid="{00000000-0005-0000-0000-0000C7820000}"/>
    <cellStyle name="Normal 9 13 4" xfId="33478" xr:uid="{00000000-0005-0000-0000-0000C8820000}"/>
    <cellStyle name="Normal 9 14" xfId="33479" xr:uid="{00000000-0005-0000-0000-0000C9820000}"/>
    <cellStyle name="Normal 9 14 2" xfId="33480" xr:uid="{00000000-0005-0000-0000-0000CA820000}"/>
    <cellStyle name="Normal 9 14 3" xfId="33481" xr:uid="{00000000-0005-0000-0000-0000CB820000}"/>
    <cellStyle name="Normal 9 14 4" xfId="33482" xr:uid="{00000000-0005-0000-0000-0000CC820000}"/>
    <cellStyle name="Normal 9 15" xfId="33483" xr:uid="{00000000-0005-0000-0000-0000CD820000}"/>
    <cellStyle name="Normal 9 15 2" xfId="33484" xr:uid="{00000000-0005-0000-0000-0000CE820000}"/>
    <cellStyle name="Normal 9 15 3" xfId="33485" xr:uid="{00000000-0005-0000-0000-0000CF820000}"/>
    <cellStyle name="Normal 9 15 4" xfId="33486" xr:uid="{00000000-0005-0000-0000-0000D0820000}"/>
    <cellStyle name="Normal 9 16" xfId="33487" xr:uid="{00000000-0005-0000-0000-0000D1820000}"/>
    <cellStyle name="Normal 9 16 2" xfId="33488" xr:uid="{00000000-0005-0000-0000-0000D2820000}"/>
    <cellStyle name="Normal 9 16 3" xfId="33489" xr:uid="{00000000-0005-0000-0000-0000D3820000}"/>
    <cellStyle name="Normal 9 16 4" xfId="33490" xr:uid="{00000000-0005-0000-0000-0000D4820000}"/>
    <cellStyle name="Normal 9 17" xfId="33491" xr:uid="{00000000-0005-0000-0000-0000D5820000}"/>
    <cellStyle name="Normal 9 17 2" xfId="33492" xr:uid="{00000000-0005-0000-0000-0000D6820000}"/>
    <cellStyle name="Normal 9 17 3" xfId="33493" xr:uid="{00000000-0005-0000-0000-0000D7820000}"/>
    <cellStyle name="Normal 9 17 4" xfId="33494" xr:uid="{00000000-0005-0000-0000-0000D8820000}"/>
    <cellStyle name="Normal 9 18" xfId="33495" xr:uid="{00000000-0005-0000-0000-0000D9820000}"/>
    <cellStyle name="Normal 9 18 2" xfId="33496" xr:uid="{00000000-0005-0000-0000-0000DA820000}"/>
    <cellStyle name="Normal 9 18 3" xfId="33497" xr:uid="{00000000-0005-0000-0000-0000DB820000}"/>
    <cellStyle name="Normal 9 18 4" xfId="33498" xr:uid="{00000000-0005-0000-0000-0000DC820000}"/>
    <cellStyle name="Normal 9 19" xfId="33499" xr:uid="{00000000-0005-0000-0000-0000DD820000}"/>
    <cellStyle name="Normal 9 19 2" xfId="33500" xr:uid="{00000000-0005-0000-0000-0000DE820000}"/>
    <cellStyle name="Normal 9 19 3" xfId="33501" xr:uid="{00000000-0005-0000-0000-0000DF820000}"/>
    <cellStyle name="Normal 9 19 4" xfId="33502" xr:uid="{00000000-0005-0000-0000-0000E0820000}"/>
    <cellStyle name="Normal 9 2" xfId="33503" xr:uid="{00000000-0005-0000-0000-0000E1820000}"/>
    <cellStyle name="Normal 9 2 2" xfId="33504" xr:uid="{00000000-0005-0000-0000-0000E2820000}"/>
    <cellStyle name="Normal 9 2 2 2" xfId="33505" xr:uid="{00000000-0005-0000-0000-0000E3820000}"/>
    <cellStyle name="Normal 9 2 3" xfId="33506" xr:uid="{00000000-0005-0000-0000-0000E4820000}"/>
    <cellStyle name="Normal 9 2 4" xfId="33507" xr:uid="{00000000-0005-0000-0000-0000E5820000}"/>
    <cellStyle name="Normal 9 2 5" xfId="33508" xr:uid="{00000000-0005-0000-0000-0000E6820000}"/>
    <cellStyle name="Normal 9 20" xfId="33509" xr:uid="{00000000-0005-0000-0000-0000E7820000}"/>
    <cellStyle name="Normal 9 20 2" xfId="33510" xr:uid="{00000000-0005-0000-0000-0000E8820000}"/>
    <cellStyle name="Normal 9 20 3" xfId="33511" xr:uid="{00000000-0005-0000-0000-0000E9820000}"/>
    <cellStyle name="Normal 9 20 4" xfId="33512" xr:uid="{00000000-0005-0000-0000-0000EA820000}"/>
    <cellStyle name="Normal 9 21" xfId="33513" xr:uid="{00000000-0005-0000-0000-0000EB820000}"/>
    <cellStyle name="Normal 9 21 2" xfId="33514" xr:uid="{00000000-0005-0000-0000-0000EC820000}"/>
    <cellStyle name="Normal 9 21 3" xfId="33515" xr:uid="{00000000-0005-0000-0000-0000ED820000}"/>
    <cellStyle name="Normal 9 21 4" xfId="33516" xr:uid="{00000000-0005-0000-0000-0000EE820000}"/>
    <cellStyle name="Normal 9 22" xfId="33517" xr:uid="{00000000-0005-0000-0000-0000EF820000}"/>
    <cellStyle name="Normal 9 22 2" xfId="33518" xr:uid="{00000000-0005-0000-0000-0000F0820000}"/>
    <cellStyle name="Normal 9 22 3" xfId="33519" xr:uid="{00000000-0005-0000-0000-0000F1820000}"/>
    <cellStyle name="Normal 9 22 4" xfId="33520" xr:uid="{00000000-0005-0000-0000-0000F2820000}"/>
    <cellStyle name="Normal 9 23" xfId="33521" xr:uid="{00000000-0005-0000-0000-0000F3820000}"/>
    <cellStyle name="Normal 9 23 2" xfId="33522" xr:uid="{00000000-0005-0000-0000-0000F4820000}"/>
    <cellStyle name="Normal 9 23 3" xfId="33523" xr:uid="{00000000-0005-0000-0000-0000F5820000}"/>
    <cellStyle name="Normal 9 23 4" xfId="33524" xr:uid="{00000000-0005-0000-0000-0000F6820000}"/>
    <cellStyle name="Normal 9 24" xfId="33525" xr:uid="{00000000-0005-0000-0000-0000F7820000}"/>
    <cellStyle name="Normal 9 24 2" xfId="33526" xr:uid="{00000000-0005-0000-0000-0000F8820000}"/>
    <cellStyle name="Normal 9 24 3" xfId="33527" xr:uid="{00000000-0005-0000-0000-0000F9820000}"/>
    <cellStyle name="Normal 9 24 4" xfId="33528" xr:uid="{00000000-0005-0000-0000-0000FA820000}"/>
    <cellStyle name="Normal 9 25" xfId="33529" xr:uid="{00000000-0005-0000-0000-0000FB820000}"/>
    <cellStyle name="Normal 9 25 2" xfId="33530" xr:uid="{00000000-0005-0000-0000-0000FC820000}"/>
    <cellStyle name="Normal 9 25 3" xfId="33531" xr:uid="{00000000-0005-0000-0000-0000FD820000}"/>
    <cellStyle name="Normal 9 25 4" xfId="33532" xr:uid="{00000000-0005-0000-0000-0000FE820000}"/>
    <cellStyle name="Normal 9 26" xfId="33533" xr:uid="{00000000-0005-0000-0000-0000FF820000}"/>
    <cellStyle name="Normal 9 26 2" xfId="33534" xr:uid="{00000000-0005-0000-0000-000000830000}"/>
    <cellStyle name="Normal 9 26 3" xfId="33535" xr:uid="{00000000-0005-0000-0000-000001830000}"/>
    <cellStyle name="Normal 9 26 4" xfId="33536" xr:uid="{00000000-0005-0000-0000-000002830000}"/>
    <cellStyle name="Normal 9 27" xfId="33537" xr:uid="{00000000-0005-0000-0000-000003830000}"/>
    <cellStyle name="Normal 9 27 2" xfId="33538" xr:uid="{00000000-0005-0000-0000-000004830000}"/>
    <cellStyle name="Normal 9 27 3" xfId="33539" xr:uid="{00000000-0005-0000-0000-000005830000}"/>
    <cellStyle name="Normal 9 27 4" xfId="33540" xr:uid="{00000000-0005-0000-0000-000006830000}"/>
    <cellStyle name="Normal 9 28" xfId="33541" xr:uid="{00000000-0005-0000-0000-000007830000}"/>
    <cellStyle name="Normal 9 28 2" xfId="33542" xr:uid="{00000000-0005-0000-0000-000008830000}"/>
    <cellStyle name="Normal 9 28 3" xfId="33543" xr:uid="{00000000-0005-0000-0000-000009830000}"/>
    <cellStyle name="Normal 9 28 4" xfId="33544" xr:uid="{00000000-0005-0000-0000-00000A830000}"/>
    <cellStyle name="Normal 9 29" xfId="33545" xr:uid="{00000000-0005-0000-0000-00000B830000}"/>
    <cellStyle name="Normal 9 3" xfId="33546" xr:uid="{00000000-0005-0000-0000-00000C830000}"/>
    <cellStyle name="Normal 9 3 2" xfId="33547" xr:uid="{00000000-0005-0000-0000-00000D830000}"/>
    <cellStyle name="Normal 9 3 3" xfId="33548" xr:uid="{00000000-0005-0000-0000-00000E830000}"/>
    <cellStyle name="Normal 9 3 4" xfId="33549" xr:uid="{00000000-0005-0000-0000-00000F830000}"/>
    <cellStyle name="Normal 9 30" xfId="33550" xr:uid="{00000000-0005-0000-0000-000010830000}"/>
    <cellStyle name="Normal 9 31" xfId="33551" xr:uid="{00000000-0005-0000-0000-000011830000}"/>
    <cellStyle name="Normal 9 32" xfId="33552" xr:uid="{00000000-0005-0000-0000-000012830000}"/>
    <cellStyle name="Normal 9 4" xfId="33553" xr:uid="{00000000-0005-0000-0000-000013830000}"/>
    <cellStyle name="Normal 9 4 2" xfId="33554" xr:uid="{00000000-0005-0000-0000-000014830000}"/>
    <cellStyle name="Normal 9 4 3" xfId="33555" xr:uid="{00000000-0005-0000-0000-000015830000}"/>
    <cellStyle name="Normal 9 4 4" xfId="33556" xr:uid="{00000000-0005-0000-0000-000016830000}"/>
    <cellStyle name="Normal 9 5" xfId="33557" xr:uid="{00000000-0005-0000-0000-000017830000}"/>
    <cellStyle name="Normal 9 5 2" xfId="33558" xr:uid="{00000000-0005-0000-0000-000018830000}"/>
    <cellStyle name="Normal 9 5 3" xfId="33559" xr:uid="{00000000-0005-0000-0000-000019830000}"/>
    <cellStyle name="Normal 9 5 4" xfId="33560" xr:uid="{00000000-0005-0000-0000-00001A830000}"/>
    <cellStyle name="Normal 9 6" xfId="33561" xr:uid="{00000000-0005-0000-0000-00001B830000}"/>
    <cellStyle name="Normal 9 6 2" xfId="33562" xr:uid="{00000000-0005-0000-0000-00001C830000}"/>
    <cellStyle name="Normal 9 6 3" xfId="33563" xr:uid="{00000000-0005-0000-0000-00001D830000}"/>
    <cellStyle name="Normal 9 6 4" xfId="33564" xr:uid="{00000000-0005-0000-0000-00001E830000}"/>
    <cellStyle name="Normal 9 7" xfId="33565" xr:uid="{00000000-0005-0000-0000-00001F830000}"/>
    <cellStyle name="Normal 9 7 2" xfId="33566" xr:uid="{00000000-0005-0000-0000-000020830000}"/>
    <cellStyle name="Normal 9 7 3" xfId="33567" xr:uid="{00000000-0005-0000-0000-000021830000}"/>
    <cellStyle name="Normal 9 7 4" xfId="33568" xr:uid="{00000000-0005-0000-0000-000022830000}"/>
    <cellStyle name="Normal 9 8" xfId="33569" xr:uid="{00000000-0005-0000-0000-000023830000}"/>
    <cellStyle name="Normal 9 8 2" xfId="33570" xr:uid="{00000000-0005-0000-0000-000024830000}"/>
    <cellStyle name="Normal 9 8 3" xfId="33571" xr:uid="{00000000-0005-0000-0000-000025830000}"/>
    <cellStyle name="Normal 9 8 4" xfId="33572" xr:uid="{00000000-0005-0000-0000-000026830000}"/>
    <cellStyle name="Normal 9 9" xfId="33573" xr:uid="{00000000-0005-0000-0000-000027830000}"/>
    <cellStyle name="Normal 9 9 2" xfId="33574" xr:uid="{00000000-0005-0000-0000-000028830000}"/>
    <cellStyle name="Normal 9 9 3" xfId="33575" xr:uid="{00000000-0005-0000-0000-000029830000}"/>
    <cellStyle name="Normal 9 9 4" xfId="33576" xr:uid="{00000000-0005-0000-0000-00002A830000}"/>
    <cellStyle name="Normal 9_Specific Changes NWAU15" xfId="33577" xr:uid="{00000000-0005-0000-0000-00002B830000}"/>
    <cellStyle name="Normal 90" xfId="33578" xr:uid="{00000000-0005-0000-0000-00002C830000}"/>
    <cellStyle name="Normal 90 2" xfId="33579" xr:uid="{00000000-0005-0000-0000-00002D830000}"/>
    <cellStyle name="Normal 90 2 2" xfId="33580" xr:uid="{00000000-0005-0000-0000-00002E830000}"/>
    <cellStyle name="Normal 90 2 3" xfId="33581" xr:uid="{00000000-0005-0000-0000-00002F830000}"/>
    <cellStyle name="Normal 90 2 4" xfId="33582" xr:uid="{00000000-0005-0000-0000-000030830000}"/>
    <cellStyle name="Normal 90 3" xfId="33583" xr:uid="{00000000-0005-0000-0000-000031830000}"/>
    <cellStyle name="Normal 90 3 2" xfId="33584" xr:uid="{00000000-0005-0000-0000-000032830000}"/>
    <cellStyle name="Normal 90 3 3" xfId="33585" xr:uid="{00000000-0005-0000-0000-000033830000}"/>
    <cellStyle name="Normal 90 3 4" xfId="33586" xr:uid="{00000000-0005-0000-0000-000034830000}"/>
    <cellStyle name="Normal 90 4" xfId="33587" xr:uid="{00000000-0005-0000-0000-000035830000}"/>
    <cellStyle name="Normal 90 5" xfId="33588" xr:uid="{00000000-0005-0000-0000-000036830000}"/>
    <cellStyle name="Normal 90 6" xfId="33589" xr:uid="{00000000-0005-0000-0000-000037830000}"/>
    <cellStyle name="Normal 91" xfId="33590" xr:uid="{00000000-0005-0000-0000-000038830000}"/>
    <cellStyle name="Normal 91 2" xfId="33591" xr:uid="{00000000-0005-0000-0000-000039830000}"/>
    <cellStyle name="Normal 91 2 2" xfId="33592" xr:uid="{00000000-0005-0000-0000-00003A830000}"/>
    <cellStyle name="Normal 91 2 3" xfId="33593" xr:uid="{00000000-0005-0000-0000-00003B830000}"/>
    <cellStyle name="Normal 91 2 4" xfId="33594" xr:uid="{00000000-0005-0000-0000-00003C830000}"/>
    <cellStyle name="Normal 91 3" xfId="33595" xr:uid="{00000000-0005-0000-0000-00003D830000}"/>
    <cellStyle name="Normal 91 3 2" xfId="33596" xr:uid="{00000000-0005-0000-0000-00003E830000}"/>
    <cellStyle name="Normal 91 3 3" xfId="33597" xr:uid="{00000000-0005-0000-0000-00003F830000}"/>
    <cellStyle name="Normal 91 3 4" xfId="33598" xr:uid="{00000000-0005-0000-0000-000040830000}"/>
    <cellStyle name="Normal 91 4" xfId="33599" xr:uid="{00000000-0005-0000-0000-000041830000}"/>
    <cellStyle name="Normal 91 5" xfId="33600" xr:uid="{00000000-0005-0000-0000-000042830000}"/>
    <cellStyle name="Normal 91 6" xfId="33601" xr:uid="{00000000-0005-0000-0000-000043830000}"/>
    <cellStyle name="Normal 92" xfId="33602" xr:uid="{00000000-0005-0000-0000-000044830000}"/>
    <cellStyle name="Normal 92 2" xfId="33603" xr:uid="{00000000-0005-0000-0000-000045830000}"/>
    <cellStyle name="Normal 92 2 2" xfId="33604" xr:uid="{00000000-0005-0000-0000-000046830000}"/>
    <cellStyle name="Normal 92 2 3" xfId="33605" xr:uid="{00000000-0005-0000-0000-000047830000}"/>
    <cellStyle name="Normal 92 2 4" xfId="33606" xr:uid="{00000000-0005-0000-0000-000048830000}"/>
    <cellStyle name="Normal 92 3" xfId="33607" xr:uid="{00000000-0005-0000-0000-000049830000}"/>
    <cellStyle name="Normal 92 3 2" xfId="33608" xr:uid="{00000000-0005-0000-0000-00004A830000}"/>
    <cellStyle name="Normal 92 3 3" xfId="33609" xr:uid="{00000000-0005-0000-0000-00004B830000}"/>
    <cellStyle name="Normal 92 3 4" xfId="33610" xr:uid="{00000000-0005-0000-0000-00004C830000}"/>
    <cellStyle name="Normal 92 4" xfId="33611" xr:uid="{00000000-0005-0000-0000-00004D830000}"/>
    <cellStyle name="Normal 92 5" xfId="33612" xr:uid="{00000000-0005-0000-0000-00004E830000}"/>
    <cellStyle name="Normal 92 6" xfId="33613" xr:uid="{00000000-0005-0000-0000-00004F830000}"/>
    <cellStyle name="Normal 93" xfId="33614" xr:uid="{00000000-0005-0000-0000-000050830000}"/>
    <cellStyle name="Normal 93 2" xfId="33615" xr:uid="{00000000-0005-0000-0000-000051830000}"/>
    <cellStyle name="Normal 93 2 2" xfId="33616" xr:uid="{00000000-0005-0000-0000-000052830000}"/>
    <cellStyle name="Normal 93 2 3" xfId="33617" xr:uid="{00000000-0005-0000-0000-000053830000}"/>
    <cellStyle name="Normal 93 2 4" xfId="33618" xr:uid="{00000000-0005-0000-0000-000054830000}"/>
    <cellStyle name="Normal 93 3" xfId="33619" xr:uid="{00000000-0005-0000-0000-000055830000}"/>
    <cellStyle name="Normal 93 3 2" xfId="33620" xr:uid="{00000000-0005-0000-0000-000056830000}"/>
    <cellStyle name="Normal 93 3 3" xfId="33621" xr:uid="{00000000-0005-0000-0000-000057830000}"/>
    <cellStyle name="Normal 93 3 4" xfId="33622" xr:uid="{00000000-0005-0000-0000-000058830000}"/>
    <cellStyle name="Normal 93 4" xfId="33623" xr:uid="{00000000-0005-0000-0000-000059830000}"/>
    <cellStyle name="Normal 93 5" xfId="33624" xr:uid="{00000000-0005-0000-0000-00005A830000}"/>
    <cellStyle name="Normal 93 6" xfId="33625" xr:uid="{00000000-0005-0000-0000-00005B830000}"/>
    <cellStyle name="Normal 94" xfId="33626" xr:uid="{00000000-0005-0000-0000-00005C830000}"/>
    <cellStyle name="Normal 94 2" xfId="33627" xr:uid="{00000000-0005-0000-0000-00005D830000}"/>
    <cellStyle name="Normal 94 2 2" xfId="33628" xr:uid="{00000000-0005-0000-0000-00005E830000}"/>
    <cellStyle name="Normal 94 2 3" xfId="33629" xr:uid="{00000000-0005-0000-0000-00005F830000}"/>
    <cellStyle name="Normal 94 2 4" xfId="33630" xr:uid="{00000000-0005-0000-0000-000060830000}"/>
    <cellStyle name="Normal 94 3" xfId="33631" xr:uid="{00000000-0005-0000-0000-000061830000}"/>
    <cellStyle name="Normal 94 3 2" xfId="33632" xr:uid="{00000000-0005-0000-0000-000062830000}"/>
    <cellStyle name="Normal 94 3 3" xfId="33633" xr:uid="{00000000-0005-0000-0000-000063830000}"/>
    <cellStyle name="Normal 94 3 4" xfId="33634" xr:uid="{00000000-0005-0000-0000-000064830000}"/>
    <cellStyle name="Normal 94 4" xfId="33635" xr:uid="{00000000-0005-0000-0000-000065830000}"/>
    <cellStyle name="Normal 94 5" xfId="33636" xr:uid="{00000000-0005-0000-0000-000066830000}"/>
    <cellStyle name="Normal 94 6" xfId="33637" xr:uid="{00000000-0005-0000-0000-000067830000}"/>
    <cellStyle name="Normal 95" xfId="33638" xr:uid="{00000000-0005-0000-0000-000068830000}"/>
    <cellStyle name="Normal 95 2" xfId="33639" xr:uid="{00000000-0005-0000-0000-000069830000}"/>
    <cellStyle name="Normal 95 2 2" xfId="33640" xr:uid="{00000000-0005-0000-0000-00006A830000}"/>
    <cellStyle name="Normal 95 2 3" xfId="33641" xr:uid="{00000000-0005-0000-0000-00006B830000}"/>
    <cellStyle name="Normal 95 2 4" xfId="33642" xr:uid="{00000000-0005-0000-0000-00006C830000}"/>
    <cellStyle name="Normal 95 3" xfId="33643" xr:uid="{00000000-0005-0000-0000-00006D830000}"/>
    <cellStyle name="Normal 95 3 2" xfId="33644" xr:uid="{00000000-0005-0000-0000-00006E830000}"/>
    <cellStyle name="Normal 95 3 3" xfId="33645" xr:uid="{00000000-0005-0000-0000-00006F830000}"/>
    <cellStyle name="Normal 95 3 4" xfId="33646" xr:uid="{00000000-0005-0000-0000-000070830000}"/>
    <cellStyle name="Normal 95 4" xfId="33647" xr:uid="{00000000-0005-0000-0000-000071830000}"/>
    <cellStyle name="Normal 95 5" xfId="33648" xr:uid="{00000000-0005-0000-0000-000072830000}"/>
    <cellStyle name="Normal 95 6" xfId="33649" xr:uid="{00000000-0005-0000-0000-000073830000}"/>
    <cellStyle name="Normal 96" xfId="33650" xr:uid="{00000000-0005-0000-0000-000074830000}"/>
    <cellStyle name="Normal 96 2" xfId="33651" xr:uid="{00000000-0005-0000-0000-000075830000}"/>
    <cellStyle name="Normal 96 2 2" xfId="33652" xr:uid="{00000000-0005-0000-0000-000076830000}"/>
    <cellStyle name="Normal 96 2 3" xfId="33653" xr:uid="{00000000-0005-0000-0000-000077830000}"/>
    <cellStyle name="Normal 96 2 4" xfId="33654" xr:uid="{00000000-0005-0000-0000-000078830000}"/>
    <cellStyle name="Normal 96 3" xfId="33655" xr:uid="{00000000-0005-0000-0000-000079830000}"/>
    <cellStyle name="Normal 96 3 2" xfId="33656" xr:uid="{00000000-0005-0000-0000-00007A830000}"/>
    <cellStyle name="Normal 96 3 3" xfId="33657" xr:uid="{00000000-0005-0000-0000-00007B830000}"/>
    <cellStyle name="Normal 96 3 4" xfId="33658" xr:uid="{00000000-0005-0000-0000-00007C830000}"/>
    <cellStyle name="Normal 96 4" xfId="33659" xr:uid="{00000000-0005-0000-0000-00007D830000}"/>
    <cellStyle name="Normal 96 5" xfId="33660" xr:uid="{00000000-0005-0000-0000-00007E830000}"/>
    <cellStyle name="Normal 96 6" xfId="33661" xr:uid="{00000000-0005-0000-0000-00007F830000}"/>
    <cellStyle name="Normal 97" xfId="33662" xr:uid="{00000000-0005-0000-0000-000080830000}"/>
    <cellStyle name="Normal 97 2" xfId="33663" xr:uid="{00000000-0005-0000-0000-000081830000}"/>
    <cellStyle name="Normal 97 2 2" xfId="33664" xr:uid="{00000000-0005-0000-0000-000082830000}"/>
    <cellStyle name="Normal 97 2 3" xfId="33665" xr:uid="{00000000-0005-0000-0000-000083830000}"/>
    <cellStyle name="Normal 97 2 4" xfId="33666" xr:uid="{00000000-0005-0000-0000-000084830000}"/>
    <cellStyle name="Normal 97 3" xfId="33667" xr:uid="{00000000-0005-0000-0000-000085830000}"/>
    <cellStyle name="Normal 97 3 2" xfId="33668" xr:uid="{00000000-0005-0000-0000-000086830000}"/>
    <cellStyle name="Normal 97 3 3" xfId="33669" xr:uid="{00000000-0005-0000-0000-000087830000}"/>
    <cellStyle name="Normal 97 3 4" xfId="33670" xr:uid="{00000000-0005-0000-0000-000088830000}"/>
    <cellStyle name="Normal 97 4" xfId="33671" xr:uid="{00000000-0005-0000-0000-000089830000}"/>
    <cellStyle name="Normal 97 5" xfId="33672" xr:uid="{00000000-0005-0000-0000-00008A830000}"/>
    <cellStyle name="Normal 97 6" xfId="33673" xr:uid="{00000000-0005-0000-0000-00008B830000}"/>
    <cellStyle name="Normal 98" xfId="33674" xr:uid="{00000000-0005-0000-0000-00008C830000}"/>
    <cellStyle name="Normal 98 2" xfId="33675" xr:uid="{00000000-0005-0000-0000-00008D830000}"/>
    <cellStyle name="Normal 98 2 2" xfId="33676" xr:uid="{00000000-0005-0000-0000-00008E830000}"/>
    <cellStyle name="Normal 98 2 3" xfId="33677" xr:uid="{00000000-0005-0000-0000-00008F830000}"/>
    <cellStyle name="Normal 98 2 4" xfId="33678" xr:uid="{00000000-0005-0000-0000-000090830000}"/>
    <cellStyle name="Normal 98 3" xfId="33679" xr:uid="{00000000-0005-0000-0000-000091830000}"/>
    <cellStyle name="Normal 98 3 2" xfId="33680" xr:uid="{00000000-0005-0000-0000-000092830000}"/>
    <cellStyle name="Normal 98 3 3" xfId="33681" xr:uid="{00000000-0005-0000-0000-000093830000}"/>
    <cellStyle name="Normal 98 3 4" xfId="33682" xr:uid="{00000000-0005-0000-0000-000094830000}"/>
    <cellStyle name="Normal 98 4" xfId="33683" xr:uid="{00000000-0005-0000-0000-000095830000}"/>
    <cellStyle name="Normal 98 5" xfId="33684" xr:uid="{00000000-0005-0000-0000-000096830000}"/>
    <cellStyle name="Normal 98 6" xfId="33685" xr:uid="{00000000-0005-0000-0000-000097830000}"/>
    <cellStyle name="Normal 99" xfId="33686" xr:uid="{00000000-0005-0000-0000-000098830000}"/>
    <cellStyle name="Normal 99 2" xfId="33687" xr:uid="{00000000-0005-0000-0000-000099830000}"/>
    <cellStyle name="Normal 99 2 2" xfId="33688" xr:uid="{00000000-0005-0000-0000-00009A830000}"/>
    <cellStyle name="Normal 99 2 3" xfId="33689" xr:uid="{00000000-0005-0000-0000-00009B830000}"/>
    <cellStyle name="Normal 99 2 4" xfId="33690" xr:uid="{00000000-0005-0000-0000-00009C830000}"/>
    <cellStyle name="Normal 99 3" xfId="33691" xr:uid="{00000000-0005-0000-0000-00009D830000}"/>
    <cellStyle name="Normal 99 3 2" xfId="33692" xr:uid="{00000000-0005-0000-0000-00009E830000}"/>
    <cellStyle name="Normal 99 3 3" xfId="33693" xr:uid="{00000000-0005-0000-0000-00009F830000}"/>
    <cellStyle name="Normal 99 3 4" xfId="33694" xr:uid="{00000000-0005-0000-0000-0000A0830000}"/>
    <cellStyle name="Normal 99 4" xfId="33695" xr:uid="{00000000-0005-0000-0000-0000A1830000}"/>
    <cellStyle name="Normal 99 5" xfId="33696" xr:uid="{00000000-0005-0000-0000-0000A2830000}"/>
    <cellStyle name="Normal 99 6" xfId="33697" xr:uid="{00000000-0005-0000-0000-0000A3830000}"/>
    <cellStyle name="Normal U" xfId="33698" xr:uid="{00000000-0005-0000-0000-0000A4830000}"/>
    <cellStyle name="Note 10" xfId="33699" xr:uid="{00000000-0005-0000-0000-0000A5830000}"/>
    <cellStyle name="Note 10 2" xfId="33700" xr:uid="{00000000-0005-0000-0000-0000A6830000}"/>
    <cellStyle name="Note 10 3" xfId="33701" xr:uid="{00000000-0005-0000-0000-0000A7830000}"/>
    <cellStyle name="Note 2" xfId="33702" xr:uid="{00000000-0005-0000-0000-0000A8830000}"/>
    <cellStyle name="Note 2 10" xfId="33703" xr:uid="{00000000-0005-0000-0000-0000A9830000}"/>
    <cellStyle name="Note 2 10 2" xfId="33704" xr:uid="{00000000-0005-0000-0000-0000AA830000}"/>
    <cellStyle name="Note 2 10 3" xfId="33705" xr:uid="{00000000-0005-0000-0000-0000AB830000}"/>
    <cellStyle name="Note 2 11" xfId="33706" xr:uid="{00000000-0005-0000-0000-0000AC830000}"/>
    <cellStyle name="Note 2 12" xfId="33707" xr:uid="{00000000-0005-0000-0000-0000AD830000}"/>
    <cellStyle name="Note 2 13" xfId="33708" xr:uid="{00000000-0005-0000-0000-0000AE830000}"/>
    <cellStyle name="Note 2 14" xfId="33709" xr:uid="{00000000-0005-0000-0000-0000AF830000}"/>
    <cellStyle name="Note 2 2" xfId="33710" xr:uid="{00000000-0005-0000-0000-0000B0830000}"/>
    <cellStyle name="Note 2 2 10" xfId="33711" xr:uid="{00000000-0005-0000-0000-0000B1830000}"/>
    <cellStyle name="Note 2 2 11" xfId="33712" xr:uid="{00000000-0005-0000-0000-0000B2830000}"/>
    <cellStyle name="Note 2 2 2" xfId="33713" xr:uid="{00000000-0005-0000-0000-0000B3830000}"/>
    <cellStyle name="Note 2 2 2 2" xfId="33714" xr:uid="{00000000-0005-0000-0000-0000B4830000}"/>
    <cellStyle name="Note 2 2 2 2 2" xfId="33715" xr:uid="{00000000-0005-0000-0000-0000B5830000}"/>
    <cellStyle name="Note 2 2 2 2 2 2" xfId="33716" xr:uid="{00000000-0005-0000-0000-0000B6830000}"/>
    <cellStyle name="Note 2 2 2 2 3" xfId="33717" xr:uid="{00000000-0005-0000-0000-0000B7830000}"/>
    <cellStyle name="Note 2 2 2 3" xfId="33718" xr:uid="{00000000-0005-0000-0000-0000B8830000}"/>
    <cellStyle name="Note 2 2 2 3 2" xfId="33719" xr:uid="{00000000-0005-0000-0000-0000B9830000}"/>
    <cellStyle name="Note 2 2 2 3 2 2" xfId="33720" xr:uid="{00000000-0005-0000-0000-0000BA830000}"/>
    <cellStyle name="Note 2 2 2 3 3" xfId="33721" xr:uid="{00000000-0005-0000-0000-0000BB830000}"/>
    <cellStyle name="Note 2 2 2 4" xfId="33722" xr:uid="{00000000-0005-0000-0000-0000BC830000}"/>
    <cellStyle name="Note 2 2 2 4 2" xfId="33723" xr:uid="{00000000-0005-0000-0000-0000BD830000}"/>
    <cellStyle name="Note 2 2 2 5" xfId="33724" xr:uid="{00000000-0005-0000-0000-0000BE830000}"/>
    <cellStyle name="Note 2 2 2 6" xfId="33725" xr:uid="{00000000-0005-0000-0000-0000BF830000}"/>
    <cellStyle name="Note 2 2 2 6 2" xfId="33726" xr:uid="{00000000-0005-0000-0000-0000C0830000}"/>
    <cellStyle name="Note 2 2 2 6 3" xfId="33727" xr:uid="{00000000-0005-0000-0000-0000C1830000}"/>
    <cellStyle name="Note 2 2 2 7" xfId="33728" xr:uid="{00000000-0005-0000-0000-0000C2830000}"/>
    <cellStyle name="Note 2 2 2 8" xfId="33729" xr:uid="{00000000-0005-0000-0000-0000C3830000}"/>
    <cellStyle name="Note 2 2 3" xfId="33730" xr:uid="{00000000-0005-0000-0000-0000C4830000}"/>
    <cellStyle name="Note 2 2 3 2" xfId="33731" xr:uid="{00000000-0005-0000-0000-0000C5830000}"/>
    <cellStyle name="Note 2 2 3 2 2" xfId="33732" xr:uid="{00000000-0005-0000-0000-0000C6830000}"/>
    <cellStyle name="Note 2 2 3 2 2 2" xfId="33733" xr:uid="{00000000-0005-0000-0000-0000C7830000}"/>
    <cellStyle name="Note 2 2 3 2 3" xfId="33734" xr:uid="{00000000-0005-0000-0000-0000C8830000}"/>
    <cellStyle name="Note 2 2 3 3" xfId="33735" xr:uid="{00000000-0005-0000-0000-0000C9830000}"/>
    <cellStyle name="Note 2 2 3 3 2" xfId="33736" xr:uid="{00000000-0005-0000-0000-0000CA830000}"/>
    <cellStyle name="Note 2 2 3 3 2 2" xfId="33737" xr:uid="{00000000-0005-0000-0000-0000CB830000}"/>
    <cellStyle name="Note 2 2 3 3 3" xfId="33738" xr:uid="{00000000-0005-0000-0000-0000CC830000}"/>
    <cellStyle name="Note 2 2 3 4" xfId="33739" xr:uid="{00000000-0005-0000-0000-0000CD830000}"/>
    <cellStyle name="Note 2 2 3 4 2" xfId="33740" xr:uid="{00000000-0005-0000-0000-0000CE830000}"/>
    <cellStyle name="Note 2 2 3 5" xfId="33741" xr:uid="{00000000-0005-0000-0000-0000CF830000}"/>
    <cellStyle name="Note 2 2 3 6" xfId="33742" xr:uid="{00000000-0005-0000-0000-0000D0830000}"/>
    <cellStyle name="Note 2 2 3 7" xfId="33743" xr:uid="{00000000-0005-0000-0000-0000D1830000}"/>
    <cellStyle name="Note 2 2 4" xfId="33744" xr:uid="{00000000-0005-0000-0000-0000D2830000}"/>
    <cellStyle name="Note 2 2 4 2" xfId="33745" xr:uid="{00000000-0005-0000-0000-0000D3830000}"/>
    <cellStyle name="Note 2 2 4 2 2" xfId="33746" xr:uid="{00000000-0005-0000-0000-0000D4830000}"/>
    <cellStyle name="Note 2 2 4 2 2 2" xfId="33747" xr:uid="{00000000-0005-0000-0000-0000D5830000}"/>
    <cellStyle name="Note 2 2 4 2 3" xfId="33748" xr:uid="{00000000-0005-0000-0000-0000D6830000}"/>
    <cellStyle name="Note 2 2 4 3" xfId="33749" xr:uid="{00000000-0005-0000-0000-0000D7830000}"/>
    <cellStyle name="Note 2 2 4 3 2" xfId="33750" xr:uid="{00000000-0005-0000-0000-0000D8830000}"/>
    <cellStyle name="Note 2 2 4 3 2 2" xfId="33751" xr:uid="{00000000-0005-0000-0000-0000D9830000}"/>
    <cellStyle name="Note 2 2 4 3 3" xfId="33752" xr:uid="{00000000-0005-0000-0000-0000DA830000}"/>
    <cellStyle name="Note 2 2 4 4" xfId="33753" xr:uid="{00000000-0005-0000-0000-0000DB830000}"/>
    <cellStyle name="Note 2 2 4 4 2" xfId="33754" xr:uid="{00000000-0005-0000-0000-0000DC830000}"/>
    <cellStyle name="Note 2 2 4 5" xfId="33755" xr:uid="{00000000-0005-0000-0000-0000DD830000}"/>
    <cellStyle name="Note 2 2 5" xfId="33756" xr:uid="{00000000-0005-0000-0000-0000DE830000}"/>
    <cellStyle name="Note 2 2 5 2" xfId="33757" xr:uid="{00000000-0005-0000-0000-0000DF830000}"/>
    <cellStyle name="Note 2 2 5 2 2" xfId="33758" xr:uid="{00000000-0005-0000-0000-0000E0830000}"/>
    <cellStyle name="Note 2 2 5 3" xfId="33759" xr:uid="{00000000-0005-0000-0000-0000E1830000}"/>
    <cellStyle name="Note 2 2 6" xfId="33760" xr:uid="{00000000-0005-0000-0000-0000E2830000}"/>
    <cellStyle name="Note 2 2 6 2" xfId="33761" xr:uid="{00000000-0005-0000-0000-0000E3830000}"/>
    <cellStyle name="Note 2 2 6 2 2" xfId="33762" xr:uid="{00000000-0005-0000-0000-0000E4830000}"/>
    <cellStyle name="Note 2 2 6 3" xfId="33763" xr:uid="{00000000-0005-0000-0000-0000E5830000}"/>
    <cellStyle name="Note 2 2 7" xfId="33764" xr:uid="{00000000-0005-0000-0000-0000E6830000}"/>
    <cellStyle name="Note 2 2 7 2" xfId="33765" xr:uid="{00000000-0005-0000-0000-0000E7830000}"/>
    <cellStyle name="Note 2 2 8" xfId="33766" xr:uid="{00000000-0005-0000-0000-0000E8830000}"/>
    <cellStyle name="Note 2 2 9" xfId="33767" xr:uid="{00000000-0005-0000-0000-0000E9830000}"/>
    <cellStyle name="Note 2 3" xfId="33768" xr:uid="{00000000-0005-0000-0000-0000EA830000}"/>
    <cellStyle name="Note 2 3 2" xfId="33769" xr:uid="{00000000-0005-0000-0000-0000EB830000}"/>
    <cellStyle name="Note 2 3 2 2" xfId="33770" xr:uid="{00000000-0005-0000-0000-0000EC830000}"/>
    <cellStyle name="Note 2 3 2 2 2" xfId="33771" xr:uid="{00000000-0005-0000-0000-0000ED830000}"/>
    <cellStyle name="Note 2 3 2 3" xfId="33772" xr:uid="{00000000-0005-0000-0000-0000EE830000}"/>
    <cellStyle name="Note 2 3 2 4" xfId="33773" xr:uid="{00000000-0005-0000-0000-0000EF830000}"/>
    <cellStyle name="Note 2 3 2 5" xfId="33774" xr:uid="{00000000-0005-0000-0000-0000F0830000}"/>
    <cellStyle name="Note 2 3 2 6" xfId="33775" xr:uid="{00000000-0005-0000-0000-0000F1830000}"/>
    <cellStyle name="Note 2 3 3" xfId="33776" xr:uid="{00000000-0005-0000-0000-0000F2830000}"/>
    <cellStyle name="Note 2 3 3 2" xfId="33777" xr:uid="{00000000-0005-0000-0000-0000F3830000}"/>
    <cellStyle name="Note 2 3 3 2 2" xfId="33778" xr:uid="{00000000-0005-0000-0000-0000F4830000}"/>
    <cellStyle name="Note 2 3 3 3" xfId="33779" xr:uid="{00000000-0005-0000-0000-0000F5830000}"/>
    <cellStyle name="Note 2 3 3 4" xfId="33780" xr:uid="{00000000-0005-0000-0000-0000F6830000}"/>
    <cellStyle name="Note 2 3 3 5" xfId="33781" xr:uid="{00000000-0005-0000-0000-0000F7830000}"/>
    <cellStyle name="Note 2 3 4" xfId="33782" xr:uid="{00000000-0005-0000-0000-0000F8830000}"/>
    <cellStyle name="Note 2 3 4 2" xfId="33783" xr:uid="{00000000-0005-0000-0000-0000F9830000}"/>
    <cellStyle name="Note 2 3 5" xfId="33784" xr:uid="{00000000-0005-0000-0000-0000FA830000}"/>
    <cellStyle name="Note 2 3 6" xfId="33785" xr:uid="{00000000-0005-0000-0000-0000FB830000}"/>
    <cellStyle name="Note 2 3 7" xfId="33786" xr:uid="{00000000-0005-0000-0000-0000FC830000}"/>
    <cellStyle name="Note 2 3 8" xfId="33787" xr:uid="{00000000-0005-0000-0000-0000FD830000}"/>
    <cellStyle name="Note 2 3 9" xfId="33788" xr:uid="{00000000-0005-0000-0000-0000FE830000}"/>
    <cellStyle name="Note 2 4" xfId="33789" xr:uid="{00000000-0005-0000-0000-0000FF830000}"/>
    <cellStyle name="Note 2 4 2" xfId="33790" xr:uid="{00000000-0005-0000-0000-000000840000}"/>
    <cellStyle name="Note 2 4 2 2" xfId="33791" xr:uid="{00000000-0005-0000-0000-000001840000}"/>
    <cellStyle name="Note 2 4 2 2 2" xfId="33792" xr:uid="{00000000-0005-0000-0000-000002840000}"/>
    <cellStyle name="Note 2 4 2 3" xfId="33793" xr:uid="{00000000-0005-0000-0000-000003840000}"/>
    <cellStyle name="Note 2 4 2 4" xfId="33794" xr:uid="{00000000-0005-0000-0000-000004840000}"/>
    <cellStyle name="Note 2 4 3" xfId="33795" xr:uid="{00000000-0005-0000-0000-000005840000}"/>
    <cellStyle name="Note 2 4 3 2" xfId="33796" xr:uid="{00000000-0005-0000-0000-000006840000}"/>
    <cellStyle name="Note 2 4 3 2 2" xfId="33797" xr:uid="{00000000-0005-0000-0000-000007840000}"/>
    <cellStyle name="Note 2 4 3 3" xfId="33798" xr:uid="{00000000-0005-0000-0000-000008840000}"/>
    <cellStyle name="Note 2 4 4" xfId="33799" xr:uid="{00000000-0005-0000-0000-000009840000}"/>
    <cellStyle name="Note 2 4 4 2" xfId="33800" xr:uid="{00000000-0005-0000-0000-00000A840000}"/>
    <cellStyle name="Note 2 4 5" xfId="33801" xr:uid="{00000000-0005-0000-0000-00000B840000}"/>
    <cellStyle name="Note 2 4 6" xfId="33802" xr:uid="{00000000-0005-0000-0000-00000C840000}"/>
    <cellStyle name="Note 2 4 7" xfId="33803" xr:uid="{00000000-0005-0000-0000-00000D840000}"/>
    <cellStyle name="Note 2 4 8" xfId="33804" xr:uid="{00000000-0005-0000-0000-00000E840000}"/>
    <cellStyle name="Note 2 5" xfId="33805" xr:uid="{00000000-0005-0000-0000-00000F840000}"/>
    <cellStyle name="Note 2 5 2" xfId="33806" xr:uid="{00000000-0005-0000-0000-000010840000}"/>
    <cellStyle name="Note 2 5 2 2" xfId="33807" xr:uid="{00000000-0005-0000-0000-000011840000}"/>
    <cellStyle name="Note 2 5 2 2 2" xfId="33808" xr:uid="{00000000-0005-0000-0000-000012840000}"/>
    <cellStyle name="Note 2 5 2 3" xfId="33809" xr:uid="{00000000-0005-0000-0000-000013840000}"/>
    <cellStyle name="Note 2 5 3" xfId="33810" xr:uid="{00000000-0005-0000-0000-000014840000}"/>
    <cellStyle name="Note 2 5 3 2" xfId="33811" xr:uid="{00000000-0005-0000-0000-000015840000}"/>
    <cellStyle name="Note 2 5 3 2 2" xfId="33812" xr:uid="{00000000-0005-0000-0000-000016840000}"/>
    <cellStyle name="Note 2 5 3 3" xfId="33813" xr:uid="{00000000-0005-0000-0000-000017840000}"/>
    <cellStyle name="Note 2 5 4" xfId="33814" xr:uid="{00000000-0005-0000-0000-000018840000}"/>
    <cellStyle name="Note 2 5 4 2" xfId="33815" xr:uid="{00000000-0005-0000-0000-000019840000}"/>
    <cellStyle name="Note 2 5 5" xfId="33816" xr:uid="{00000000-0005-0000-0000-00001A840000}"/>
    <cellStyle name="Note 2 5 6" xfId="33817" xr:uid="{00000000-0005-0000-0000-00001B840000}"/>
    <cellStyle name="Note 2 5 7" xfId="33818" xr:uid="{00000000-0005-0000-0000-00001C840000}"/>
    <cellStyle name="Note 2 5 8" xfId="33819" xr:uid="{00000000-0005-0000-0000-00001D840000}"/>
    <cellStyle name="Note 2 6" xfId="33820" xr:uid="{00000000-0005-0000-0000-00001E840000}"/>
    <cellStyle name="Note 2 6 2" xfId="33821" xr:uid="{00000000-0005-0000-0000-00001F840000}"/>
    <cellStyle name="Note 2 6 2 2" xfId="33822" xr:uid="{00000000-0005-0000-0000-000020840000}"/>
    <cellStyle name="Note 2 6 3" xfId="33823" xr:uid="{00000000-0005-0000-0000-000021840000}"/>
    <cellStyle name="Note 2 7" xfId="33824" xr:uid="{00000000-0005-0000-0000-000022840000}"/>
    <cellStyle name="Note 2 7 2" xfId="33825" xr:uid="{00000000-0005-0000-0000-000023840000}"/>
    <cellStyle name="Note 2 7 2 2" xfId="33826" xr:uid="{00000000-0005-0000-0000-000024840000}"/>
    <cellStyle name="Note 2 7 3" xfId="33827" xr:uid="{00000000-0005-0000-0000-000025840000}"/>
    <cellStyle name="Note 2 8" xfId="33828" xr:uid="{00000000-0005-0000-0000-000026840000}"/>
    <cellStyle name="Note 2 8 2" xfId="33829" xr:uid="{00000000-0005-0000-0000-000027840000}"/>
    <cellStyle name="Note 2 9" xfId="33830" xr:uid="{00000000-0005-0000-0000-000028840000}"/>
    <cellStyle name="Note 3" xfId="33831" xr:uid="{00000000-0005-0000-0000-000029840000}"/>
    <cellStyle name="Note 3 10" xfId="33832" xr:uid="{00000000-0005-0000-0000-00002A840000}"/>
    <cellStyle name="Note 3 11" xfId="33833" xr:uid="{00000000-0005-0000-0000-00002B840000}"/>
    <cellStyle name="Note 3 12" xfId="33834" xr:uid="{00000000-0005-0000-0000-00002C840000}"/>
    <cellStyle name="Note 3 2" xfId="33835" xr:uid="{00000000-0005-0000-0000-00002D840000}"/>
    <cellStyle name="Note 3 2 2" xfId="33836" xr:uid="{00000000-0005-0000-0000-00002E840000}"/>
    <cellStyle name="Note 3 2 2 2" xfId="33837" xr:uid="{00000000-0005-0000-0000-00002F840000}"/>
    <cellStyle name="Note 3 2 2 3" xfId="33838" xr:uid="{00000000-0005-0000-0000-000030840000}"/>
    <cellStyle name="Note 3 2 2 4" xfId="33839" xr:uid="{00000000-0005-0000-0000-000031840000}"/>
    <cellStyle name="Note 3 2 2 5" xfId="33840" xr:uid="{00000000-0005-0000-0000-000032840000}"/>
    <cellStyle name="Note 3 2 2 6" xfId="33841" xr:uid="{00000000-0005-0000-0000-000033840000}"/>
    <cellStyle name="Note 3 2 3" xfId="33842" xr:uid="{00000000-0005-0000-0000-000034840000}"/>
    <cellStyle name="Note 3 2 3 2" xfId="33843" xr:uid="{00000000-0005-0000-0000-000035840000}"/>
    <cellStyle name="Note 3 2 3 3" xfId="33844" xr:uid="{00000000-0005-0000-0000-000036840000}"/>
    <cellStyle name="Note 3 2 3 4" xfId="33845" xr:uid="{00000000-0005-0000-0000-000037840000}"/>
    <cellStyle name="Note 3 2 4" xfId="33846" xr:uid="{00000000-0005-0000-0000-000038840000}"/>
    <cellStyle name="Note 3 2 4 2" xfId="33847" xr:uid="{00000000-0005-0000-0000-000039840000}"/>
    <cellStyle name="Note 3 2 4 3" xfId="33848" xr:uid="{00000000-0005-0000-0000-00003A840000}"/>
    <cellStyle name="Note 3 2 4 4" xfId="33849" xr:uid="{00000000-0005-0000-0000-00003B840000}"/>
    <cellStyle name="Note 3 2 4 5" xfId="33850" xr:uid="{00000000-0005-0000-0000-00003C840000}"/>
    <cellStyle name="Note 3 2 5" xfId="33851" xr:uid="{00000000-0005-0000-0000-00003D840000}"/>
    <cellStyle name="Note 3 2 5 2" xfId="33852" xr:uid="{00000000-0005-0000-0000-00003E840000}"/>
    <cellStyle name="Note 3 2 5 3" xfId="33853" xr:uid="{00000000-0005-0000-0000-00003F840000}"/>
    <cellStyle name="Note 3 2 6" xfId="33854" xr:uid="{00000000-0005-0000-0000-000040840000}"/>
    <cellStyle name="Note 3 2 6 2" xfId="33855" xr:uid="{00000000-0005-0000-0000-000041840000}"/>
    <cellStyle name="Note 3 2 7" xfId="33856" xr:uid="{00000000-0005-0000-0000-000042840000}"/>
    <cellStyle name="Note 3 3" xfId="33857" xr:uid="{00000000-0005-0000-0000-000043840000}"/>
    <cellStyle name="Note 3 3 2" xfId="33858" xr:uid="{00000000-0005-0000-0000-000044840000}"/>
    <cellStyle name="Note 3 3 2 2" xfId="33859" xr:uid="{00000000-0005-0000-0000-000045840000}"/>
    <cellStyle name="Note 3 3 2 3" xfId="33860" xr:uid="{00000000-0005-0000-0000-000046840000}"/>
    <cellStyle name="Note 3 3 2 4" xfId="33861" xr:uid="{00000000-0005-0000-0000-000047840000}"/>
    <cellStyle name="Note 3 3 2 5" xfId="33862" xr:uid="{00000000-0005-0000-0000-000048840000}"/>
    <cellStyle name="Note 3 3 2 6" xfId="33863" xr:uid="{00000000-0005-0000-0000-000049840000}"/>
    <cellStyle name="Note 3 3 3" xfId="33864" xr:uid="{00000000-0005-0000-0000-00004A840000}"/>
    <cellStyle name="Note 3 3 3 2" xfId="33865" xr:uid="{00000000-0005-0000-0000-00004B840000}"/>
    <cellStyle name="Note 3 3 3 3" xfId="33866" xr:uid="{00000000-0005-0000-0000-00004C840000}"/>
    <cellStyle name="Note 3 3 3 4" xfId="33867" xr:uid="{00000000-0005-0000-0000-00004D840000}"/>
    <cellStyle name="Note 3 3 4" xfId="33868" xr:uid="{00000000-0005-0000-0000-00004E840000}"/>
    <cellStyle name="Note 3 3 4 2" xfId="33869" xr:uid="{00000000-0005-0000-0000-00004F840000}"/>
    <cellStyle name="Note 3 3 4 3" xfId="33870" xr:uid="{00000000-0005-0000-0000-000050840000}"/>
    <cellStyle name="Note 3 3 4 4" xfId="33871" xr:uid="{00000000-0005-0000-0000-000051840000}"/>
    <cellStyle name="Note 3 3 4 5" xfId="33872" xr:uid="{00000000-0005-0000-0000-000052840000}"/>
    <cellStyle name="Note 3 3 5" xfId="33873" xr:uid="{00000000-0005-0000-0000-000053840000}"/>
    <cellStyle name="Note 3 3 5 2" xfId="33874" xr:uid="{00000000-0005-0000-0000-000054840000}"/>
    <cellStyle name="Note 3 3 5 3" xfId="33875" xr:uid="{00000000-0005-0000-0000-000055840000}"/>
    <cellStyle name="Note 3 3 6" xfId="33876" xr:uid="{00000000-0005-0000-0000-000056840000}"/>
    <cellStyle name="Note 3 3 6 2" xfId="33877" xr:uid="{00000000-0005-0000-0000-000057840000}"/>
    <cellStyle name="Note 3 3 7" xfId="33878" xr:uid="{00000000-0005-0000-0000-000058840000}"/>
    <cellStyle name="Note 3 4" xfId="33879" xr:uid="{00000000-0005-0000-0000-000059840000}"/>
    <cellStyle name="Note 3 4 2" xfId="33880" xr:uid="{00000000-0005-0000-0000-00005A840000}"/>
    <cellStyle name="Note 3 4 2 2" xfId="33881" xr:uid="{00000000-0005-0000-0000-00005B840000}"/>
    <cellStyle name="Note 3 4 2 3" xfId="33882" xr:uid="{00000000-0005-0000-0000-00005C840000}"/>
    <cellStyle name="Note 3 4 2 4" xfId="33883" xr:uid="{00000000-0005-0000-0000-00005D840000}"/>
    <cellStyle name="Note 3 4 3" xfId="33884" xr:uid="{00000000-0005-0000-0000-00005E840000}"/>
    <cellStyle name="Note 3 4 3 2" xfId="33885" xr:uid="{00000000-0005-0000-0000-00005F840000}"/>
    <cellStyle name="Note 3 4 3 3" xfId="33886" xr:uid="{00000000-0005-0000-0000-000060840000}"/>
    <cellStyle name="Note 3 4 3 4" xfId="33887" xr:uid="{00000000-0005-0000-0000-000061840000}"/>
    <cellStyle name="Note 3 4 4" xfId="33888" xr:uid="{00000000-0005-0000-0000-000062840000}"/>
    <cellStyle name="Note 3 4 4 2" xfId="33889" xr:uid="{00000000-0005-0000-0000-000063840000}"/>
    <cellStyle name="Note 3 4 4 3" xfId="33890" xr:uid="{00000000-0005-0000-0000-000064840000}"/>
    <cellStyle name="Note 3 4 4 4" xfId="33891" xr:uid="{00000000-0005-0000-0000-000065840000}"/>
    <cellStyle name="Note 3 4 4 5" xfId="33892" xr:uid="{00000000-0005-0000-0000-000066840000}"/>
    <cellStyle name="Note 3 4 5" xfId="33893" xr:uid="{00000000-0005-0000-0000-000067840000}"/>
    <cellStyle name="Note 3 4 5 2" xfId="33894" xr:uid="{00000000-0005-0000-0000-000068840000}"/>
    <cellStyle name="Note 3 4 5 3" xfId="33895" xr:uid="{00000000-0005-0000-0000-000069840000}"/>
    <cellStyle name="Note 3 4 6" xfId="33896" xr:uid="{00000000-0005-0000-0000-00006A840000}"/>
    <cellStyle name="Note 3 4 6 2" xfId="33897" xr:uid="{00000000-0005-0000-0000-00006B840000}"/>
    <cellStyle name="Note 3 4 7" xfId="33898" xr:uid="{00000000-0005-0000-0000-00006C840000}"/>
    <cellStyle name="Note 3 5" xfId="33899" xr:uid="{00000000-0005-0000-0000-00006D840000}"/>
    <cellStyle name="Note 3 5 2" xfId="33900" xr:uid="{00000000-0005-0000-0000-00006E840000}"/>
    <cellStyle name="Note 3 5 3" xfId="33901" xr:uid="{00000000-0005-0000-0000-00006F840000}"/>
    <cellStyle name="Note 3 5 4" xfId="33902" xr:uid="{00000000-0005-0000-0000-000070840000}"/>
    <cellStyle name="Note 3 5 5" xfId="33903" xr:uid="{00000000-0005-0000-0000-000071840000}"/>
    <cellStyle name="Note 3 5 6" xfId="33904" xr:uid="{00000000-0005-0000-0000-000072840000}"/>
    <cellStyle name="Note 3 6" xfId="33905" xr:uid="{00000000-0005-0000-0000-000073840000}"/>
    <cellStyle name="Note 3 6 2" xfId="33906" xr:uid="{00000000-0005-0000-0000-000074840000}"/>
    <cellStyle name="Note 3 6 3" xfId="33907" xr:uid="{00000000-0005-0000-0000-000075840000}"/>
    <cellStyle name="Note 3 6 4" xfId="33908" xr:uid="{00000000-0005-0000-0000-000076840000}"/>
    <cellStyle name="Note 3 7" xfId="33909" xr:uid="{00000000-0005-0000-0000-000077840000}"/>
    <cellStyle name="Note 3 7 2" xfId="33910" xr:uid="{00000000-0005-0000-0000-000078840000}"/>
    <cellStyle name="Note 3 7 3" xfId="33911" xr:uid="{00000000-0005-0000-0000-000079840000}"/>
    <cellStyle name="Note 3 7 4" xfId="33912" xr:uid="{00000000-0005-0000-0000-00007A840000}"/>
    <cellStyle name="Note 3 7 5" xfId="33913" xr:uid="{00000000-0005-0000-0000-00007B840000}"/>
    <cellStyle name="Note 3 8" xfId="33914" xr:uid="{00000000-0005-0000-0000-00007C840000}"/>
    <cellStyle name="Note 3 8 2" xfId="33915" xr:uid="{00000000-0005-0000-0000-00007D840000}"/>
    <cellStyle name="Note 3 8 3" xfId="33916" xr:uid="{00000000-0005-0000-0000-00007E840000}"/>
    <cellStyle name="Note 3 9" xfId="33917" xr:uid="{00000000-0005-0000-0000-00007F840000}"/>
    <cellStyle name="Note 3 9 2" xfId="33918" xr:uid="{00000000-0005-0000-0000-000080840000}"/>
    <cellStyle name="Note 3 9 3" xfId="33919" xr:uid="{00000000-0005-0000-0000-000081840000}"/>
    <cellStyle name="Note 4" xfId="33920" xr:uid="{00000000-0005-0000-0000-000082840000}"/>
    <cellStyle name="Note 4 2" xfId="33921" xr:uid="{00000000-0005-0000-0000-000083840000}"/>
    <cellStyle name="Note 4 2 2" xfId="33922" xr:uid="{00000000-0005-0000-0000-000084840000}"/>
    <cellStyle name="Note 4 2 2 2" xfId="33923" xr:uid="{00000000-0005-0000-0000-000085840000}"/>
    <cellStyle name="Note 4 2 2 3" xfId="33924" xr:uid="{00000000-0005-0000-0000-000086840000}"/>
    <cellStyle name="Note 4 2 2 4" xfId="33925" xr:uid="{00000000-0005-0000-0000-000087840000}"/>
    <cellStyle name="Note 4 2 3" xfId="33926" xr:uid="{00000000-0005-0000-0000-000088840000}"/>
    <cellStyle name="Note 4 2 3 2" xfId="33927" xr:uid="{00000000-0005-0000-0000-000089840000}"/>
    <cellStyle name="Note 4 2 3 3" xfId="33928" xr:uid="{00000000-0005-0000-0000-00008A840000}"/>
    <cellStyle name="Note 4 2 3 4" xfId="33929" xr:uid="{00000000-0005-0000-0000-00008B840000}"/>
    <cellStyle name="Note 4 2 4" xfId="33930" xr:uid="{00000000-0005-0000-0000-00008C840000}"/>
    <cellStyle name="Note 4 2 4 2" xfId="33931" xr:uid="{00000000-0005-0000-0000-00008D840000}"/>
    <cellStyle name="Note 4 2 4 3" xfId="33932" xr:uid="{00000000-0005-0000-0000-00008E840000}"/>
    <cellStyle name="Note 4 2 4 4" xfId="33933" xr:uid="{00000000-0005-0000-0000-00008F840000}"/>
    <cellStyle name="Note 4 2 4 5" xfId="33934" xr:uid="{00000000-0005-0000-0000-000090840000}"/>
    <cellStyle name="Note 4 2 5" xfId="33935" xr:uid="{00000000-0005-0000-0000-000091840000}"/>
    <cellStyle name="Note 4 2 5 2" xfId="33936" xr:uid="{00000000-0005-0000-0000-000092840000}"/>
    <cellStyle name="Note 4 2 5 3" xfId="33937" xr:uid="{00000000-0005-0000-0000-000093840000}"/>
    <cellStyle name="Note 4 2 6" xfId="33938" xr:uid="{00000000-0005-0000-0000-000094840000}"/>
    <cellStyle name="Note 4 2 6 2" xfId="33939" xr:uid="{00000000-0005-0000-0000-000095840000}"/>
    <cellStyle name="Note 4 3" xfId="33940" xr:uid="{00000000-0005-0000-0000-000096840000}"/>
    <cellStyle name="Note 4 3 2" xfId="33941" xr:uid="{00000000-0005-0000-0000-000097840000}"/>
    <cellStyle name="Note 4 3 2 2" xfId="33942" xr:uid="{00000000-0005-0000-0000-000098840000}"/>
    <cellStyle name="Note 4 3 2 3" xfId="33943" xr:uid="{00000000-0005-0000-0000-000099840000}"/>
    <cellStyle name="Note 4 3 2 4" xfId="33944" xr:uid="{00000000-0005-0000-0000-00009A840000}"/>
    <cellStyle name="Note 4 3 3" xfId="33945" xr:uid="{00000000-0005-0000-0000-00009B840000}"/>
    <cellStyle name="Note 4 3 3 2" xfId="33946" xr:uid="{00000000-0005-0000-0000-00009C840000}"/>
    <cellStyle name="Note 4 3 3 3" xfId="33947" xr:uid="{00000000-0005-0000-0000-00009D840000}"/>
    <cellStyle name="Note 4 3 3 4" xfId="33948" xr:uid="{00000000-0005-0000-0000-00009E840000}"/>
    <cellStyle name="Note 4 3 4" xfId="33949" xr:uid="{00000000-0005-0000-0000-00009F840000}"/>
    <cellStyle name="Note 4 3 4 2" xfId="33950" xr:uid="{00000000-0005-0000-0000-0000A0840000}"/>
    <cellStyle name="Note 4 3 4 3" xfId="33951" xr:uid="{00000000-0005-0000-0000-0000A1840000}"/>
    <cellStyle name="Note 4 3 4 4" xfId="33952" xr:uid="{00000000-0005-0000-0000-0000A2840000}"/>
    <cellStyle name="Note 4 3 4 5" xfId="33953" xr:uid="{00000000-0005-0000-0000-0000A3840000}"/>
    <cellStyle name="Note 4 3 5" xfId="33954" xr:uid="{00000000-0005-0000-0000-0000A4840000}"/>
    <cellStyle name="Note 4 3 5 2" xfId="33955" xr:uid="{00000000-0005-0000-0000-0000A5840000}"/>
    <cellStyle name="Note 4 3 5 3" xfId="33956" xr:uid="{00000000-0005-0000-0000-0000A6840000}"/>
    <cellStyle name="Note 4 3 6" xfId="33957" xr:uid="{00000000-0005-0000-0000-0000A7840000}"/>
    <cellStyle name="Note 4 3 6 2" xfId="33958" xr:uid="{00000000-0005-0000-0000-0000A8840000}"/>
    <cellStyle name="Note 4 4" xfId="33959" xr:uid="{00000000-0005-0000-0000-0000A9840000}"/>
    <cellStyle name="Note 4 4 2" xfId="33960" xr:uid="{00000000-0005-0000-0000-0000AA840000}"/>
    <cellStyle name="Note 4 4 2 2" xfId="33961" xr:uid="{00000000-0005-0000-0000-0000AB840000}"/>
    <cellStyle name="Note 4 4 2 3" xfId="33962" xr:uid="{00000000-0005-0000-0000-0000AC840000}"/>
    <cellStyle name="Note 4 4 2 4" xfId="33963" xr:uid="{00000000-0005-0000-0000-0000AD840000}"/>
    <cellStyle name="Note 4 4 3" xfId="33964" xr:uid="{00000000-0005-0000-0000-0000AE840000}"/>
    <cellStyle name="Note 4 4 3 2" xfId="33965" xr:uid="{00000000-0005-0000-0000-0000AF840000}"/>
    <cellStyle name="Note 4 4 3 3" xfId="33966" xr:uid="{00000000-0005-0000-0000-0000B0840000}"/>
    <cellStyle name="Note 4 4 3 4" xfId="33967" xr:uid="{00000000-0005-0000-0000-0000B1840000}"/>
    <cellStyle name="Note 4 4 4" xfId="33968" xr:uid="{00000000-0005-0000-0000-0000B2840000}"/>
    <cellStyle name="Note 4 4 4 2" xfId="33969" xr:uid="{00000000-0005-0000-0000-0000B3840000}"/>
    <cellStyle name="Note 4 4 4 3" xfId="33970" xr:uid="{00000000-0005-0000-0000-0000B4840000}"/>
    <cellStyle name="Note 4 4 4 4" xfId="33971" xr:uid="{00000000-0005-0000-0000-0000B5840000}"/>
    <cellStyle name="Note 4 4 4 5" xfId="33972" xr:uid="{00000000-0005-0000-0000-0000B6840000}"/>
    <cellStyle name="Note 4 4 5" xfId="33973" xr:uid="{00000000-0005-0000-0000-0000B7840000}"/>
    <cellStyle name="Note 4 4 5 2" xfId="33974" xr:uid="{00000000-0005-0000-0000-0000B8840000}"/>
    <cellStyle name="Note 4 4 5 3" xfId="33975" xr:uid="{00000000-0005-0000-0000-0000B9840000}"/>
    <cellStyle name="Note 4 4 6" xfId="33976" xr:uid="{00000000-0005-0000-0000-0000BA840000}"/>
    <cellStyle name="Note 4 4 6 2" xfId="33977" xr:uid="{00000000-0005-0000-0000-0000BB840000}"/>
    <cellStyle name="Note 4 5" xfId="33978" xr:uid="{00000000-0005-0000-0000-0000BC840000}"/>
    <cellStyle name="Note 4 5 2" xfId="33979" xr:uid="{00000000-0005-0000-0000-0000BD840000}"/>
    <cellStyle name="Note 4 5 3" xfId="33980" xr:uid="{00000000-0005-0000-0000-0000BE840000}"/>
    <cellStyle name="Note 4 5 4" xfId="33981" xr:uid="{00000000-0005-0000-0000-0000BF840000}"/>
    <cellStyle name="Note 4 6" xfId="33982" xr:uid="{00000000-0005-0000-0000-0000C0840000}"/>
    <cellStyle name="Note 4 6 2" xfId="33983" xr:uid="{00000000-0005-0000-0000-0000C1840000}"/>
    <cellStyle name="Note 4 6 3" xfId="33984" xr:uid="{00000000-0005-0000-0000-0000C2840000}"/>
    <cellStyle name="Note 4 6 4" xfId="33985" xr:uid="{00000000-0005-0000-0000-0000C3840000}"/>
    <cellStyle name="Note 4 7" xfId="33986" xr:uid="{00000000-0005-0000-0000-0000C4840000}"/>
    <cellStyle name="Note 4 7 2" xfId="33987" xr:uid="{00000000-0005-0000-0000-0000C5840000}"/>
    <cellStyle name="Note 4 7 3" xfId="33988" xr:uid="{00000000-0005-0000-0000-0000C6840000}"/>
    <cellStyle name="Note 4 7 4" xfId="33989" xr:uid="{00000000-0005-0000-0000-0000C7840000}"/>
    <cellStyle name="Note 4 7 5" xfId="33990" xr:uid="{00000000-0005-0000-0000-0000C8840000}"/>
    <cellStyle name="Note 4 8" xfId="33991" xr:uid="{00000000-0005-0000-0000-0000C9840000}"/>
    <cellStyle name="Note 4 8 2" xfId="33992" xr:uid="{00000000-0005-0000-0000-0000CA840000}"/>
    <cellStyle name="Note 4 8 3" xfId="33993" xr:uid="{00000000-0005-0000-0000-0000CB840000}"/>
    <cellStyle name="Note 4 9" xfId="33994" xr:uid="{00000000-0005-0000-0000-0000CC840000}"/>
    <cellStyle name="Note 4 9 2" xfId="33995" xr:uid="{00000000-0005-0000-0000-0000CD840000}"/>
    <cellStyle name="Note 5" xfId="33996" xr:uid="{00000000-0005-0000-0000-0000CE840000}"/>
    <cellStyle name="Note 5 2" xfId="33997" xr:uid="{00000000-0005-0000-0000-0000CF840000}"/>
    <cellStyle name="Note 5 2 2" xfId="33998" xr:uid="{00000000-0005-0000-0000-0000D0840000}"/>
    <cellStyle name="Note 5 2 3" xfId="33999" xr:uid="{00000000-0005-0000-0000-0000D1840000}"/>
    <cellStyle name="Note 5 3" xfId="34000" xr:uid="{00000000-0005-0000-0000-0000D2840000}"/>
    <cellStyle name="Note 5 4" xfId="34001" xr:uid="{00000000-0005-0000-0000-0000D3840000}"/>
    <cellStyle name="Note 6" xfId="34002" xr:uid="{00000000-0005-0000-0000-0000D4840000}"/>
    <cellStyle name="Note 6 2" xfId="34003" xr:uid="{00000000-0005-0000-0000-0000D5840000}"/>
    <cellStyle name="Note 6 2 2" xfId="34004" xr:uid="{00000000-0005-0000-0000-0000D6840000}"/>
    <cellStyle name="Note 6 2 3" xfId="34005" xr:uid="{00000000-0005-0000-0000-0000D7840000}"/>
    <cellStyle name="Note 6 3" xfId="34006" xr:uid="{00000000-0005-0000-0000-0000D8840000}"/>
    <cellStyle name="Note 6 4" xfId="34007" xr:uid="{00000000-0005-0000-0000-0000D9840000}"/>
    <cellStyle name="Note 7" xfId="34008" xr:uid="{00000000-0005-0000-0000-0000DA840000}"/>
    <cellStyle name="Note 7 2" xfId="34009" xr:uid="{00000000-0005-0000-0000-0000DB840000}"/>
    <cellStyle name="Note 7 2 2" xfId="34010" xr:uid="{00000000-0005-0000-0000-0000DC840000}"/>
    <cellStyle name="Note 7 2 3" xfId="34011" xr:uid="{00000000-0005-0000-0000-0000DD840000}"/>
    <cellStyle name="Note 7 3" xfId="34012" xr:uid="{00000000-0005-0000-0000-0000DE840000}"/>
    <cellStyle name="Note 7 4" xfId="34013" xr:uid="{00000000-0005-0000-0000-0000DF840000}"/>
    <cellStyle name="Note 8" xfId="34014" xr:uid="{00000000-0005-0000-0000-0000E0840000}"/>
    <cellStyle name="Note 8 2" xfId="34015" xr:uid="{00000000-0005-0000-0000-0000E1840000}"/>
    <cellStyle name="Note 8 2 2" xfId="34016" xr:uid="{00000000-0005-0000-0000-0000E2840000}"/>
    <cellStyle name="Note 8 2 3" xfId="34017" xr:uid="{00000000-0005-0000-0000-0000E3840000}"/>
    <cellStyle name="Note 8 3" xfId="34018" xr:uid="{00000000-0005-0000-0000-0000E4840000}"/>
    <cellStyle name="Note 8 4" xfId="34019" xr:uid="{00000000-0005-0000-0000-0000E5840000}"/>
    <cellStyle name="Note 9" xfId="34020" xr:uid="{00000000-0005-0000-0000-0000E6840000}"/>
    <cellStyle name="Note 9 2" xfId="34021" xr:uid="{00000000-0005-0000-0000-0000E7840000}"/>
    <cellStyle name="Note 9 3" xfId="34022" xr:uid="{00000000-0005-0000-0000-0000E8840000}"/>
    <cellStyle name="OLELink" xfId="34023" xr:uid="{00000000-0005-0000-0000-0000E9840000}"/>
    <cellStyle name="Output 2" xfId="34024" xr:uid="{00000000-0005-0000-0000-0000EA840000}"/>
    <cellStyle name="Output 2 10" xfId="34025" xr:uid="{00000000-0005-0000-0000-0000EB840000}"/>
    <cellStyle name="Output 2 2" xfId="34026" xr:uid="{00000000-0005-0000-0000-0000EC840000}"/>
    <cellStyle name="Output 2 2 2" xfId="34027" xr:uid="{00000000-0005-0000-0000-0000ED840000}"/>
    <cellStyle name="Output 2 2 2 2" xfId="34028" xr:uid="{00000000-0005-0000-0000-0000EE840000}"/>
    <cellStyle name="Output 2 2 2 3" xfId="34029" xr:uid="{00000000-0005-0000-0000-0000EF840000}"/>
    <cellStyle name="Output 2 2 3" xfId="34030" xr:uid="{00000000-0005-0000-0000-0000F0840000}"/>
    <cellStyle name="Output 2 2 3 2" xfId="34031" xr:uid="{00000000-0005-0000-0000-0000F1840000}"/>
    <cellStyle name="Output 2 2 3 3" xfId="34032" xr:uid="{00000000-0005-0000-0000-0000F2840000}"/>
    <cellStyle name="Output 2 2 4" xfId="34033" xr:uid="{00000000-0005-0000-0000-0000F3840000}"/>
    <cellStyle name="Output 2 2 5" xfId="34034" xr:uid="{00000000-0005-0000-0000-0000F4840000}"/>
    <cellStyle name="Output 2 3" xfId="34035" xr:uid="{00000000-0005-0000-0000-0000F5840000}"/>
    <cellStyle name="Output 2 3 2" xfId="34036" xr:uid="{00000000-0005-0000-0000-0000F6840000}"/>
    <cellStyle name="Output 2 3 2 2" xfId="34037" xr:uid="{00000000-0005-0000-0000-0000F7840000}"/>
    <cellStyle name="Output 2 3 2 3" xfId="34038" xr:uid="{00000000-0005-0000-0000-0000F8840000}"/>
    <cellStyle name="Output 2 3 3" xfId="34039" xr:uid="{00000000-0005-0000-0000-0000F9840000}"/>
    <cellStyle name="Output 2 3 3 2" xfId="34040" xr:uid="{00000000-0005-0000-0000-0000FA840000}"/>
    <cellStyle name="Output 2 3 3 3" xfId="34041" xr:uid="{00000000-0005-0000-0000-0000FB840000}"/>
    <cellStyle name="Output 2 3 4" xfId="34042" xr:uid="{00000000-0005-0000-0000-0000FC840000}"/>
    <cellStyle name="Output 2 3 5" xfId="34043" xr:uid="{00000000-0005-0000-0000-0000FD840000}"/>
    <cellStyle name="Output 2 4" xfId="34044" xr:uid="{00000000-0005-0000-0000-0000FE840000}"/>
    <cellStyle name="Output 2 4 2" xfId="34045" xr:uid="{00000000-0005-0000-0000-0000FF840000}"/>
    <cellStyle name="Output 2 4 3" xfId="34046" xr:uid="{00000000-0005-0000-0000-000000850000}"/>
    <cellStyle name="Output 2 5" xfId="34047" xr:uid="{00000000-0005-0000-0000-000001850000}"/>
    <cellStyle name="Output 2 5 2" xfId="34048" xr:uid="{00000000-0005-0000-0000-000002850000}"/>
    <cellStyle name="Output 2 5 3" xfId="34049" xr:uid="{00000000-0005-0000-0000-000003850000}"/>
    <cellStyle name="Output 2 6" xfId="34050" xr:uid="{00000000-0005-0000-0000-000004850000}"/>
    <cellStyle name="Output 2 7" xfId="34051" xr:uid="{00000000-0005-0000-0000-000005850000}"/>
    <cellStyle name="Output 2 7 2" xfId="34052" xr:uid="{00000000-0005-0000-0000-000006850000}"/>
    <cellStyle name="Output 2 7 3" xfId="34053" xr:uid="{00000000-0005-0000-0000-000007850000}"/>
    <cellStyle name="Output 2 8" xfId="34054" xr:uid="{00000000-0005-0000-0000-000008850000}"/>
    <cellStyle name="Output 2 9" xfId="34055" xr:uid="{00000000-0005-0000-0000-000009850000}"/>
    <cellStyle name="Output 2_Specific Changes NWAU15" xfId="34056" xr:uid="{00000000-0005-0000-0000-00000A850000}"/>
    <cellStyle name="Output 3" xfId="34057" xr:uid="{00000000-0005-0000-0000-00000B850000}"/>
    <cellStyle name="Output 3 2" xfId="34058" xr:uid="{00000000-0005-0000-0000-00000C850000}"/>
    <cellStyle name="Output 3 2 2" xfId="34059" xr:uid="{00000000-0005-0000-0000-00000D850000}"/>
    <cellStyle name="Output 3 2 2 2" xfId="34060" xr:uid="{00000000-0005-0000-0000-00000E850000}"/>
    <cellStyle name="Output 3 2 2 3" xfId="34061" xr:uid="{00000000-0005-0000-0000-00000F850000}"/>
    <cellStyle name="Output 3 2 3" xfId="34062" xr:uid="{00000000-0005-0000-0000-000010850000}"/>
    <cellStyle name="Output 3 2 3 2" xfId="34063" xr:uid="{00000000-0005-0000-0000-000011850000}"/>
    <cellStyle name="Output 3 2 3 3" xfId="34064" xr:uid="{00000000-0005-0000-0000-000012850000}"/>
    <cellStyle name="Output 3 2 4" xfId="34065" xr:uid="{00000000-0005-0000-0000-000013850000}"/>
    <cellStyle name="Output 3 2 4 2" xfId="34066" xr:uid="{00000000-0005-0000-0000-000014850000}"/>
    <cellStyle name="Output 3 2 4 3" xfId="34067" xr:uid="{00000000-0005-0000-0000-000015850000}"/>
    <cellStyle name="Output 3 2 4 4" xfId="34068" xr:uid="{00000000-0005-0000-0000-000016850000}"/>
    <cellStyle name="Output 3 2 4 5" xfId="34069" xr:uid="{00000000-0005-0000-0000-000017850000}"/>
    <cellStyle name="Output 3 2 5" xfId="34070" xr:uid="{00000000-0005-0000-0000-000018850000}"/>
    <cellStyle name="Output 3 2 5 2" xfId="34071" xr:uid="{00000000-0005-0000-0000-000019850000}"/>
    <cellStyle name="Output 3 2 5 3" xfId="34072" xr:uid="{00000000-0005-0000-0000-00001A850000}"/>
    <cellStyle name="Output 3 2 6" xfId="34073" xr:uid="{00000000-0005-0000-0000-00001B850000}"/>
    <cellStyle name="Output 3 2 6 2" xfId="34074" xr:uid="{00000000-0005-0000-0000-00001C850000}"/>
    <cellStyle name="Output 3 3" xfId="34075" xr:uid="{00000000-0005-0000-0000-00001D850000}"/>
    <cellStyle name="Output 3 3 2" xfId="34076" xr:uid="{00000000-0005-0000-0000-00001E850000}"/>
    <cellStyle name="Output 3 3 2 2" xfId="34077" xr:uid="{00000000-0005-0000-0000-00001F850000}"/>
    <cellStyle name="Output 3 3 2 3" xfId="34078" xr:uid="{00000000-0005-0000-0000-000020850000}"/>
    <cellStyle name="Output 3 3 3" xfId="34079" xr:uid="{00000000-0005-0000-0000-000021850000}"/>
    <cellStyle name="Output 3 3 3 2" xfId="34080" xr:uid="{00000000-0005-0000-0000-000022850000}"/>
    <cellStyle name="Output 3 3 3 3" xfId="34081" xr:uid="{00000000-0005-0000-0000-000023850000}"/>
    <cellStyle name="Output 3 3 4" xfId="34082" xr:uid="{00000000-0005-0000-0000-000024850000}"/>
    <cellStyle name="Output 3 3 4 2" xfId="34083" xr:uid="{00000000-0005-0000-0000-000025850000}"/>
    <cellStyle name="Output 3 3 4 3" xfId="34084" xr:uid="{00000000-0005-0000-0000-000026850000}"/>
    <cellStyle name="Output 3 3 4 4" xfId="34085" xr:uid="{00000000-0005-0000-0000-000027850000}"/>
    <cellStyle name="Output 3 3 4 5" xfId="34086" xr:uid="{00000000-0005-0000-0000-000028850000}"/>
    <cellStyle name="Output 3 3 5" xfId="34087" xr:uid="{00000000-0005-0000-0000-000029850000}"/>
    <cellStyle name="Output 3 3 5 2" xfId="34088" xr:uid="{00000000-0005-0000-0000-00002A850000}"/>
    <cellStyle name="Output 3 3 5 3" xfId="34089" xr:uid="{00000000-0005-0000-0000-00002B850000}"/>
    <cellStyle name="Output 3 3 6" xfId="34090" xr:uid="{00000000-0005-0000-0000-00002C850000}"/>
    <cellStyle name="Output 3 3 6 2" xfId="34091" xr:uid="{00000000-0005-0000-0000-00002D850000}"/>
    <cellStyle name="Output 3 4" xfId="34092" xr:uid="{00000000-0005-0000-0000-00002E850000}"/>
    <cellStyle name="Output 3 4 2" xfId="34093" xr:uid="{00000000-0005-0000-0000-00002F850000}"/>
    <cellStyle name="Output 3 4 2 2" xfId="34094" xr:uid="{00000000-0005-0000-0000-000030850000}"/>
    <cellStyle name="Output 3 4 2 3" xfId="34095" xr:uid="{00000000-0005-0000-0000-000031850000}"/>
    <cellStyle name="Output 3 4 3" xfId="34096" xr:uid="{00000000-0005-0000-0000-000032850000}"/>
    <cellStyle name="Output 3 4 3 2" xfId="34097" xr:uid="{00000000-0005-0000-0000-000033850000}"/>
    <cellStyle name="Output 3 4 3 3" xfId="34098" xr:uid="{00000000-0005-0000-0000-000034850000}"/>
    <cellStyle name="Output 3 4 4" xfId="34099" xr:uid="{00000000-0005-0000-0000-000035850000}"/>
    <cellStyle name="Output 3 4 4 2" xfId="34100" xr:uid="{00000000-0005-0000-0000-000036850000}"/>
    <cellStyle name="Output 3 4 4 3" xfId="34101" xr:uid="{00000000-0005-0000-0000-000037850000}"/>
    <cellStyle name="Output 3 4 4 4" xfId="34102" xr:uid="{00000000-0005-0000-0000-000038850000}"/>
    <cellStyle name="Output 3 4 4 5" xfId="34103" xr:uid="{00000000-0005-0000-0000-000039850000}"/>
    <cellStyle name="Output 3 4 5" xfId="34104" xr:uid="{00000000-0005-0000-0000-00003A850000}"/>
    <cellStyle name="Output 3 4 5 2" xfId="34105" xr:uid="{00000000-0005-0000-0000-00003B850000}"/>
    <cellStyle name="Output 3 4 5 3" xfId="34106" xr:uid="{00000000-0005-0000-0000-00003C850000}"/>
    <cellStyle name="Output 3 4 6" xfId="34107" xr:uid="{00000000-0005-0000-0000-00003D850000}"/>
    <cellStyle name="Output 3 4 6 2" xfId="34108" xr:uid="{00000000-0005-0000-0000-00003E850000}"/>
    <cellStyle name="Output 3 5" xfId="34109" xr:uid="{00000000-0005-0000-0000-00003F850000}"/>
    <cellStyle name="Output 3 5 2" xfId="34110" xr:uid="{00000000-0005-0000-0000-000040850000}"/>
    <cellStyle name="Output 3 5 3" xfId="34111" xr:uid="{00000000-0005-0000-0000-000041850000}"/>
    <cellStyle name="Output 3 6" xfId="34112" xr:uid="{00000000-0005-0000-0000-000042850000}"/>
    <cellStyle name="Output 3 6 2" xfId="34113" xr:uid="{00000000-0005-0000-0000-000043850000}"/>
    <cellStyle name="Output 3 6 3" xfId="34114" xr:uid="{00000000-0005-0000-0000-000044850000}"/>
    <cellStyle name="Output 3 7" xfId="34115" xr:uid="{00000000-0005-0000-0000-000045850000}"/>
    <cellStyle name="Output 3 7 2" xfId="34116" xr:uid="{00000000-0005-0000-0000-000046850000}"/>
    <cellStyle name="Output 3 7 3" xfId="34117" xr:uid="{00000000-0005-0000-0000-000047850000}"/>
    <cellStyle name="Output 3 7 4" xfId="34118" xr:uid="{00000000-0005-0000-0000-000048850000}"/>
    <cellStyle name="Output 3 7 5" xfId="34119" xr:uid="{00000000-0005-0000-0000-000049850000}"/>
    <cellStyle name="Output 3 8" xfId="34120" xr:uid="{00000000-0005-0000-0000-00004A850000}"/>
    <cellStyle name="Output 3 8 2" xfId="34121" xr:uid="{00000000-0005-0000-0000-00004B850000}"/>
    <cellStyle name="Output 3 8 3" xfId="34122" xr:uid="{00000000-0005-0000-0000-00004C850000}"/>
    <cellStyle name="Output 3 9" xfId="34123" xr:uid="{00000000-0005-0000-0000-00004D850000}"/>
    <cellStyle name="Output 3 9 2" xfId="34124" xr:uid="{00000000-0005-0000-0000-00004E850000}"/>
    <cellStyle name="Output 4" xfId="34125" xr:uid="{00000000-0005-0000-0000-00004F850000}"/>
    <cellStyle name="Output 4 2" xfId="34126" xr:uid="{00000000-0005-0000-0000-000050850000}"/>
    <cellStyle name="Output 4 2 2" xfId="34127" xr:uid="{00000000-0005-0000-0000-000051850000}"/>
    <cellStyle name="Output 4 2 2 2" xfId="34128" xr:uid="{00000000-0005-0000-0000-000052850000}"/>
    <cellStyle name="Output 4 2 2 3" xfId="34129" xr:uid="{00000000-0005-0000-0000-000053850000}"/>
    <cellStyle name="Output 4 2 3" xfId="34130" xr:uid="{00000000-0005-0000-0000-000054850000}"/>
    <cellStyle name="Output 4 2 3 2" xfId="34131" xr:uid="{00000000-0005-0000-0000-000055850000}"/>
    <cellStyle name="Output 4 2 3 3" xfId="34132" xr:uid="{00000000-0005-0000-0000-000056850000}"/>
    <cellStyle name="Output 4 2 4" xfId="34133" xr:uid="{00000000-0005-0000-0000-000057850000}"/>
    <cellStyle name="Output 4 2 4 2" xfId="34134" xr:uid="{00000000-0005-0000-0000-000058850000}"/>
    <cellStyle name="Output 4 2 4 3" xfId="34135" xr:uid="{00000000-0005-0000-0000-000059850000}"/>
    <cellStyle name="Output 4 2 4 4" xfId="34136" xr:uid="{00000000-0005-0000-0000-00005A850000}"/>
    <cellStyle name="Output 4 2 4 5" xfId="34137" xr:uid="{00000000-0005-0000-0000-00005B850000}"/>
    <cellStyle name="Output 4 2 5" xfId="34138" xr:uid="{00000000-0005-0000-0000-00005C850000}"/>
    <cellStyle name="Output 4 2 5 2" xfId="34139" xr:uid="{00000000-0005-0000-0000-00005D850000}"/>
    <cellStyle name="Output 4 2 5 3" xfId="34140" xr:uid="{00000000-0005-0000-0000-00005E850000}"/>
    <cellStyle name="Output 4 2 6" xfId="34141" xr:uid="{00000000-0005-0000-0000-00005F850000}"/>
    <cellStyle name="Output 4 2 6 2" xfId="34142" xr:uid="{00000000-0005-0000-0000-000060850000}"/>
    <cellStyle name="Output 4 3" xfId="34143" xr:uid="{00000000-0005-0000-0000-000061850000}"/>
    <cellStyle name="Output 4 3 2" xfId="34144" xr:uid="{00000000-0005-0000-0000-000062850000}"/>
    <cellStyle name="Output 4 3 2 2" xfId="34145" xr:uid="{00000000-0005-0000-0000-000063850000}"/>
    <cellStyle name="Output 4 3 2 3" xfId="34146" xr:uid="{00000000-0005-0000-0000-000064850000}"/>
    <cellStyle name="Output 4 3 3" xfId="34147" xr:uid="{00000000-0005-0000-0000-000065850000}"/>
    <cellStyle name="Output 4 3 3 2" xfId="34148" xr:uid="{00000000-0005-0000-0000-000066850000}"/>
    <cellStyle name="Output 4 3 3 3" xfId="34149" xr:uid="{00000000-0005-0000-0000-000067850000}"/>
    <cellStyle name="Output 4 3 4" xfId="34150" xr:uid="{00000000-0005-0000-0000-000068850000}"/>
    <cellStyle name="Output 4 3 4 2" xfId="34151" xr:uid="{00000000-0005-0000-0000-000069850000}"/>
    <cellStyle name="Output 4 3 4 3" xfId="34152" xr:uid="{00000000-0005-0000-0000-00006A850000}"/>
    <cellStyle name="Output 4 3 4 4" xfId="34153" xr:uid="{00000000-0005-0000-0000-00006B850000}"/>
    <cellStyle name="Output 4 3 4 5" xfId="34154" xr:uid="{00000000-0005-0000-0000-00006C850000}"/>
    <cellStyle name="Output 4 3 5" xfId="34155" xr:uid="{00000000-0005-0000-0000-00006D850000}"/>
    <cellStyle name="Output 4 3 5 2" xfId="34156" xr:uid="{00000000-0005-0000-0000-00006E850000}"/>
    <cellStyle name="Output 4 3 5 3" xfId="34157" xr:uid="{00000000-0005-0000-0000-00006F850000}"/>
    <cellStyle name="Output 4 3 6" xfId="34158" xr:uid="{00000000-0005-0000-0000-000070850000}"/>
    <cellStyle name="Output 4 3 6 2" xfId="34159" xr:uid="{00000000-0005-0000-0000-000071850000}"/>
    <cellStyle name="Output 4 4" xfId="34160" xr:uid="{00000000-0005-0000-0000-000072850000}"/>
    <cellStyle name="Output 4 4 2" xfId="34161" xr:uid="{00000000-0005-0000-0000-000073850000}"/>
    <cellStyle name="Output 4 4 2 2" xfId="34162" xr:uid="{00000000-0005-0000-0000-000074850000}"/>
    <cellStyle name="Output 4 4 2 3" xfId="34163" xr:uid="{00000000-0005-0000-0000-000075850000}"/>
    <cellStyle name="Output 4 4 3" xfId="34164" xr:uid="{00000000-0005-0000-0000-000076850000}"/>
    <cellStyle name="Output 4 4 3 2" xfId="34165" xr:uid="{00000000-0005-0000-0000-000077850000}"/>
    <cellStyle name="Output 4 4 3 3" xfId="34166" xr:uid="{00000000-0005-0000-0000-000078850000}"/>
    <cellStyle name="Output 4 4 4" xfId="34167" xr:uid="{00000000-0005-0000-0000-000079850000}"/>
    <cellStyle name="Output 4 4 4 2" xfId="34168" xr:uid="{00000000-0005-0000-0000-00007A850000}"/>
    <cellStyle name="Output 4 4 4 3" xfId="34169" xr:uid="{00000000-0005-0000-0000-00007B850000}"/>
    <cellStyle name="Output 4 4 4 4" xfId="34170" xr:uid="{00000000-0005-0000-0000-00007C850000}"/>
    <cellStyle name="Output 4 4 4 5" xfId="34171" xr:uid="{00000000-0005-0000-0000-00007D850000}"/>
    <cellStyle name="Output 4 4 5" xfId="34172" xr:uid="{00000000-0005-0000-0000-00007E850000}"/>
    <cellStyle name="Output 4 4 5 2" xfId="34173" xr:uid="{00000000-0005-0000-0000-00007F850000}"/>
    <cellStyle name="Output 4 4 5 3" xfId="34174" xr:uid="{00000000-0005-0000-0000-000080850000}"/>
    <cellStyle name="Output 4 4 6" xfId="34175" xr:uid="{00000000-0005-0000-0000-000081850000}"/>
    <cellStyle name="Output 4 4 6 2" xfId="34176" xr:uid="{00000000-0005-0000-0000-000082850000}"/>
    <cellStyle name="Output 4 5" xfId="34177" xr:uid="{00000000-0005-0000-0000-000083850000}"/>
    <cellStyle name="Output 4 5 2" xfId="34178" xr:uid="{00000000-0005-0000-0000-000084850000}"/>
    <cellStyle name="Output 4 5 3" xfId="34179" xr:uid="{00000000-0005-0000-0000-000085850000}"/>
    <cellStyle name="Output 4 6" xfId="34180" xr:uid="{00000000-0005-0000-0000-000086850000}"/>
    <cellStyle name="Output 4 6 2" xfId="34181" xr:uid="{00000000-0005-0000-0000-000087850000}"/>
    <cellStyle name="Output 4 6 3" xfId="34182" xr:uid="{00000000-0005-0000-0000-000088850000}"/>
    <cellStyle name="Output 4 7" xfId="34183" xr:uid="{00000000-0005-0000-0000-000089850000}"/>
    <cellStyle name="Output 4 7 2" xfId="34184" xr:uid="{00000000-0005-0000-0000-00008A850000}"/>
    <cellStyle name="Output 4 7 3" xfId="34185" xr:uid="{00000000-0005-0000-0000-00008B850000}"/>
    <cellStyle name="Output 4 7 4" xfId="34186" xr:uid="{00000000-0005-0000-0000-00008C850000}"/>
    <cellStyle name="Output 4 7 5" xfId="34187" xr:uid="{00000000-0005-0000-0000-00008D850000}"/>
    <cellStyle name="Output 4 8" xfId="34188" xr:uid="{00000000-0005-0000-0000-00008E850000}"/>
    <cellStyle name="Output 4 8 2" xfId="34189" xr:uid="{00000000-0005-0000-0000-00008F850000}"/>
    <cellStyle name="Output 4 8 3" xfId="34190" xr:uid="{00000000-0005-0000-0000-000090850000}"/>
    <cellStyle name="Output 4 9" xfId="34191" xr:uid="{00000000-0005-0000-0000-000091850000}"/>
    <cellStyle name="Output 4 9 2" xfId="34192" xr:uid="{00000000-0005-0000-0000-000092850000}"/>
    <cellStyle name="Output 5" xfId="34193" xr:uid="{00000000-0005-0000-0000-000093850000}"/>
    <cellStyle name="Output 5 2" xfId="34194" xr:uid="{00000000-0005-0000-0000-000094850000}"/>
    <cellStyle name="Output 5 2 2" xfId="34195" xr:uid="{00000000-0005-0000-0000-000095850000}"/>
    <cellStyle name="Output 5 2 3" xfId="34196" xr:uid="{00000000-0005-0000-0000-000096850000}"/>
    <cellStyle name="Output 5 3" xfId="34197" xr:uid="{00000000-0005-0000-0000-000097850000}"/>
    <cellStyle name="Output 5 4" xfId="34198" xr:uid="{00000000-0005-0000-0000-000098850000}"/>
    <cellStyle name="Output 6" xfId="34199" xr:uid="{00000000-0005-0000-0000-000099850000}"/>
    <cellStyle name="Output 6 2" xfId="34200" xr:uid="{00000000-0005-0000-0000-00009A850000}"/>
    <cellStyle name="Output 6 2 2" xfId="34201" xr:uid="{00000000-0005-0000-0000-00009B850000}"/>
    <cellStyle name="Output 6 2 3" xfId="34202" xr:uid="{00000000-0005-0000-0000-00009C850000}"/>
    <cellStyle name="Output 6 3" xfId="34203" xr:uid="{00000000-0005-0000-0000-00009D850000}"/>
    <cellStyle name="Output 6 4" xfId="34204" xr:uid="{00000000-0005-0000-0000-00009E850000}"/>
    <cellStyle name="Output 7 2" xfId="34205" xr:uid="{00000000-0005-0000-0000-00009F850000}"/>
    <cellStyle name="Output 7 2 2" xfId="34206" xr:uid="{00000000-0005-0000-0000-0000A0850000}"/>
    <cellStyle name="Output 7 2 3" xfId="34207" xr:uid="{00000000-0005-0000-0000-0000A1850000}"/>
    <cellStyle name="Output 8 2" xfId="34208" xr:uid="{00000000-0005-0000-0000-0000A2850000}"/>
    <cellStyle name="Output 8 2 2" xfId="34209" xr:uid="{00000000-0005-0000-0000-0000A3850000}"/>
    <cellStyle name="Output 8 2 3" xfId="34210" xr:uid="{00000000-0005-0000-0000-0000A4850000}"/>
    <cellStyle name="Output Amounts" xfId="34211" xr:uid="{00000000-0005-0000-0000-0000A5850000}"/>
    <cellStyle name="Output Column Headings" xfId="34212" xr:uid="{00000000-0005-0000-0000-0000A6850000}"/>
    <cellStyle name="Output Line Items" xfId="34213" xr:uid="{00000000-0005-0000-0000-0000A7850000}"/>
    <cellStyle name="Output Line Items 2" xfId="34214" xr:uid="{00000000-0005-0000-0000-0000A8850000}"/>
    <cellStyle name="Output Line Items 2 2" xfId="34215" xr:uid="{00000000-0005-0000-0000-0000A9850000}"/>
    <cellStyle name="Output Line Items 3" xfId="34216" xr:uid="{00000000-0005-0000-0000-0000AA850000}"/>
    <cellStyle name="Output Line Items 3 2" xfId="34217" xr:uid="{00000000-0005-0000-0000-0000AB850000}"/>
    <cellStyle name="Output Line Items 4" xfId="34218" xr:uid="{00000000-0005-0000-0000-0000AC850000}"/>
    <cellStyle name="Output Line Items 4 2" xfId="34219" xr:uid="{00000000-0005-0000-0000-0000AD850000}"/>
    <cellStyle name="Output Line Items 5" xfId="34220" xr:uid="{00000000-0005-0000-0000-0000AE850000}"/>
    <cellStyle name="Output Report Heading" xfId="34221" xr:uid="{00000000-0005-0000-0000-0000AF850000}"/>
    <cellStyle name="Output Report Title" xfId="34222" xr:uid="{00000000-0005-0000-0000-0000B0850000}"/>
    <cellStyle name="Per cent" xfId="44205" builtinId="5"/>
    <cellStyle name="Percent [0%]" xfId="34223" xr:uid="{00000000-0005-0000-0000-0000B2850000}"/>
    <cellStyle name="Percent [0.00%]" xfId="34224" xr:uid="{00000000-0005-0000-0000-0000B3850000}"/>
    <cellStyle name="Percent [0]" xfId="34225" xr:uid="{00000000-0005-0000-0000-0000B4850000}"/>
    <cellStyle name="Percent [2]" xfId="34226" xr:uid="{00000000-0005-0000-0000-0000B5850000}"/>
    <cellStyle name="Percent [2] 10" xfId="34227" xr:uid="{00000000-0005-0000-0000-0000B6850000}"/>
    <cellStyle name="Percent [2] 11" xfId="34228" xr:uid="{00000000-0005-0000-0000-0000B7850000}"/>
    <cellStyle name="Percent [2] 12" xfId="34229" xr:uid="{00000000-0005-0000-0000-0000B8850000}"/>
    <cellStyle name="Percent [2] 13" xfId="34230" xr:uid="{00000000-0005-0000-0000-0000B9850000}"/>
    <cellStyle name="Percent [2] 14" xfId="34231" xr:uid="{00000000-0005-0000-0000-0000BA850000}"/>
    <cellStyle name="Percent [2] 2" xfId="34232" xr:uid="{00000000-0005-0000-0000-0000BB850000}"/>
    <cellStyle name="Percent [2] 3" xfId="34233" xr:uid="{00000000-0005-0000-0000-0000BC850000}"/>
    <cellStyle name="Percent [2] 4" xfId="34234" xr:uid="{00000000-0005-0000-0000-0000BD850000}"/>
    <cellStyle name="Percent [2] 5" xfId="34235" xr:uid="{00000000-0005-0000-0000-0000BE850000}"/>
    <cellStyle name="Percent [2] 5 2" xfId="34236" xr:uid="{00000000-0005-0000-0000-0000BF850000}"/>
    <cellStyle name="Percent [2] 6" xfId="34237" xr:uid="{00000000-0005-0000-0000-0000C0850000}"/>
    <cellStyle name="Percent [2] 6 2" xfId="34238" xr:uid="{00000000-0005-0000-0000-0000C1850000}"/>
    <cellStyle name="Percent [2] 7" xfId="34239" xr:uid="{00000000-0005-0000-0000-0000C2850000}"/>
    <cellStyle name="Percent [2] 7 2" xfId="34240" xr:uid="{00000000-0005-0000-0000-0000C3850000}"/>
    <cellStyle name="Percent [2] 8" xfId="34241" xr:uid="{00000000-0005-0000-0000-0000C4850000}"/>
    <cellStyle name="Percent [2] 9" xfId="34242" xr:uid="{00000000-0005-0000-0000-0000C5850000}"/>
    <cellStyle name="Percent [2] U" xfId="34243" xr:uid="{00000000-0005-0000-0000-0000C6850000}"/>
    <cellStyle name="Percent 10" xfId="34244" xr:uid="{00000000-0005-0000-0000-0000C7850000}"/>
    <cellStyle name="Percent 11" xfId="34245" xr:uid="{00000000-0005-0000-0000-0000C8850000}"/>
    <cellStyle name="Percent 11 2" xfId="34246" xr:uid="{00000000-0005-0000-0000-0000C9850000}"/>
    <cellStyle name="Percent 11 2 2" xfId="34247" xr:uid="{00000000-0005-0000-0000-0000CA850000}"/>
    <cellStyle name="Percent 11 2 2 2" xfId="34248" xr:uid="{00000000-0005-0000-0000-0000CB850000}"/>
    <cellStyle name="Percent 11 2 3" xfId="34249" xr:uid="{00000000-0005-0000-0000-0000CC850000}"/>
    <cellStyle name="Percent 11 3" xfId="34250" xr:uid="{00000000-0005-0000-0000-0000CD850000}"/>
    <cellStyle name="Percent 11 3 2" xfId="34251" xr:uid="{00000000-0005-0000-0000-0000CE850000}"/>
    <cellStyle name="Percent 11 3 2 2" xfId="34252" xr:uid="{00000000-0005-0000-0000-0000CF850000}"/>
    <cellStyle name="Percent 11 3 3" xfId="34253" xr:uid="{00000000-0005-0000-0000-0000D0850000}"/>
    <cellStyle name="Percent 11 4" xfId="34254" xr:uid="{00000000-0005-0000-0000-0000D1850000}"/>
    <cellStyle name="Percent 11 4 2" xfId="34255" xr:uid="{00000000-0005-0000-0000-0000D2850000}"/>
    <cellStyle name="Percent 11 5" xfId="34256" xr:uid="{00000000-0005-0000-0000-0000D3850000}"/>
    <cellStyle name="Percent 11 5 2" xfId="34257" xr:uid="{00000000-0005-0000-0000-0000D4850000}"/>
    <cellStyle name="Percent 11 6" xfId="34258" xr:uid="{00000000-0005-0000-0000-0000D5850000}"/>
    <cellStyle name="Percent 11 6 2" xfId="34259" xr:uid="{00000000-0005-0000-0000-0000D6850000}"/>
    <cellStyle name="Percent 11 7" xfId="34260" xr:uid="{00000000-0005-0000-0000-0000D7850000}"/>
    <cellStyle name="Percent 12" xfId="34261" xr:uid="{00000000-0005-0000-0000-0000D8850000}"/>
    <cellStyle name="Percent 12 2" xfId="34262" xr:uid="{00000000-0005-0000-0000-0000D9850000}"/>
    <cellStyle name="Percent 12 2 2" xfId="34263" xr:uid="{00000000-0005-0000-0000-0000DA850000}"/>
    <cellStyle name="Percent 12 2 2 2" xfId="34264" xr:uid="{00000000-0005-0000-0000-0000DB850000}"/>
    <cellStyle name="Percent 12 2 3" xfId="34265" xr:uid="{00000000-0005-0000-0000-0000DC850000}"/>
    <cellStyle name="Percent 12 3" xfId="34266" xr:uid="{00000000-0005-0000-0000-0000DD850000}"/>
    <cellStyle name="Percent 12 3 2" xfId="34267" xr:uid="{00000000-0005-0000-0000-0000DE850000}"/>
    <cellStyle name="Percent 12 3 2 2" xfId="34268" xr:uid="{00000000-0005-0000-0000-0000DF850000}"/>
    <cellStyle name="Percent 12 3 3" xfId="34269" xr:uid="{00000000-0005-0000-0000-0000E0850000}"/>
    <cellStyle name="Percent 12 4" xfId="34270" xr:uid="{00000000-0005-0000-0000-0000E1850000}"/>
    <cellStyle name="Percent 12 4 2" xfId="34271" xr:uid="{00000000-0005-0000-0000-0000E2850000}"/>
    <cellStyle name="Percent 12 5" xfId="34272" xr:uid="{00000000-0005-0000-0000-0000E3850000}"/>
    <cellStyle name="Percent 12 5 2" xfId="34273" xr:uid="{00000000-0005-0000-0000-0000E4850000}"/>
    <cellStyle name="Percent 12 6" xfId="34274" xr:uid="{00000000-0005-0000-0000-0000E5850000}"/>
    <cellStyle name="Percent 12 6 2" xfId="34275" xr:uid="{00000000-0005-0000-0000-0000E6850000}"/>
    <cellStyle name="Percent 12 7" xfId="34276" xr:uid="{00000000-0005-0000-0000-0000E7850000}"/>
    <cellStyle name="Percent 13" xfId="34277" xr:uid="{00000000-0005-0000-0000-0000E8850000}"/>
    <cellStyle name="Percent 14" xfId="34278" xr:uid="{00000000-0005-0000-0000-0000E9850000}"/>
    <cellStyle name="Percent 15" xfId="34279" xr:uid="{00000000-0005-0000-0000-0000EA850000}"/>
    <cellStyle name="Percent 16" xfId="34280" xr:uid="{00000000-0005-0000-0000-0000EB850000}"/>
    <cellStyle name="Percent 17" xfId="34281" xr:uid="{00000000-0005-0000-0000-0000EC850000}"/>
    <cellStyle name="Percent 18" xfId="34282" xr:uid="{00000000-0005-0000-0000-0000ED850000}"/>
    <cellStyle name="Percent 18 2" xfId="34283" xr:uid="{00000000-0005-0000-0000-0000EE850000}"/>
    <cellStyle name="Percent 18 3" xfId="34284" xr:uid="{00000000-0005-0000-0000-0000EF850000}"/>
    <cellStyle name="Percent 18 4" xfId="34285" xr:uid="{00000000-0005-0000-0000-0000F0850000}"/>
    <cellStyle name="Percent 19" xfId="34286" xr:uid="{00000000-0005-0000-0000-0000F1850000}"/>
    <cellStyle name="Percent 19 2" xfId="34287" xr:uid="{00000000-0005-0000-0000-0000F2850000}"/>
    <cellStyle name="Percent 19 3" xfId="34288" xr:uid="{00000000-0005-0000-0000-0000F3850000}"/>
    <cellStyle name="Percent 19 4" xfId="34289" xr:uid="{00000000-0005-0000-0000-0000F4850000}"/>
    <cellStyle name="Percent 2" xfId="34290" xr:uid="{00000000-0005-0000-0000-0000F5850000}"/>
    <cellStyle name="Percent 2 10" xfId="34291" xr:uid="{00000000-0005-0000-0000-0000F6850000}"/>
    <cellStyle name="Percent 2 10 2" xfId="34292" xr:uid="{00000000-0005-0000-0000-0000F7850000}"/>
    <cellStyle name="Percent 2 10 3" xfId="34293" xr:uid="{00000000-0005-0000-0000-0000F8850000}"/>
    <cellStyle name="Percent 2 11" xfId="34294" xr:uid="{00000000-0005-0000-0000-0000F9850000}"/>
    <cellStyle name="Percent 2 11 2" xfId="34295" xr:uid="{00000000-0005-0000-0000-0000FA850000}"/>
    <cellStyle name="Percent 2 11 3" xfId="34296" xr:uid="{00000000-0005-0000-0000-0000FB850000}"/>
    <cellStyle name="Percent 2 12" xfId="34297" xr:uid="{00000000-0005-0000-0000-0000FC850000}"/>
    <cellStyle name="Percent 2 12 2" xfId="34298" xr:uid="{00000000-0005-0000-0000-0000FD850000}"/>
    <cellStyle name="Percent 2 12 3" xfId="34299" xr:uid="{00000000-0005-0000-0000-0000FE850000}"/>
    <cellStyle name="Percent 2 13" xfId="34300" xr:uid="{00000000-0005-0000-0000-0000FF850000}"/>
    <cellStyle name="Percent 2 14" xfId="34301" xr:uid="{00000000-0005-0000-0000-000000860000}"/>
    <cellStyle name="Percent 2 14 2" xfId="34302" xr:uid="{00000000-0005-0000-0000-000001860000}"/>
    <cellStyle name="Percent 2 15" xfId="34303" xr:uid="{00000000-0005-0000-0000-000002860000}"/>
    <cellStyle name="Percent 2 16" xfId="34304" xr:uid="{00000000-0005-0000-0000-000003860000}"/>
    <cellStyle name="Percent 2 17" xfId="34305" xr:uid="{00000000-0005-0000-0000-000004860000}"/>
    <cellStyle name="Percent 2 18" xfId="34306" xr:uid="{00000000-0005-0000-0000-000005860000}"/>
    <cellStyle name="Percent 2 19" xfId="34307" xr:uid="{00000000-0005-0000-0000-000006860000}"/>
    <cellStyle name="Percent 2 2" xfId="34308" xr:uid="{00000000-0005-0000-0000-000007860000}"/>
    <cellStyle name="Percent 2 2 10" xfId="34309" xr:uid="{00000000-0005-0000-0000-000008860000}"/>
    <cellStyle name="Percent 2 2 11" xfId="34310" xr:uid="{00000000-0005-0000-0000-000009860000}"/>
    <cellStyle name="Percent 2 2 12" xfId="34311" xr:uid="{00000000-0005-0000-0000-00000A860000}"/>
    <cellStyle name="Percent 2 2 13" xfId="34312" xr:uid="{00000000-0005-0000-0000-00000B860000}"/>
    <cellStyle name="Percent 2 2 14" xfId="34313" xr:uid="{00000000-0005-0000-0000-00000C860000}"/>
    <cellStyle name="Percent 2 2 15" xfId="34314" xr:uid="{00000000-0005-0000-0000-00000D860000}"/>
    <cellStyle name="Percent 2 2 16" xfId="34315" xr:uid="{00000000-0005-0000-0000-00000E860000}"/>
    <cellStyle name="Percent 2 2 17" xfId="34316" xr:uid="{00000000-0005-0000-0000-00000F860000}"/>
    <cellStyle name="Percent 2 2 18" xfId="34317" xr:uid="{00000000-0005-0000-0000-000010860000}"/>
    <cellStyle name="Percent 2 2 19" xfId="34318" xr:uid="{00000000-0005-0000-0000-000011860000}"/>
    <cellStyle name="Percent 2 2 2" xfId="34319" xr:uid="{00000000-0005-0000-0000-000012860000}"/>
    <cellStyle name="Percent 2 2 2 2" xfId="34320" xr:uid="{00000000-0005-0000-0000-000013860000}"/>
    <cellStyle name="Percent 2 2 2 2 2" xfId="34321" xr:uid="{00000000-0005-0000-0000-000014860000}"/>
    <cellStyle name="Percent 2 2 2 2 2 2" xfId="34322" xr:uid="{00000000-0005-0000-0000-000015860000}"/>
    <cellStyle name="Percent 2 2 2 2 3" xfId="34323" xr:uid="{00000000-0005-0000-0000-000016860000}"/>
    <cellStyle name="Percent 2 2 2 3" xfId="34324" xr:uid="{00000000-0005-0000-0000-000017860000}"/>
    <cellStyle name="Percent 2 2 2 3 2" xfId="34325" xr:uid="{00000000-0005-0000-0000-000018860000}"/>
    <cellStyle name="Percent 2 2 2 3 2 2" xfId="34326" xr:uid="{00000000-0005-0000-0000-000019860000}"/>
    <cellStyle name="Percent 2 2 2 3 3" xfId="34327" xr:uid="{00000000-0005-0000-0000-00001A860000}"/>
    <cellStyle name="Percent 2 2 2 4" xfId="34328" xr:uid="{00000000-0005-0000-0000-00001B860000}"/>
    <cellStyle name="Percent 2 2 2 4 2" xfId="34329" xr:uid="{00000000-0005-0000-0000-00001C860000}"/>
    <cellStyle name="Percent 2 2 2 5" xfId="34330" xr:uid="{00000000-0005-0000-0000-00001D860000}"/>
    <cellStyle name="Percent 2 2 2 6" xfId="34331" xr:uid="{00000000-0005-0000-0000-00001E860000}"/>
    <cellStyle name="Percent 2 2 3" xfId="34332" xr:uid="{00000000-0005-0000-0000-00001F860000}"/>
    <cellStyle name="Percent 2 2 3 2" xfId="34333" xr:uid="{00000000-0005-0000-0000-000020860000}"/>
    <cellStyle name="Percent 2 2 3 2 2" xfId="34334" xr:uid="{00000000-0005-0000-0000-000021860000}"/>
    <cellStyle name="Percent 2 2 3 2 2 2" xfId="34335" xr:uid="{00000000-0005-0000-0000-000022860000}"/>
    <cellStyle name="Percent 2 2 3 2 3" xfId="34336" xr:uid="{00000000-0005-0000-0000-000023860000}"/>
    <cellStyle name="Percent 2 2 3 3" xfId="34337" xr:uid="{00000000-0005-0000-0000-000024860000}"/>
    <cellStyle name="Percent 2 2 3 3 2" xfId="34338" xr:uid="{00000000-0005-0000-0000-000025860000}"/>
    <cellStyle name="Percent 2 2 3 3 2 2" xfId="34339" xr:uid="{00000000-0005-0000-0000-000026860000}"/>
    <cellStyle name="Percent 2 2 3 3 3" xfId="34340" xr:uid="{00000000-0005-0000-0000-000027860000}"/>
    <cellStyle name="Percent 2 2 3 4" xfId="34341" xr:uid="{00000000-0005-0000-0000-000028860000}"/>
    <cellStyle name="Percent 2 2 3 4 2" xfId="34342" xr:uid="{00000000-0005-0000-0000-000029860000}"/>
    <cellStyle name="Percent 2 2 3 5" xfId="34343" xr:uid="{00000000-0005-0000-0000-00002A860000}"/>
    <cellStyle name="Percent 2 2 4" xfId="34344" xr:uid="{00000000-0005-0000-0000-00002B860000}"/>
    <cellStyle name="Percent 2 2 4 2" xfId="34345" xr:uid="{00000000-0005-0000-0000-00002C860000}"/>
    <cellStyle name="Percent 2 2 4 2 2" xfId="34346" xr:uid="{00000000-0005-0000-0000-00002D860000}"/>
    <cellStyle name="Percent 2 2 4 3" xfId="34347" xr:uid="{00000000-0005-0000-0000-00002E860000}"/>
    <cellStyle name="Percent 2 2 5" xfId="34348" xr:uid="{00000000-0005-0000-0000-00002F860000}"/>
    <cellStyle name="Percent 2 2 5 2" xfId="34349" xr:uid="{00000000-0005-0000-0000-000030860000}"/>
    <cellStyle name="Percent 2 2 5 2 2" xfId="34350" xr:uid="{00000000-0005-0000-0000-000031860000}"/>
    <cellStyle name="Percent 2 2 5 3" xfId="34351" xr:uid="{00000000-0005-0000-0000-000032860000}"/>
    <cellStyle name="Percent 2 2 6" xfId="34352" xr:uid="{00000000-0005-0000-0000-000033860000}"/>
    <cellStyle name="Percent 2 2 6 2" xfId="34353" xr:uid="{00000000-0005-0000-0000-000034860000}"/>
    <cellStyle name="Percent 2 2 7" xfId="34354" xr:uid="{00000000-0005-0000-0000-000035860000}"/>
    <cellStyle name="Percent 2 2 8" xfId="34355" xr:uid="{00000000-0005-0000-0000-000036860000}"/>
    <cellStyle name="Percent 2 2 9" xfId="34356" xr:uid="{00000000-0005-0000-0000-000037860000}"/>
    <cellStyle name="Percent 2 20" xfId="34357" xr:uid="{00000000-0005-0000-0000-000038860000}"/>
    <cellStyle name="Percent 2 21" xfId="34358" xr:uid="{00000000-0005-0000-0000-000039860000}"/>
    <cellStyle name="Percent 2 22" xfId="34359" xr:uid="{00000000-0005-0000-0000-00003A860000}"/>
    <cellStyle name="Percent 2 23" xfId="34360" xr:uid="{00000000-0005-0000-0000-00003B860000}"/>
    <cellStyle name="Percent 2 24" xfId="34361" xr:uid="{00000000-0005-0000-0000-00003C860000}"/>
    <cellStyle name="Percent 2 25" xfId="34362" xr:uid="{00000000-0005-0000-0000-00003D860000}"/>
    <cellStyle name="Percent 2 26" xfId="34363" xr:uid="{00000000-0005-0000-0000-00003E860000}"/>
    <cellStyle name="Percent 2 27" xfId="34364" xr:uid="{00000000-0005-0000-0000-00003F860000}"/>
    <cellStyle name="Percent 2 28" xfId="34365" xr:uid="{00000000-0005-0000-0000-000040860000}"/>
    <cellStyle name="Percent 2 29" xfId="34366" xr:uid="{00000000-0005-0000-0000-000041860000}"/>
    <cellStyle name="Percent 2 3" xfId="34367" xr:uid="{00000000-0005-0000-0000-000042860000}"/>
    <cellStyle name="Percent 2 3 2" xfId="34368" xr:uid="{00000000-0005-0000-0000-000043860000}"/>
    <cellStyle name="Percent 2 3 2 2" xfId="34369" xr:uid="{00000000-0005-0000-0000-000044860000}"/>
    <cellStyle name="Percent 2 3 2 2 2" xfId="34370" xr:uid="{00000000-0005-0000-0000-000045860000}"/>
    <cellStyle name="Percent 2 3 2 2 2 2" xfId="34371" xr:uid="{00000000-0005-0000-0000-000046860000}"/>
    <cellStyle name="Percent 2 3 2 2 3" xfId="34372" xr:uid="{00000000-0005-0000-0000-000047860000}"/>
    <cellStyle name="Percent 2 3 2 3" xfId="34373" xr:uid="{00000000-0005-0000-0000-000048860000}"/>
    <cellStyle name="Percent 2 3 2 3 2" xfId="34374" xr:uid="{00000000-0005-0000-0000-000049860000}"/>
    <cellStyle name="Percent 2 3 2 3 2 2" xfId="34375" xr:uid="{00000000-0005-0000-0000-00004A860000}"/>
    <cellStyle name="Percent 2 3 2 3 3" xfId="34376" xr:uid="{00000000-0005-0000-0000-00004B860000}"/>
    <cellStyle name="Percent 2 3 2 4" xfId="34377" xr:uid="{00000000-0005-0000-0000-00004C860000}"/>
    <cellStyle name="Percent 2 3 2 4 2" xfId="34378" xr:uid="{00000000-0005-0000-0000-00004D860000}"/>
    <cellStyle name="Percent 2 3 2 5" xfId="34379" xr:uid="{00000000-0005-0000-0000-00004E860000}"/>
    <cellStyle name="Percent 2 3 3" xfId="34380" xr:uid="{00000000-0005-0000-0000-00004F860000}"/>
    <cellStyle name="Percent 2 3 3 2" xfId="34381" xr:uid="{00000000-0005-0000-0000-000050860000}"/>
    <cellStyle name="Percent 2 3 3 2 2" xfId="34382" xr:uid="{00000000-0005-0000-0000-000051860000}"/>
    <cellStyle name="Percent 2 3 3 2 2 2" xfId="34383" xr:uid="{00000000-0005-0000-0000-000052860000}"/>
    <cellStyle name="Percent 2 3 3 2 3" xfId="34384" xr:uid="{00000000-0005-0000-0000-000053860000}"/>
    <cellStyle name="Percent 2 3 3 3" xfId="34385" xr:uid="{00000000-0005-0000-0000-000054860000}"/>
    <cellStyle name="Percent 2 3 3 3 2" xfId="34386" xr:uid="{00000000-0005-0000-0000-000055860000}"/>
    <cellStyle name="Percent 2 3 3 3 2 2" xfId="34387" xr:uid="{00000000-0005-0000-0000-000056860000}"/>
    <cellStyle name="Percent 2 3 3 3 3" xfId="34388" xr:uid="{00000000-0005-0000-0000-000057860000}"/>
    <cellStyle name="Percent 2 3 3 4" xfId="34389" xr:uid="{00000000-0005-0000-0000-000058860000}"/>
    <cellStyle name="Percent 2 3 3 4 2" xfId="34390" xr:uid="{00000000-0005-0000-0000-000059860000}"/>
    <cellStyle name="Percent 2 3 3 5" xfId="34391" xr:uid="{00000000-0005-0000-0000-00005A860000}"/>
    <cellStyle name="Percent 2 3 4" xfId="34392" xr:uid="{00000000-0005-0000-0000-00005B860000}"/>
    <cellStyle name="Percent 2 3 4 2" xfId="34393" xr:uid="{00000000-0005-0000-0000-00005C860000}"/>
    <cellStyle name="Percent 2 3 4 2 2" xfId="34394" xr:uid="{00000000-0005-0000-0000-00005D860000}"/>
    <cellStyle name="Percent 2 3 4 3" xfId="34395" xr:uid="{00000000-0005-0000-0000-00005E860000}"/>
    <cellStyle name="Percent 2 3 5" xfId="34396" xr:uid="{00000000-0005-0000-0000-00005F860000}"/>
    <cellStyle name="Percent 2 3 5 2" xfId="34397" xr:uid="{00000000-0005-0000-0000-000060860000}"/>
    <cellStyle name="Percent 2 3 5 2 2" xfId="34398" xr:uid="{00000000-0005-0000-0000-000061860000}"/>
    <cellStyle name="Percent 2 3 5 3" xfId="34399" xr:uid="{00000000-0005-0000-0000-000062860000}"/>
    <cellStyle name="Percent 2 3 6" xfId="34400" xr:uid="{00000000-0005-0000-0000-000063860000}"/>
    <cellStyle name="Percent 2 3 6 2" xfId="34401" xr:uid="{00000000-0005-0000-0000-000064860000}"/>
    <cellStyle name="Percent 2 3 7" xfId="34402" xr:uid="{00000000-0005-0000-0000-000065860000}"/>
    <cellStyle name="Percent 2 3 8" xfId="34403" xr:uid="{00000000-0005-0000-0000-000066860000}"/>
    <cellStyle name="Percent 2 30" xfId="34404" xr:uid="{00000000-0005-0000-0000-000067860000}"/>
    <cellStyle name="Percent 2 31" xfId="34405" xr:uid="{00000000-0005-0000-0000-000068860000}"/>
    <cellStyle name="Percent 2 32" xfId="34406" xr:uid="{00000000-0005-0000-0000-000069860000}"/>
    <cellStyle name="Percent 2 33" xfId="34407" xr:uid="{00000000-0005-0000-0000-00006A860000}"/>
    <cellStyle name="Percent 2 34" xfId="34408" xr:uid="{00000000-0005-0000-0000-00006B860000}"/>
    <cellStyle name="Percent 2 35" xfId="34409" xr:uid="{00000000-0005-0000-0000-00006C860000}"/>
    <cellStyle name="Percent 2 36" xfId="34410" xr:uid="{00000000-0005-0000-0000-00006D860000}"/>
    <cellStyle name="Percent 2 37" xfId="34411" xr:uid="{00000000-0005-0000-0000-00006E860000}"/>
    <cellStyle name="Percent 2 38" xfId="34412" xr:uid="{00000000-0005-0000-0000-00006F860000}"/>
    <cellStyle name="Percent 2 39" xfId="34413" xr:uid="{00000000-0005-0000-0000-000070860000}"/>
    <cellStyle name="Percent 2 4" xfId="34414" xr:uid="{00000000-0005-0000-0000-000071860000}"/>
    <cellStyle name="Percent 2 4 10" xfId="34415" xr:uid="{00000000-0005-0000-0000-000072860000}"/>
    <cellStyle name="Percent 2 4 11" xfId="34416" xr:uid="{00000000-0005-0000-0000-000073860000}"/>
    <cellStyle name="Percent 2 4 12" xfId="34417" xr:uid="{00000000-0005-0000-0000-000074860000}"/>
    <cellStyle name="Percent 2 4 13" xfId="34418" xr:uid="{00000000-0005-0000-0000-000075860000}"/>
    <cellStyle name="Percent 2 4 14" xfId="34419" xr:uid="{00000000-0005-0000-0000-000076860000}"/>
    <cellStyle name="Percent 2 4 15" xfId="34420" xr:uid="{00000000-0005-0000-0000-000077860000}"/>
    <cellStyle name="Percent 2 4 16" xfId="34421" xr:uid="{00000000-0005-0000-0000-000078860000}"/>
    <cellStyle name="Percent 2 4 17" xfId="34422" xr:uid="{00000000-0005-0000-0000-000079860000}"/>
    <cellStyle name="Percent 2 4 18" xfId="34423" xr:uid="{00000000-0005-0000-0000-00007A860000}"/>
    <cellStyle name="Percent 2 4 19" xfId="34424" xr:uid="{00000000-0005-0000-0000-00007B860000}"/>
    <cellStyle name="Percent 2 4 2" xfId="34425" xr:uid="{00000000-0005-0000-0000-00007C860000}"/>
    <cellStyle name="Percent 2 4 2 2" xfId="34426" xr:uid="{00000000-0005-0000-0000-00007D860000}"/>
    <cellStyle name="Percent 2 4 2 2 2" xfId="34427" xr:uid="{00000000-0005-0000-0000-00007E860000}"/>
    <cellStyle name="Percent 2 4 2 3" xfId="34428" xr:uid="{00000000-0005-0000-0000-00007F860000}"/>
    <cellStyle name="Percent 2 4 20" xfId="34429" xr:uid="{00000000-0005-0000-0000-000080860000}"/>
    <cellStyle name="Percent 2 4 21" xfId="34430" xr:uid="{00000000-0005-0000-0000-000081860000}"/>
    <cellStyle name="Percent 2 4 22" xfId="34431" xr:uid="{00000000-0005-0000-0000-000082860000}"/>
    <cellStyle name="Percent 2 4 23" xfId="34432" xr:uid="{00000000-0005-0000-0000-000083860000}"/>
    <cellStyle name="Percent 2 4 24" xfId="34433" xr:uid="{00000000-0005-0000-0000-000084860000}"/>
    <cellStyle name="Percent 2 4 25" xfId="34434" xr:uid="{00000000-0005-0000-0000-000085860000}"/>
    <cellStyle name="Percent 2 4 26" xfId="34435" xr:uid="{00000000-0005-0000-0000-000086860000}"/>
    <cellStyle name="Percent 2 4 27" xfId="34436" xr:uid="{00000000-0005-0000-0000-000087860000}"/>
    <cellStyle name="Percent 2 4 28" xfId="34437" xr:uid="{00000000-0005-0000-0000-000088860000}"/>
    <cellStyle name="Percent 2 4 29" xfId="34438" xr:uid="{00000000-0005-0000-0000-000089860000}"/>
    <cellStyle name="Percent 2 4 3" xfId="34439" xr:uid="{00000000-0005-0000-0000-00008A860000}"/>
    <cellStyle name="Percent 2 4 3 2" xfId="34440" xr:uid="{00000000-0005-0000-0000-00008B860000}"/>
    <cellStyle name="Percent 2 4 3 2 2" xfId="34441" xr:uid="{00000000-0005-0000-0000-00008C860000}"/>
    <cellStyle name="Percent 2 4 3 3" xfId="34442" xr:uid="{00000000-0005-0000-0000-00008D860000}"/>
    <cellStyle name="Percent 2 4 30" xfId="34443" xr:uid="{00000000-0005-0000-0000-00008E860000}"/>
    <cellStyle name="Percent 2 4 4" xfId="34444" xr:uid="{00000000-0005-0000-0000-00008F860000}"/>
    <cellStyle name="Percent 2 4 4 2" xfId="34445" xr:uid="{00000000-0005-0000-0000-000090860000}"/>
    <cellStyle name="Percent 2 4 5" xfId="34446" xr:uid="{00000000-0005-0000-0000-000091860000}"/>
    <cellStyle name="Percent 2 4 6" xfId="34447" xr:uid="{00000000-0005-0000-0000-000092860000}"/>
    <cellStyle name="Percent 2 4 7" xfId="34448" xr:uid="{00000000-0005-0000-0000-000093860000}"/>
    <cellStyle name="Percent 2 4 8" xfId="34449" xr:uid="{00000000-0005-0000-0000-000094860000}"/>
    <cellStyle name="Percent 2 4 9" xfId="34450" xr:uid="{00000000-0005-0000-0000-000095860000}"/>
    <cellStyle name="Percent 2 40" xfId="34451" xr:uid="{00000000-0005-0000-0000-000096860000}"/>
    <cellStyle name="Percent 2 41" xfId="34452" xr:uid="{00000000-0005-0000-0000-000097860000}"/>
    <cellStyle name="Percent 2 42" xfId="34453" xr:uid="{00000000-0005-0000-0000-000098860000}"/>
    <cellStyle name="Percent 2 43" xfId="34454" xr:uid="{00000000-0005-0000-0000-000099860000}"/>
    <cellStyle name="Percent 2 5" xfId="34455" xr:uid="{00000000-0005-0000-0000-00009A860000}"/>
    <cellStyle name="Percent 2 5 2" xfId="34456" xr:uid="{00000000-0005-0000-0000-00009B860000}"/>
    <cellStyle name="Percent 2 5 2 2" xfId="34457" xr:uid="{00000000-0005-0000-0000-00009C860000}"/>
    <cellStyle name="Percent 2 5 2 2 2" xfId="34458" xr:uid="{00000000-0005-0000-0000-00009D860000}"/>
    <cellStyle name="Percent 2 5 2 3" xfId="34459" xr:uid="{00000000-0005-0000-0000-00009E860000}"/>
    <cellStyle name="Percent 2 5 3" xfId="34460" xr:uid="{00000000-0005-0000-0000-00009F860000}"/>
    <cellStyle name="Percent 2 5 3 2" xfId="34461" xr:uid="{00000000-0005-0000-0000-0000A0860000}"/>
    <cellStyle name="Percent 2 5 3 2 2" xfId="34462" xr:uid="{00000000-0005-0000-0000-0000A1860000}"/>
    <cellStyle name="Percent 2 5 3 3" xfId="34463" xr:uid="{00000000-0005-0000-0000-0000A2860000}"/>
    <cellStyle name="Percent 2 5 4" xfId="34464" xr:uid="{00000000-0005-0000-0000-0000A3860000}"/>
    <cellStyle name="Percent 2 5 4 2" xfId="34465" xr:uid="{00000000-0005-0000-0000-0000A4860000}"/>
    <cellStyle name="Percent 2 5 5" xfId="34466" xr:uid="{00000000-0005-0000-0000-0000A5860000}"/>
    <cellStyle name="Percent 2 5 6" xfId="34467" xr:uid="{00000000-0005-0000-0000-0000A6860000}"/>
    <cellStyle name="Percent 2 6" xfId="34468" xr:uid="{00000000-0005-0000-0000-0000A7860000}"/>
    <cellStyle name="Percent 2 7" xfId="34469" xr:uid="{00000000-0005-0000-0000-0000A8860000}"/>
    <cellStyle name="Percent 2 7 2" xfId="34470" xr:uid="{00000000-0005-0000-0000-0000A9860000}"/>
    <cellStyle name="Percent 2 7 3" xfId="34471" xr:uid="{00000000-0005-0000-0000-0000AA860000}"/>
    <cellStyle name="Percent 2 8" xfId="34472" xr:uid="{00000000-0005-0000-0000-0000AB860000}"/>
    <cellStyle name="Percent 2 8 2" xfId="34473" xr:uid="{00000000-0005-0000-0000-0000AC860000}"/>
    <cellStyle name="Percent 2 8 3" xfId="34474" xr:uid="{00000000-0005-0000-0000-0000AD860000}"/>
    <cellStyle name="Percent 2 9" xfId="34475" xr:uid="{00000000-0005-0000-0000-0000AE860000}"/>
    <cellStyle name="Percent 2 9 2" xfId="34476" xr:uid="{00000000-0005-0000-0000-0000AF860000}"/>
    <cellStyle name="Percent 2 9 3" xfId="34477" xr:uid="{00000000-0005-0000-0000-0000B0860000}"/>
    <cellStyle name="Percent 20" xfId="34478" xr:uid="{00000000-0005-0000-0000-0000B1860000}"/>
    <cellStyle name="Percent 20 2" xfId="34479" xr:uid="{00000000-0005-0000-0000-0000B2860000}"/>
    <cellStyle name="Percent 21" xfId="34480" xr:uid="{00000000-0005-0000-0000-0000B3860000}"/>
    <cellStyle name="Percent 21 2" xfId="34481" xr:uid="{00000000-0005-0000-0000-0000B4860000}"/>
    <cellStyle name="Percent 22" xfId="34482" xr:uid="{00000000-0005-0000-0000-0000B5860000}"/>
    <cellStyle name="Percent 23" xfId="34483" xr:uid="{00000000-0005-0000-0000-0000B6860000}"/>
    <cellStyle name="Percent 24" xfId="34484" xr:uid="{00000000-0005-0000-0000-0000B7860000}"/>
    <cellStyle name="Percent 25" xfId="34485" xr:uid="{00000000-0005-0000-0000-0000B8860000}"/>
    <cellStyle name="Percent 26" xfId="34486" xr:uid="{00000000-0005-0000-0000-0000B9860000}"/>
    <cellStyle name="Percent 27" xfId="34487" xr:uid="{00000000-0005-0000-0000-0000BA860000}"/>
    <cellStyle name="Percent 28" xfId="34488" xr:uid="{00000000-0005-0000-0000-0000BB860000}"/>
    <cellStyle name="Percent 29" xfId="34489" xr:uid="{00000000-0005-0000-0000-0000BC860000}"/>
    <cellStyle name="Percent 3" xfId="34490" xr:uid="{00000000-0005-0000-0000-0000BD860000}"/>
    <cellStyle name="Percent 3 10" xfId="34491" xr:uid="{00000000-0005-0000-0000-0000BE860000}"/>
    <cellStyle name="Percent 3 11" xfId="34492" xr:uid="{00000000-0005-0000-0000-0000BF860000}"/>
    <cellStyle name="Percent 3 12" xfId="34493" xr:uid="{00000000-0005-0000-0000-0000C0860000}"/>
    <cellStyle name="Percent 3 13" xfId="34494" xr:uid="{00000000-0005-0000-0000-0000C1860000}"/>
    <cellStyle name="Percent 3 14" xfId="34495" xr:uid="{00000000-0005-0000-0000-0000C2860000}"/>
    <cellStyle name="Percent 3 15" xfId="34496" xr:uid="{00000000-0005-0000-0000-0000C3860000}"/>
    <cellStyle name="Percent 3 16" xfId="34497" xr:uid="{00000000-0005-0000-0000-0000C4860000}"/>
    <cellStyle name="Percent 3 17" xfId="34498" xr:uid="{00000000-0005-0000-0000-0000C5860000}"/>
    <cellStyle name="Percent 3 18" xfId="34499" xr:uid="{00000000-0005-0000-0000-0000C6860000}"/>
    <cellStyle name="Percent 3 19" xfId="34500" xr:uid="{00000000-0005-0000-0000-0000C7860000}"/>
    <cellStyle name="Percent 3 2" xfId="34501" xr:uid="{00000000-0005-0000-0000-0000C8860000}"/>
    <cellStyle name="Percent 3 2 10" xfId="34502" xr:uid="{00000000-0005-0000-0000-0000C9860000}"/>
    <cellStyle name="Percent 3 2 11" xfId="34503" xr:uid="{00000000-0005-0000-0000-0000CA860000}"/>
    <cellStyle name="Percent 3 2 12" xfId="34504" xr:uid="{00000000-0005-0000-0000-0000CB860000}"/>
    <cellStyle name="Percent 3 2 13" xfId="34505" xr:uid="{00000000-0005-0000-0000-0000CC860000}"/>
    <cellStyle name="Percent 3 2 14" xfId="34506" xr:uid="{00000000-0005-0000-0000-0000CD860000}"/>
    <cellStyle name="Percent 3 2 15" xfId="34507" xr:uid="{00000000-0005-0000-0000-0000CE860000}"/>
    <cellStyle name="Percent 3 2 16" xfId="34508" xr:uid="{00000000-0005-0000-0000-0000CF860000}"/>
    <cellStyle name="Percent 3 2 17" xfId="34509" xr:uid="{00000000-0005-0000-0000-0000D0860000}"/>
    <cellStyle name="Percent 3 2 18" xfId="34510" xr:uid="{00000000-0005-0000-0000-0000D1860000}"/>
    <cellStyle name="Percent 3 2 19" xfId="34511" xr:uid="{00000000-0005-0000-0000-0000D2860000}"/>
    <cellStyle name="Percent 3 2 2" xfId="34512" xr:uid="{00000000-0005-0000-0000-0000D3860000}"/>
    <cellStyle name="Percent 3 2 20" xfId="34513" xr:uid="{00000000-0005-0000-0000-0000D4860000}"/>
    <cellStyle name="Percent 3 2 21" xfId="34514" xr:uid="{00000000-0005-0000-0000-0000D5860000}"/>
    <cellStyle name="Percent 3 2 22" xfId="34515" xr:uid="{00000000-0005-0000-0000-0000D6860000}"/>
    <cellStyle name="Percent 3 2 23" xfId="34516" xr:uid="{00000000-0005-0000-0000-0000D7860000}"/>
    <cellStyle name="Percent 3 2 24" xfId="34517" xr:uid="{00000000-0005-0000-0000-0000D8860000}"/>
    <cellStyle name="Percent 3 2 25" xfId="34518" xr:uid="{00000000-0005-0000-0000-0000D9860000}"/>
    <cellStyle name="Percent 3 2 26" xfId="34519" xr:uid="{00000000-0005-0000-0000-0000DA860000}"/>
    <cellStyle name="Percent 3 2 27" xfId="34520" xr:uid="{00000000-0005-0000-0000-0000DB860000}"/>
    <cellStyle name="Percent 3 2 28" xfId="34521" xr:uid="{00000000-0005-0000-0000-0000DC860000}"/>
    <cellStyle name="Percent 3 2 29" xfId="34522" xr:uid="{00000000-0005-0000-0000-0000DD860000}"/>
    <cellStyle name="Percent 3 2 3" xfId="34523" xr:uid="{00000000-0005-0000-0000-0000DE860000}"/>
    <cellStyle name="Percent 3 2 30" xfId="34524" xr:uid="{00000000-0005-0000-0000-0000DF860000}"/>
    <cellStyle name="Percent 3 2 31" xfId="34525" xr:uid="{00000000-0005-0000-0000-0000E0860000}"/>
    <cellStyle name="Percent 3 2 4" xfId="34526" xr:uid="{00000000-0005-0000-0000-0000E1860000}"/>
    <cellStyle name="Percent 3 2 5" xfId="34527" xr:uid="{00000000-0005-0000-0000-0000E2860000}"/>
    <cellStyle name="Percent 3 2 6" xfId="34528" xr:uid="{00000000-0005-0000-0000-0000E3860000}"/>
    <cellStyle name="Percent 3 2 7" xfId="34529" xr:uid="{00000000-0005-0000-0000-0000E4860000}"/>
    <cellStyle name="Percent 3 2 8" xfId="34530" xr:uid="{00000000-0005-0000-0000-0000E5860000}"/>
    <cellStyle name="Percent 3 2 9" xfId="34531" xr:uid="{00000000-0005-0000-0000-0000E6860000}"/>
    <cellStyle name="Percent 3 20" xfId="34532" xr:uid="{00000000-0005-0000-0000-0000E7860000}"/>
    <cellStyle name="Percent 3 21" xfId="34533" xr:uid="{00000000-0005-0000-0000-0000E8860000}"/>
    <cellStyle name="Percent 3 22" xfId="34534" xr:uid="{00000000-0005-0000-0000-0000E9860000}"/>
    <cellStyle name="Percent 3 23" xfId="34535" xr:uid="{00000000-0005-0000-0000-0000EA860000}"/>
    <cellStyle name="Percent 3 24" xfId="34536" xr:uid="{00000000-0005-0000-0000-0000EB860000}"/>
    <cellStyle name="Percent 3 25" xfId="34537" xr:uid="{00000000-0005-0000-0000-0000EC860000}"/>
    <cellStyle name="Percent 3 26" xfId="34538" xr:uid="{00000000-0005-0000-0000-0000ED860000}"/>
    <cellStyle name="Percent 3 27" xfId="34539" xr:uid="{00000000-0005-0000-0000-0000EE860000}"/>
    <cellStyle name="Percent 3 28" xfId="34540" xr:uid="{00000000-0005-0000-0000-0000EF860000}"/>
    <cellStyle name="Percent 3 29" xfId="34541" xr:uid="{00000000-0005-0000-0000-0000F0860000}"/>
    <cellStyle name="Percent 3 3" xfId="34542" xr:uid="{00000000-0005-0000-0000-0000F1860000}"/>
    <cellStyle name="Percent 3 30" xfId="34543" xr:uid="{00000000-0005-0000-0000-0000F2860000}"/>
    <cellStyle name="Percent 3 31" xfId="34544" xr:uid="{00000000-0005-0000-0000-0000F3860000}"/>
    <cellStyle name="Percent 3 32" xfId="34545" xr:uid="{00000000-0005-0000-0000-0000F4860000}"/>
    <cellStyle name="Percent 3 4" xfId="34546" xr:uid="{00000000-0005-0000-0000-0000F5860000}"/>
    <cellStyle name="Percent 3 5" xfId="34547" xr:uid="{00000000-0005-0000-0000-0000F6860000}"/>
    <cellStyle name="Percent 3 6" xfId="34548" xr:uid="{00000000-0005-0000-0000-0000F7860000}"/>
    <cellStyle name="Percent 3 7" xfId="34549" xr:uid="{00000000-0005-0000-0000-0000F8860000}"/>
    <cellStyle name="Percent 3 8" xfId="34550" xr:uid="{00000000-0005-0000-0000-0000F9860000}"/>
    <cellStyle name="Percent 3 9" xfId="34551" xr:uid="{00000000-0005-0000-0000-0000FA860000}"/>
    <cellStyle name="Percent 30" xfId="34552" xr:uid="{00000000-0005-0000-0000-0000FB860000}"/>
    <cellStyle name="Percent 31" xfId="34553" xr:uid="{00000000-0005-0000-0000-0000FC860000}"/>
    <cellStyle name="Percent 32" xfId="34554" xr:uid="{00000000-0005-0000-0000-0000FD860000}"/>
    <cellStyle name="Percent 33" xfId="34555" xr:uid="{00000000-0005-0000-0000-0000FE860000}"/>
    <cellStyle name="Percent 34" xfId="34556" xr:uid="{00000000-0005-0000-0000-0000FF860000}"/>
    <cellStyle name="Percent 35" xfId="34557" xr:uid="{00000000-0005-0000-0000-000000870000}"/>
    <cellStyle name="Percent 36" xfId="34558" xr:uid="{00000000-0005-0000-0000-000001870000}"/>
    <cellStyle name="Percent 37" xfId="34559" xr:uid="{00000000-0005-0000-0000-000002870000}"/>
    <cellStyle name="Percent 38" xfId="34560" xr:uid="{00000000-0005-0000-0000-000003870000}"/>
    <cellStyle name="Percent 39" xfId="34561" xr:uid="{00000000-0005-0000-0000-000004870000}"/>
    <cellStyle name="Percent 4" xfId="34562" xr:uid="{00000000-0005-0000-0000-000005870000}"/>
    <cellStyle name="Percent 4 10" xfId="34563" xr:uid="{00000000-0005-0000-0000-000006870000}"/>
    <cellStyle name="Percent 4 11" xfId="34564" xr:uid="{00000000-0005-0000-0000-000007870000}"/>
    <cellStyle name="Percent 4 12" xfId="34565" xr:uid="{00000000-0005-0000-0000-000008870000}"/>
    <cellStyle name="Percent 4 13" xfId="34566" xr:uid="{00000000-0005-0000-0000-000009870000}"/>
    <cellStyle name="Percent 4 14" xfId="34567" xr:uid="{00000000-0005-0000-0000-00000A870000}"/>
    <cellStyle name="Percent 4 15" xfId="34568" xr:uid="{00000000-0005-0000-0000-00000B870000}"/>
    <cellStyle name="Percent 4 16" xfId="34569" xr:uid="{00000000-0005-0000-0000-00000C870000}"/>
    <cellStyle name="Percent 4 17" xfId="34570" xr:uid="{00000000-0005-0000-0000-00000D870000}"/>
    <cellStyle name="Percent 4 18" xfId="34571" xr:uid="{00000000-0005-0000-0000-00000E870000}"/>
    <cellStyle name="Percent 4 19" xfId="34572" xr:uid="{00000000-0005-0000-0000-00000F870000}"/>
    <cellStyle name="Percent 4 2" xfId="34573" xr:uid="{00000000-0005-0000-0000-000010870000}"/>
    <cellStyle name="Percent 4 2 2" xfId="34574" xr:uid="{00000000-0005-0000-0000-000011870000}"/>
    <cellStyle name="Percent 4 2 2 2" xfId="34575" xr:uid="{00000000-0005-0000-0000-000012870000}"/>
    <cellStyle name="Percent 4 2 3" xfId="34576" xr:uid="{00000000-0005-0000-0000-000013870000}"/>
    <cellStyle name="Percent 4 20" xfId="34577" xr:uid="{00000000-0005-0000-0000-000014870000}"/>
    <cellStyle name="Percent 4 21" xfId="34578" xr:uid="{00000000-0005-0000-0000-000015870000}"/>
    <cellStyle name="Percent 4 22" xfId="34579" xr:uid="{00000000-0005-0000-0000-000016870000}"/>
    <cellStyle name="Percent 4 23" xfId="34580" xr:uid="{00000000-0005-0000-0000-000017870000}"/>
    <cellStyle name="Percent 4 24" xfId="34581" xr:uid="{00000000-0005-0000-0000-000018870000}"/>
    <cellStyle name="Percent 4 25" xfId="34582" xr:uid="{00000000-0005-0000-0000-000019870000}"/>
    <cellStyle name="Percent 4 26" xfId="34583" xr:uid="{00000000-0005-0000-0000-00001A870000}"/>
    <cellStyle name="Percent 4 27" xfId="34584" xr:uid="{00000000-0005-0000-0000-00001B870000}"/>
    <cellStyle name="Percent 4 28" xfId="34585" xr:uid="{00000000-0005-0000-0000-00001C870000}"/>
    <cellStyle name="Percent 4 29" xfId="34586" xr:uid="{00000000-0005-0000-0000-00001D870000}"/>
    <cellStyle name="Percent 4 3" xfId="34587" xr:uid="{00000000-0005-0000-0000-00001E870000}"/>
    <cellStyle name="Percent 4 3 2" xfId="34588" xr:uid="{00000000-0005-0000-0000-00001F870000}"/>
    <cellStyle name="Percent 4 3 2 2" xfId="34589" xr:uid="{00000000-0005-0000-0000-000020870000}"/>
    <cellStyle name="Percent 4 3 3" xfId="34590" xr:uid="{00000000-0005-0000-0000-000021870000}"/>
    <cellStyle name="Percent 4 30" xfId="34591" xr:uid="{00000000-0005-0000-0000-000022870000}"/>
    <cellStyle name="Percent 4 31" xfId="34592" xr:uid="{00000000-0005-0000-0000-000023870000}"/>
    <cellStyle name="Percent 4 32" xfId="34593" xr:uid="{00000000-0005-0000-0000-000024870000}"/>
    <cellStyle name="Percent 4 4" xfId="34594" xr:uid="{00000000-0005-0000-0000-000025870000}"/>
    <cellStyle name="Percent 4 4 2" xfId="34595" xr:uid="{00000000-0005-0000-0000-000026870000}"/>
    <cellStyle name="Percent 4 5" xfId="34596" xr:uid="{00000000-0005-0000-0000-000027870000}"/>
    <cellStyle name="Percent 4 6" xfId="34597" xr:uid="{00000000-0005-0000-0000-000028870000}"/>
    <cellStyle name="Percent 4 7" xfId="34598" xr:uid="{00000000-0005-0000-0000-000029870000}"/>
    <cellStyle name="Percent 4 8" xfId="34599" xr:uid="{00000000-0005-0000-0000-00002A870000}"/>
    <cellStyle name="Percent 4 9" xfId="34600" xr:uid="{00000000-0005-0000-0000-00002B870000}"/>
    <cellStyle name="Percent 40" xfId="34601" xr:uid="{00000000-0005-0000-0000-00002C870000}"/>
    <cellStyle name="Percent 41" xfId="34602" xr:uid="{00000000-0005-0000-0000-00002D870000}"/>
    <cellStyle name="Percent 42" xfId="34603" xr:uid="{00000000-0005-0000-0000-00002E870000}"/>
    <cellStyle name="Percent 43" xfId="34604" xr:uid="{00000000-0005-0000-0000-00002F870000}"/>
    <cellStyle name="Percent 44" xfId="34605" xr:uid="{00000000-0005-0000-0000-000030870000}"/>
    <cellStyle name="Percent 45" xfId="34606" xr:uid="{00000000-0005-0000-0000-000031870000}"/>
    <cellStyle name="Percent 46" xfId="34607" xr:uid="{00000000-0005-0000-0000-000032870000}"/>
    <cellStyle name="Percent 47" xfId="34608" xr:uid="{00000000-0005-0000-0000-000033870000}"/>
    <cellStyle name="Percent 5" xfId="34609" xr:uid="{00000000-0005-0000-0000-000034870000}"/>
    <cellStyle name="Percent 5 10" xfId="34610" xr:uid="{00000000-0005-0000-0000-000035870000}"/>
    <cellStyle name="Percent 5 11" xfId="34611" xr:uid="{00000000-0005-0000-0000-000036870000}"/>
    <cellStyle name="Percent 5 12" xfId="34612" xr:uid="{00000000-0005-0000-0000-000037870000}"/>
    <cellStyle name="Percent 5 13" xfId="34613" xr:uid="{00000000-0005-0000-0000-000038870000}"/>
    <cellStyle name="Percent 5 14" xfId="34614" xr:uid="{00000000-0005-0000-0000-000039870000}"/>
    <cellStyle name="Percent 5 15" xfId="34615" xr:uid="{00000000-0005-0000-0000-00003A870000}"/>
    <cellStyle name="Percent 5 16" xfId="34616" xr:uid="{00000000-0005-0000-0000-00003B870000}"/>
    <cellStyle name="Percent 5 17" xfId="34617" xr:uid="{00000000-0005-0000-0000-00003C870000}"/>
    <cellStyle name="Percent 5 18" xfId="34618" xr:uid="{00000000-0005-0000-0000-00003D870000}"/>
    <cellStyle name="Percent 5 19" xfId="34619" xr:uid="{00000000-0005-0000-0000-00003E870000}"/>
    <cellStyle name="Percent 5 2" xfId="34620" xr:uid="{00000000-0005-0000-0000-00003F870000}"/>
    <cellStyle name="Percent 5 2 2" xfId="34621" xr:uid="{00000000-0005-0000-0000-000040870000}"/>
    <cellStyle name="Percent 5 2 2 2" xfId="34622" xr:uid="{00000000-0005-0000-0000-000041870000}"/>
    <cellStyle name="Percent 5 2 3" xfId="34623" xr:uid="{00000000-0005-0000-0000-000042870000}"/>
    <cellStyle name="Percent 5 2 4" xfId="34624" xr:uid="{00000000-0005-0000-0000-000043870000}"/>
    <cellStyle name="Percent 5 20" xfId="34625" xr:uid="{00000000-0005-0000-0000-000044870000}"/>
    <cellStyle name="Percent 5 21" xfId="34626" xr:uid="{00000000-0005-0000-0000-000045870000}"/>
    <cellStyle name="Percent 5 22" xfId="34627" xr:uid="{00000000-0005-0000-0000-000046870000}"/>
    <cellStyle name="Percent 5 23" xfId="34628" xr:uid="{00000000-0005-0000-0000-000047870000}"/>
    <cellStyle name="Percent 5 24" xfId="34629" xr:uid="{00000000-0005-0000-0000-000048870000}"/>
    <cellStyle name="Percent 5 25" xfId="34630" xr:uid="{00000000-0005-0000-0000-000049870000}"/>
    <cellStyle name="Percent 5 26" xfId="34631" xr:uid="{00000000-0005-0000-0000-00004A870000}"/>
    <cellStyle name="Percent 5 27" xfId="34632" xr:uid="{00000000-0005-0000-0000-00004B870000}"/>
    <cellStyle name="Percent 5 28" xfId="34633" xr:uid="{00000000-0005-0000-0000-00004C870000}"/>
    <cellStyle name="Percent 5 3" xfId="34634" xr:uid="{00000000-0005-0000-0000-00004D870000}"/>
    <cellStyle name="Percent 5 3 2" xfId="34635" xr:uid="{00000000-0005-0000-0000-00004E870000}"/>
    <cellStyle name="Percent 5 3 2 2" xfId="34636" xr:uid="{00000000-0005-0000-0000-00004F870000}"/>
    <cellStyle name="Percent 5 3 3" xfId="34637" xr:uid="{00000000-0005-0000-0000-000050870000}"/>
    <cellStyle name="Percent 5 4" xfId="34638" xr:uid="{00000000-0005-0000-0000-000051870000}"/>
    <cellStyle name="Percent 5 4 2" xfId="34639" xr:uid="{00000000-0005-0000-0000-000052870000}"/>
    <cellStyle name="Percent 5 5" xfId="34640" xr:uid="{00000000-0005-0000-0000-000053870000}"/>
    <cellStyle name="Percent 5 6" xfId="34641" xr:uid="{00000000-0005-0000-0000-000054870000}"/>
    <cellStyle name="Percent 5 7" xfId="34642" xr:uid="{00000000-0005-0000-0000-000055870000}"/>
    <cellStyle name="Percent 5 8" xfId="34643" xr:uid="{00000000-0005-0000-0000-000056870000}"/>
    <cellStyle name="Percent 5 8 2" xfId="34644" xr:uid="{00000000-0005-0000-0000-000057870000}"/>
    <cellStyle name="Percent 5 9" xfId="34645" xr:uid="{00000000-0005-0000-0000-000058870000}"/>
    <cellStyle name="Percent 6" xfId="34646" xr:uid="{00000000-0005-0000-0000-000059870000}"/>
    <cellStyle name="Percent 6 2" xfId="34647" xr:uid="{00000000-0005-0000-0000-00005A870000}"/>
    <cellStyle name="Percent 6 3" xfId="34648" xr:uid="{00000000-0005-0000-0000-00005B870000}"/>
    <cellStyle name="Percent 7" xfId="34649" xr:uid="{00000000-0005-0000-0000-00005C870000}"/>
    <cellStyle name="Percent 7 2" xfId="34650" xr:uid="{00000000-0005-0000-0000-00005D870000}"/>
    <cellStyle name="Percent 7 3" xfId="34651" xr:uid="{00000000-0005-0000-0000-00005E870000}"/>
    <cellStyle name="Percent 7 4" xfId="34652" xr:uid="{00000000-0005-0000-0000-00005F870000}"/>
    <cellStyle name="Percent 8" xfId="34653" xr:uid="{00000000-0005-0000-0000-000060870000}"/>
    <cellStyle name="Percent 9" xfId="34654" xr:uid="{00000000-0005-0000-0000-000061870000}"/>
    <cellStyle name="Porcentaje" xfId="34655" xr:uid="{00000000-0005-0000-0000-000062870000}"/>
    <cellStyle name="PwC PF input %" xfId="34656" xr:uid="{00000000-0005-0000-0000-000063870000}"/>
    <cellStyle name="PwC PF input % 2" xfId="34657" xr:uid="{00000000-0005-0000-0000-000064870000}"/>
    <cellStyle name="PwC PF input % 2 10" xfId="34658" xr:uid="{00000000-0005-0000-0000-000065870000}"/>
    <cellStyle name="PwC PF input % 2 10 2" xfId="34659" xr:uid="{00000000-0005-0000-0000-000066870000}"/>
    <cellStyle name="PwC PF input % 2 10 3" xfId="34660" xr:uid="{00000000-0005-0000-0000-000067870000}"/>
    <cellStyle name="PwC PF input % 2 11" xfId="34661" xr:uid="{00000000-0005-0000-0000-000068870000}"/>
    <cellStyle name="PwC PF input % 2 11 2" xfId="34662" xr:uid="{00000000-0005-0000-0000-000069870000}"/>
    <cellStyle name="PwC PF input % 2 11 3" xfId="34663" xr:uid="{00000000-0005-0000-0000-00006A870000}"/>
    <cellStyle name="PwC PF input % 2 12" xfId="34664" xr:uid="{00000000-0005-0000-0000-00006B870000}"/>
    <cellStyle name="PwC PF input % 2 12 2" xfId="34665" xr:uid="{00000000-0005-0000-0000-00006C870000}"/>
    <cellStyle name="PwC PF input % 2 12 3" xfId="34666" xr:uid="{00000000-0005-0000-0000-00006D870000}"/>
    <cellStyle name="PwC PF input % 2 13" xfId="34667" xr:uid="{00000000-0005-0000-0000-00006E870000}"/>
    <cellStyle name="PwC PF input % 2 13 2" xfId="34668" xr:uid="{00000000-0005-0000-0000-00006F870000}"/>
    <cellStyle name="PwC PF input % 2 13 3" xfId="34669" xr:uid="{00000000-0005-0000-0000-000070870000}"/>
    <cellStyle name="PwC PF input % 2 14" xfId="34670" xr:uid="{00000000-0005-0000-0000-000071870000}"/>
    <cellStyle name="PwC PF input % 2 14 2" xfId="34671" xr:uid="{00000000-0005-0000-0000-000072870000}"/>
    <cellStyle name="PwC PF input % 2 14 3" xfId="34672" xr:uid="{00000000-0005-0000-0000-000073870000}"/>
    <cellStyle name="PwC PF input % 2 15" xfId="34673" xr:uid="{00000000-0005-0000-0000-000074870000}"/>
    <cellStyle name="PwC PF input % 2 15 2" xfId="34674" xr:uid="{00000000-0005-0000-0000-000075870000}"/>
    <cellStyle name="PwC PF input % 2 15 3" xfId="34675" xr:uid="{00000000-0005-0000-0000-000076870000}"/>
    <cellStyle name="PwC PF input % 2 16" xfId="34676" xr:uid="{00000000-0005-0000-0000-000077870000}"/>
    <cellStyle name="PwC PF input % 2 16 2" xfId="34677" xr:uid="{00000000-0005-0000-0000-000078870000}"/>
    <cellStyle name="PwC PF input % 2 16 3" xfId="34678" xr:uid="{00000000-0005-0000-0000-000079870000}"/>
    <cellStyle name="PwC PF input % 2 17" xfId="34679" xr:uid="{00000000-0005-0000-0000-00007A870000}"/>
    <cellStyle name="PwC PF input % 2 17 2" xfId="34680" xr:uid="{00000000-0005-0000-0000-00007B870000}"/>
    <cellStyle name="PwC PF input % 2 17 3" xfId="34681" xr:uid="{00000000-0005-0000-0000-00007C870000}"/>
    <cellStyle name="PwC PF input % 2 18" xfId="34682" xr:uid="{00000000-0005-0000-0000-00007D870000}"/>
    <cellStyle name="PwC PF input % 2 18 2" xfId="34683" xr:uid="{00000000-0005-0000-0000-00007E870000}"/>
    <cellStyle name="PwC PF input % 2 18 3" xfId="34684" xr:uid="{00000000-0005-0000-0000-00007F870000}"/>
    <cellStyle name="PwC PF input % 2 19" xfId="34685" xr:uid="{00000000-0005-0000-0000-000080870000}"/>
    <cellStyle name="PwC PF input % 2 19 2" xfId="34686" xr:uid="{00000000-0005-0000-0000-000081870000}"/>
    <cellStyle name="PwC PF input % 2 19 3" xfId="34687" xr:uid="{00000000-0005-0000-0000-000082870000}"/>
    <cellStyle name="PwC PF input % 2 2" xfId="34688" xr:uid="{00000000-0005-0000-0000-000083870000}"/>
    <cellStyle name="PwC PF input % 2 2 10" xfId="34689" xr:uid="{00000000-0005-0000-0000-000084870000}"/>
    <cellStyle name="PwC PF input % 2 2 10 2" xfId="34690" xr:uid="{00000000-0005-0000-0000-000085870000}"/>
    <cellStyle name="PwC PF input % 2 2 10 3" xfId="34691" xr:uid="{00000000-0005-0000-0000-000086870000}"/>
    <cellStyle name="PwC PF input % 2 2 11" xfId="34692" xr:uid="{00000000-0005-0000-0000-000087870000}"/>
    <cellStyle name="PwC PF input % 2 2 11 2" xfId="34693" xr:uid="{00000000-0005-0000-0000-000088870000}"/>
    <cellStyle name="PwC PF input % 2 2 11 3" xfId="34694" xr:uid="{00000000-0005-0000-0000-000089870000}"/>
    <cellStyle name="PwC PF input % 2 2 12" xfId="34695" xr:uid="{00000000-0005-0000-0000-00008A870000}"/>
    <cellStyle name="PwC PF input % 2 2 12 2" xfId="34696" xr:uid="{00000000-0005-0000-0000-00008B870000}"/>
    <cellStyle name="PwC PF input % 2 2 12 3" xfId="34697" xr:uid="{00000000-0005-0000-0000-00008C870000}"/>
    <cellStyle name="PwC PF input % 2 2 13" xfId="34698" xr:uid="{00000000-0005-0000-0000-00008D870000}"/>
    <cellStyle name="PwC PF input % 2 2 13 2" xfId="34699" xr:uid="{00000000-0005-0000-0000-00008E870000}"/>
    <cellStyle name="PwC PF input % 2 2 13 3" xfId="34700" xr:uid="{00000000-0005-0000-0000-00008F870000}"/>
    <cellStyle name="PwC PF input % 2 2 14" xfId="34701" xr:uid="{00000000-0005-0000-0000-000090870000}"/>
    <cellStyle name="PwC PF input % 2 2 14 2" xfId="34702" xr:uid="{00000000-0005-0000-0000-000091870000}"/>
    <cellStyle name="PwC PF input % 2 2 14 3" xfId="34703" xr:uid="{00000000-0005-0000-0000-000092870000}"/>
    <cellStyle name="PwC PF input % 2 2 15" xfId="34704" xr:uid="{00000000-0005-0000-0000-000093870000}"/>
    <cellStyle name="PwC PF input % 2 2 15 2" xfId="34705" xr:uid="{00000000-0005-0000-0000-000094870000}"/>
    <cellStyle name="PwC PF input % 2 2 15 3" xfId="34706" xr:uid="{00000000-0005-0000-0000-000095870000}"/>
    <cellStyle name="PwC PF input % 2 2 16" xfId="34707" xr:uid="{00000000-0005-0000-0000-000096870000}"/>
    <cellStyle name="PwC PF input % 2 2 16 2" xfId="34708" xr:uid="{00000000-0005-0000-0000-000097870000}"/>
    <cellStyle name="PwC PF input % 2 2 16 3" xfId="34709" xr:uid="{00000000-0005-0000-0000-000098870000}"/>
    <cellStyle name="PwC PF input % 2 2 17" xfId="34710" xr:uid="{00000000-0005-0000-0000-000099870000}"/>
    <cellStyle name="PwC PF input % 2 2 17 2" xfId="34711" xr:uid="{00000000-0005-0000-0000-00009A870000}"/>
    <cellStyle name="PwC PF input % 2 2 17 3" xfId="34712" xr:uid="{00000000-0005-0000-0000-00009B870000}"/>
    <cellStyle name="PwC PF input % 2 2 18" xfId="34713" xr:uid="{00000000-0005-0000-0000-00009C870000}"/>
    <cellStyle name="PwC PF input % 2 2 18 2" xfId="34714" xr:uid="{00000000-0005-0000-0000-00009D870000}"/>
    <cellStyle name="PwC PF input % 2 2 18 3" xfId="34715" xr:uid="{00000000-0005-0000-0000-00009E870000}"/>
    <cellStyle name="PwC PF input % 2 2 19" xfId="34716" xr:uid="{00000000-0005-0000-0000-00009F870000}"/>
    <cellStyle name="PwC PF input % 2 2 19 2" xfId="34717" xr:uid="{00000000-0005-0000-0000-0000A0870000}"/>
    <cellStyle name="PwC PF input % 2 2 19 3" xfId="34718" xr:uid="{00000000-0005-0000-0000-0000A1870000}"/>
    <cellStyle name="PwC PF input % 2 2 2" xfId="34719" xr:uid="{00000000-0005-0000-0000-0000A2870000}"/>
    <cellStyle name="PwC PF input % 2 2 2 2" xfId="34720" xr:uid="{00000000-0005-0000-0000-0000A3870000}"/>
    <cellStyle name="PwC PF input % 2 2 2 3" xfId="34721" xr:uid="{00000000-0005-0000-0000-0000A4870000}"/>
    <cellStyle name="PwC PF input % 2 2 20" xfId="34722" xr:uid="{00000000-0005-0000-0000-0000A5870000}"/>
    <cellStyle name="PwC PF input % 2 2 20 2" xfId="34723" xr:uid="{00000000-0005-0000-0000-0000A6870000}"/>
    <cellStyle name="PwC PF input % 2 2 20 3" xfId="34724" xr:uid="{00000000-0005-0000-0000-0000A7870000}"/>
    <cellStyle name="PwC PF input % 2 2 21" xfId="34725" xr:uid="{00000000-0005-0000-0000-0000A8870000}"/>
    <cellStyle name="PwC PF input % 2 2 21 2" xfId="34726" xr:uid="{00000000-0005-0000-0000-0000A9870000}"/>
    <cellStyle name="PwC PF input % 2 2 21 3" xfId="34727" xr:uid="{00000000-0005-0000-0000-0000AA870000}"/>
    <cellStyle name="PwC PF input % 2 2 22" xfId="34728" xr:uid="{00000000-0005-0000-0000-0000AB870000}"/>
    <cellStyle name="PwC PF input % 2 2 22 2" xfId="34729" xr:uid="{00000000-0005-0000-0000-0000AC870000}"/>
    <cellStyle name="PwC PF input % 2 2 22 3" xfId="34730" xr:uid="{00000000-0005-0000-0000-0000AD870000}"/>
    <cellStyle name="PwC PF input % 2 2 23" xfId="34731" xr:uid="{00000000-0005-0000-0000-0000AE870000}"/>
    <cellStyle name="PwC PF input % 2 2 23 2" xfId="34732" xr:uid="{00000000-0005-0000-0000-0000AF870000}"/>
    <cellStyle name="PwC PF input % 2 2 23 3" xfId="34733" xr:uid="{00000000-0005-0000-0000-0000B0870000}"/>
    <cellStyle name="PwC PF input % 2 2 24" xfId="34734" xr:uid="{00000000-0005-0000-0000-0000B1870000}"/>
    <cellStyle name="PwC PF input % 2 2 24 2" xfId="34735" xr:uid="{00000000-0005-0000-0000-0000B2870000}"/>
    <cellStyle name="PwC PF input % 2 2 24 3" xfId="34736" xr:uid="{00000000-0005-0000-0000-0000B3870000}"/>
    <cellStyle name="PwC PF input % 2 2 25" xfId="34737" xr:uid="{00000000-0005-0000-0000-0000B4870000}"/>
    <cellStyle name="PwC PF input % 2 2 26" xfId="34738" xr:uid="{00000000-0005-0000-0000-0000B5870000}"/>
    <cellStyle name="PwC PF input % 2 2 3" xfId="34739" xr:uid="{00000000-0005-0000-0000-0000B6870000}"/>
    <cellStyle name="PwC PF input % 2 2 3 2" xfId="34740" xr:uid="{00000000-0005-0000-0000-0000B7870000}"/>
    <cellStyle name="PwC PF input % 2 2 3 3" xfId="34741" xr:uid="{00000000-0005-0000-0000-0000B8870000}"/>
    <cellStyle name="PwC PF input % 2 2 4" xfId="34742" xr:uid="{00000000-0005-0000-0000-0000B9870000}"/>
    <cellStyle name="PwC PF input % 2 2 4 2" xfId="34743" xr:uid="{00000000-0005-0000-0000-0000BA870000}"/>
    <cellStyle name="PwC PF input % 2 2 4 3" xfId="34744" xr:uid="{00000000-0005-0000-0000-0000BB870000}"/>
    <cellStyle name="PwC PF input % 2 2 5" xfId="34745" xr:uid="{00000000-0005-0000-0000-0000BC870000}"/>
    <cellStyle name="PwC PF input % 2 2 5 2" xfId="34746" xr:uid="{00000000-0005-0000-0000-0000BD870000}"/>
    <cellStyle name="PwC PF input % 2 2 5 3" xfId="34747" xr:uid="{00000000-0005-0000-0000-0000BE870000}"/>
    <cellStyle name="PwC PF input % 2 2 6" xfId="34748" xr:uid="{00000000-0005-0000-0000-0000BF870000}"/>
    <cellStyle name="PwC PF input % 2 2 6 2" xfId="34749" xr:uid="{00000000-0005-0000-0000-0000C0870000}"/>
    <cellStyle name="PwC PF input % 2 2 6 3" xfId="34750" xr:uid="{00000000-0005-0000-0000-0000C1870000}"/>
    <cellStyle name="PwC PF input % 2 2 7" xfId="34751" xr:uid="{00000000-0005-0000-0000-0000C2870000}"/>
    <cellStyle name="PwC PF input % 2 2 7 2" xfId="34752" xr:uid="{00000000-0005-0000-0000-0000C3870000}"/>
    <cellStyle name="PwC PF input % 2 2 7 3" xfId="34753" xr:uid="{00000000-0005-0000-0000-0000C4870000}"/>
    <cellStyle name="PwC PF input % 2 2 8" xfId="34754" xr:uid="{00000000-0005-0000-0000-0000C5870000}"/>
    <cellStyle name="PwC PF input % 2 2 8 2" xfId="34755" xr:uid="{00000000-0005-0000-0000-0000C6870000}"/>
    <cellStyle name="PwC PF input % 2 2 8 3" xfId="34756" xr:uid="{00000000-0005-0000-0000-0000C7870000}"/>
    <cellStyle name="PwC PF input % 2 2 9" xfId="34757" xr:uid="{00000000-0005-0000-0000-0000C8870000}"/>
    <cellStyle name="PwC PF input % 2 2 9 2" xfId="34758" xr:uid="{00000000-0005-0000-0000-0000C9870000}"/>
    <cellStyle name="PwC PF input % 2 2 9 3" xfId="34759" xr:uid="{00000000-0005-0000-0000-0000CA870000}"/>
    <cellStyle name="PwC PF input % 2 20" xfId="34760" xr:uid="{00000000-0005-0000-0000-0000CB870000}"/>
    <cellStyle name="PwC PF input % 2 20 2" xfId="34761" xr:uid="{00000000-0005-0000-0000-0000CC870000}"/>
    <cellStyle name="PwC PF input % 2 20 3" xfId="34762" xr:uid="{00000000-0005-0000-0000-0000CD870000}"/>
    <cellStyle name="PwC PF input % 2 21" xfId="34763" xr:uid="{00000000-0005-0000-0000-0000CE870000}"/>
    <cellStyle name="PwC PF input % 2 21 2" xfId="34764" xr:uid="{00000000-0005-0000-0000-0000CF870000}"/>
    <cellStyle name="PwC PF input % 2 21 3" xfId="34765" xr:uid="{00000000-0005-0000-0000-0000D0870000}"/>
    <cellStyle name="PwC PF input % 2 22" xfId="34766" xr:uid="{00000000-0005-0000-0000-0000D1870000}"/>
    <cellStyle name="PwC PF input % 2 22 2" xfId="34767" xr:uid="{00000000-0005-0000-0000-0000D2870000}"/>
    <cellStyle name="PwC PF input % 2 22 3" xfId="34768" xr:uid="{00000000-0005-0000-0000-0000D3870000}"/>
    <cellStyle name="PwC PF input % 2 23" xfId="34769" xr:uid="{00000000-0005-0000-0000-0000D4870000}"/>
    <cellStyle name="PwC PF input % 2 23 2" xfId="34770" xr:uid="{00000000-0005-0000-0000-0000D5870000}"/>
    <cellStyle name="PwC PF input % 2 23 3" xfId="34771" xr:uid="{00000000-0005-0000-0000-0000D6870000}"/>
    <cellStyle name="PwC PF input % 2 24" xfId="34772" xr:uid="{00000000-0005-0000-0000-0000D7870000}"/>
    <cellStyle name="PwC PF input % 2 24 2" xfId="34773" xr:uid="{00000000-0005-0000-0000-0000D8870000}"/>
    <cellStyle name="PwC PF input % 2 24 3" xfId="34774" xr:uid="{00000000-0005-0000-0000-0000D9870000}"/>
    <cellStyle name="PwC PF input % 2 25" xfId="34775" xr:uid="{00000000-0005-0000-0000-0000DA870000}"/>
    <cellStyle name="PwC PF input % 2 25 2" xfId="34776" xr:uid="{00000000-0005-0000-0000-0000DB870000}"/>
    <cellStyle name="PwC PF input % 2 25 3" xfId="34777" xr:uid="{00000000-0005-0000-0000-0000DC870000}"/>
    <cellStyle name="PwC PF input % 2 26" xfId="34778" xr:uid="{00000000-0005-0000-0000-0000DD870000}"/>
    <cellStyle name="PwC PF input % 2 26 2" xfId="34779" xr:uid="{00000000-0005-0000-0000-0000DE870000}"/>
    <cellStyle name="PwC PF input % 2 26 3" xfId="34780" xr:uid="{00000000-0005-0000-0000-0000DF870000}"/>
    <cellStyle name="PwC PF input % 2 27" xfId="34781" xr:uid="{00000000-0005-0000-0000-0000E0870000}"/>
    <cellStyle name="PwC PF input % 2 27 2" xfId="34782" xr:uid="{00000000-0005-0000-0000-0000E1870000}"/>
    <cellStyle name="PwC PF input % 2 27 3" xfId="34783" xr:uid="{00000000-0005-0000-0000-0000E2870000}"/>
    <cellStyle name="PwC PF input % 2 28" xfId="34784" xr:uid="{00000000-0005-0000-0000-0000E3870000}"/>
    <cellStyle name="PwC PF input % 2 28 2" xfId="34785" xr:uid="{00000000-0005-0000-0000-0000E4870000}"/>
    <cellStyle name="PwC PF input % 2 28 3" xfId="34786" xr:uid="{00000000-0005-0000-0000-0000E5870000}"/>
    <cellStyle name="PwC PF input % 2 29" xfId="34787" xr:uid="{00000000-0005-0000-0000-0000E6870000}"/>
    <cellStyle name="PwC PF input % 2 29 2" xfId="34788" xr:uid="{00000000-0005-0000-0000-0000E7870000}"/>
    <cellStyle name="PwC PF input % 2 29 3" xfId="34789" xr:uid="{00000000-0005-0000-0000-0000E8870000}"/>
    <cellStyle name="PwC PF input % 2 3" xfId="34790" xr:uid="{00000000-0005-0000-0000-0000E9870000}"/>
    <cellStyle name="PwC PF input % 2 3 10" xfId="34791" xr:uid="{00000000-0005-0000-0000-0000EA870000}"/>
    <cellStyle name="PwC PF input % 2 3 10 2" xfId="34792" xr:uid="{00000000-0005-0000-0000-0000EB870000}"/>
    <cellStyle name="PwC PF input % 2 3 10 3" xfId="34793" xr:uid="{00000000-0005-0000-0000-0000EC870000}"/>
    <cellStyle name="PwC PF input % 2 3 11" xfId="34794" xr:uid="{00000000-0005-0000-0000-0000ED870000}"/>
    <cellStyle name="PwC PF input % 2 3 11 2" xfId="34795" xr:uid="{00000000-0005-0000-0000-0000EE870000}"/>
    <cellStyle name="PwC PF input % 2 3 11 3" xfId="34796" xr:uid="{00000000-0005-0000-0000-0000EF870000}"/>
    <cellStyle name="PwC PF input % 2 3 12" xfId="34797" xr:uid="{00000000-0005-0000-0000-0000F0870000}"/>
    <cellStyle name="PwC PF input % 2 3 12 2" xfId="34798" xr:uid="{00000000-0005-0000-0000-0000F1870000}"/>
    <cellStyle name="PwC PF input % 2 3 12 3" xfId="34799" xr:uid="{00000000-0005-0000-0000-0000F2870000}"/>
    <cellStyle name="PwC PF input % 2 3 13" xfId="34800" xr:uid="{00000000-0005-0000-0000-0000F3870000}"/>
    <cellStyle name="PwC PF input % 2 3 13 2" xfId="34801" xr:uid="{00000000-0005-0000-0000-0000F4870000}"/>
    <cellStyle name="PwC PF input % 2 3 13 3" xfId="34802" xr:uid="{00000000-0005-0000-0000-0000F5870000}"/>
    <cellStyle name="PwC PF input % 2 3 14" xfId="34803" xr:uid="{00000000-0005-0000-0000-0000F6870000}"/>
    <cellStyle name="PwC PF input % 2 3 14 2" xfId="34804" xr:uid="{00000000-0005-0000-0000-0000F7870000}"/>
    <cellStyle name="PwC PF input % 2 3 14 3" xfId="34805" xr:uid="{00000000-0005-0000-0000-0000F8870000}"/>
    <cellStyle name="PwC PF input % 2 3 15" xfId="34806" xr:uid="{00000000-0005-0000-0000-0000F9870000}"/>
    <cellStyle name="PwC PF input % 2 3 15 2" xfId="34807" xr:uid="{00000000-0005-0000-0000-0000FA870000}"/>
    <cellStyle name="PwC PF input % 2 3 15 3" xfId="34808" xr:uid="{00000000-0005-0000-0000-0000FB870000}"/>
    <cellStyle name="PwC PF input % 2 3 16" xfId="34809" xr:uid="{00000000-0005-0000-0000-0000FC870000}"/>
    <cellStyle name="PwC PF input % 2 3 16 2" xfId="34810" xr:uid="{00000000-0005-0000-0000-0000FD870000}"/>
    <cellStyle name="PwC PF input % 2 3 16 3" xfId="34811" xr:uid="{00000000-0005-0000-0000-0000FE870000}"/>
    <cellStyle name="PwC PF input % 2 3 17" xfId="34812" xr:uid="{00000000-0005-0000-0000-0000FF870000}"/>
    <cellStyle name="PwC PF input % 2 3 17 2" xfId="34813" xr:uid="{00000000-0005-0000-0000-000000880000}"/>
    <cellStyle name="PwC PF input % 2 3 17 3" xfId="34814" xr:uid="{00000000-0005-0000-0000-000001880000}"/>
    <cellStyle name="PwC PF input % 2 3 18" xfId="34815" xr:uid="{00000000-0005-0000-0000-000002880000}"/>
    <cellStyle name="PwC PF input % 2 3 18 2" xfId="34816" xr:uid="{00000000-0005-0000-0000-000003880000}"/>
    <cellStyle name="PwC PF input % 2 3 18 3" xfId="34817" xr:uid="{00000000-0005-0000-0000-000004880000}"/>
    <cellStyle name="PwC PF input % 2 3 19" xfId="34818" xr:uid="{00000000-0005-0000-0000-000005880000}"/>
    <cellStyle name="PwC PF input % 2 3 19 2" xfId="34819" xr:uid="{00000000-0005-0000-0000-000006880000}"/>
    <cellStyle name="PwC PF input % 2 3 19 3" xfId="34820" xr:uid="{00000000-0005-0000-0000-000007880000}"/>
    <cellStyle name="PwC PF input % 2 3 2" xfId="34821" xr:uid="{00000000-0005-0000-0000-000008880000}"/>
    <cellStyle name="PwC PF input % 2 3 2 2" xfId="34822" xr:uid="{00000000-0005-0000-0000-000009880000}"/>
    <cellStyle name="PwC PF input % 2 3 2 3" xfId="34823" xr:uid="{00000000-0005-0000-0000-00000A880000}"/>
    <cellStyle name="PwC PF input % 2 3 20" xfId="34824" xr:uid="{00000000-0005-0000-0000-00000B880000}"/>
    <cellStyle name="PwC PF input % 2 3 20 2" xfId="34825" xr:uid="{00000000-0005-0000-0000-00000C880000}"/>
    <cellStyle name="PwC PF input % 2 3 20 3" xfId="34826" xr:uid="{00000000-0005-0000-0000-00000D880000}"/>
    <cellStyle name="PwC PF input % 2 3 21" xfId="34827" xr:uid="{00000000-0005-0000-0000-00000E880000}"/>
    <cellStyle name="PwC PF input % 2 3 21 2" xfId="34828" xr:uid="{00000000-0005-0000-0000-00000F880000}"/>
    <cellStyle name="PwC PF input % 2 3 21 3" xfId="34829" xr:uid="{00000000-0005-0000-0000-000010880000}"/>
    <cellStyle name="PwC PF input % 2 3 22" xfId="34830" xr:uid="{00000000-0005-0000-0000-000011880000}"/>
    <cellStyle name="PwC PF input % 2 3 22 2" xfId="34831" xr:uid="{00000000-0005-0000-0000-000012880000}"/>
    <cellStyle name="PwC PF input % 2 3 22 3" xfId="34832" xr:uid="{00000000-0005-0000-0000-000013880000}"/>
    <cellStyle name="PwC PF input % 2 3 23" xfId="34833" xr:uid="{00000000-0005-0000-0000-000014880000}"/>
    <cellStyle name="PwC PF input % 2 3 23 2" xfId="34834" xr:uid="{00000000-0005-0000-0000-000015880000}"/>
    <cellStyle name="PwC PF input % 2 3 23 3" xfId="34835" xr:uid="{00000000-0005-0000-0000-000016880000}"/>
    <cellStyle name="PwC PF input % 2 3 24" xfId="34836" xr:uid="{00000000-0005-0000-0000-000017880000}"/>
    <cellStyle name="PwC PF input % 2 3 24 2" xfId="34837" xr:uid="{00000000-0005-0000-0000-000018880000}"/>
    <cellStyle name="PwC PF input % 2 3 24 3" xfId="34838" xr:uid="{00000000-0005-0000-0000-000019880000}"/>
    <cellStyle name="PwC PF input % 2 3 25" xfId="34839" xr:uid="{00000000-0005-0000-0000-00001A880000}"/>
    <cellStyle name="PwC PF input % 2 3 26" xfId="34840" xr:uid="{00000000-0005-0000-0000-00001B880000}"/>
    <cellStyle name="PwC PF input % 2 3 3" xfId="34841" xr:uid="{00000000-0005-0000-0000-00001C880000}"/>
    <cellStyle name="PwC PF input % 2 3 3 2" xfId="34842" xr:uid="{00000000-0005-0000-0000-00001D880000}"/>
    <cellStyle name="PwC PF input % 2 3 3 3" xfId="34843" xr:uid="{00000000-0005-0000-0000-00001E880000}"/>
    <cellStyle name="PwC PF input % 2 3 4" xfId="34844" xr:uid="{00000000-0005-0000-0000-00001F880000}"/>
    <cellStyle name="PwC PF input % 2 3 4 2" xfId="34845" xr:uid="{00000000-0005-0000-0000-000020880000}"/>
    <cellStyle name="PwC PF input % 2 3 4 3" xfId="34846" xr:uid="{00000000-0005-0000-0000-000021880000}"/>
    <cellStyle name="PwC PF input % 2 3 5" xfId="34847" xr:uid="{00000000-0005-0000-0000-000022880000}"/>
    <cellStyle name="PwC PF input % 2 3 5 2" xfId="34848" xr:uid="{00000000-0005-0000-0000-000023880000}"/>
    <cellStyle name="PwC PF input % 2 3 5 3" xfId="34849" xr:uid="{00000000-0005-0000-0000-000024880000}"/>
    <cellStyle name="PwC PF input % 2 3 6" xfId="34850" xr:uid="{00000000-0005-0000-0000-000025880000}"/>
    <cellStyle name="PwC PF input % 2 3 6 2" xfId="34851" xr:uid="{00000000-0005-0000-0000-000026880000}"/>
    <cellStyle name="PwC PF input % 2 3 6 3" xfId="34852" xr:uid="{00000000-0005-0000-0000-000027880000}"/>
    <cellStyle name="PwC PF input % 2 3 7" xfId="34853" xr:uid="{00000000-0005-0000-0000-000028880000}"/>
    <cellStyle name="PwC PF input % 2 3 7 2" xfId="34854" xr:uid="{00000000-0005-0000-0000-000029880000}"/>
    <cellStyle name="PwC PF input % 2 3 7 3" xfId="34855" xr:uid="{00000000-0005-0000-0000-00002A880000}"/>
    <cellStyle name="PwC PF input % 2 3 8" xfId="34856" xr:uid="{00000000-0005-0000-0000-00002B880000}"/>
    <cellStyle name="PwC PF input % 2 3 8 2" xfId="34857" xr:uid="{00000000-0005-0000-0000-00002C880000}"/>
    <cellStyle name="PwC PF input % 2 3 8 3" xfId="34858" xr:uid="{00000000-0005-0000-0000-00002D880000}"/>
    <cellStyle name="PwC PF input % 2 3 9" xfId="34859" xr:uid="{00000000-0005-0000-0000-00002E880000}"/>
    <cellStyle name="PwC PF input % 2 3 9 2" xfId="34860" xr:uid="{00000000-0005-0000-0000-00002F880000}"/>
    <cellStyle name="PwC PF input % 2 3 9 3" xfId="34861" xr:uid="{00000000-0005-0000-0000-000030880000}"/>
    <cellStyle name="PwC PF input % 2 30" xfId="34862" xr:uid="{00000000-0005-0000-0000-000031880000}"/>
    <cellStyle name="PwC PF input % 2 30 2" xfId="34863" xr:uid="{00000000-0005-0000-0000-000032880000}"/>
    <cellStyle name="PwC PF input % 2 30 3" xfId="34864" xr:uid="{00000000-0005-0000-0000-000033880000}"/>
    <cellStyle name="PwC PF input % 2 31" xfId="34865" xr:uid="{00000000-0005-0000-0000-000034880000}"/>
    <cellStyle name="PwC PF input % 2 31 2" xfId="34866" xr:uid="{00000000-0005-0000-0000-000035880000}"/>
    <cellStyle name="PwC PF input % 2 31 3" xfId="34867" xr:uid="{00000000-0005-0000-0000-000036880000}"/>
    <cellStyle name="PwC PF input % 2 32" xfId="34868" xr:uid="{00000000-0005-0000-0000-000037880000}"/>
    <cellStyle name="PwC PF input % 2 32 2" xfId="34869" xr:uid="{00000000-0005-0000-0000-000038880000}"/>
    <cellStyle name="PwC PF input % 2 32 3" xfId="34870" xr:uid="{00000000-0005-0000-0000-000039880000}"/>
    <cellStyle name="PwC PF input % 2 33" xfId="34871" xr:uid="{00000000-0005-0000-0000-00003A880000}"/>
    <cellStyle name="PwC PF input % 2 33 2" xfId="34872" xr:uid="{00000000-0005-0000-0000-00003B880000}"/>
    <cellStyle name="PwC PF input % 2 33 3" xfId="34873" xr:uid="{00000000-0005-0000-0000-00003C880000}"/>
    <cellStyle name="PwC PF input % 2 34" xfId="34874" xr:uid="{00000000-0005-0000-0000-00003D880000}"/>
    <cellStyle name="PwC PF input % 2 34 2" xfId="34875" xr:uid="{00000000-0005-0000-0000-00003E880000}"/>
    <cellStyle name="PwC PF input % 2 34 3" xfId="34876" xr:uid="{00000000-0005-0000-0000-00003F880000}"/>
    <cellStyle name="PwC PF input % 2 35" xfId="34877" xr:uid="{00000000-0005-0000-0000-000040880000}"/>
    <cellStyle name="PwC PF input % 2 36" xfId="34878" xr:uid="{00000000-0005-0000-0000-000041880000}"/>
    <cellStyle name="PwC PF input % 2 4" xfId="34879" xr:uid="{00000000-0005-0000-0000-000042880000}"/>
    <cellStyle name="PwC PF input % 2 4 10" xfId="34880" xr:uid="{00000000-0005-0000-0000-000043880000}"/>
    <cellStyle name="PwC PF input % 2 4 10 2" xfId="34881" xr:uid="{00000000-0005-0000-0000-000044880000}"/>
    <cellStyle name="PwC PF input % 2 4 10 3" xfId="34882" xr:uid="{00000000-0005-0000-0000-000045880000}"/>
    <cellStyle name="PwC PF input % 2 4 11" xfId="34883" xr:uid="{00000000-0005-0000-0000-000046880000}"/>
    <cellStyle name="PwC PF input % 2 4 11 2" xfId="34884" xr:uid="{00000000-0005-0000-0000-000047880000}"/>
    <cellStyle name="PwC PF input % 2 4 11 3" xfId="34885" xr:uid="{00000000-0005-0000-0000-000048880000}"/>
    <cellStyle name="PwC PF input % 2 4 12" xfId="34886" xr:uid="{00000000-0005-0000-0000-000049880000}"/>
    <cellStyle name="PwC PF input % 2 4 12 2" xfId="34887" xr:uid="{00000000-0005-0000-0000-00004A880000}"/>
    <cellStyle name="PwC PF input % 2 4 12 3" xfId="34888" xr:uid="{00000000-0005-0000-0000-00004B880000}"/>
    <cellStyle name="PwC PF input % 2 4 13" xfId="34889" xr:uid="{00000000-0005-0000-0000-00004C880000}"/>
    <cellStyle name="PwC PF input % 2 4 13 2" xfId="34890" xr:uid="{00000000-0005-0000-0000-00004D880000}"/>
    <cellStyle name="PwC PF input % 2 4 13 3" xfId="34891" xr:uid="{00000000-0005-0000-0000-00004E880000}"/>
    <cellStyle name="PwC PF input % 2 4 14" xfId="34892" xr:uid="{00000000-0005-0000-0000-00004F880000}"/>
    <cellStyle name="PwC PF input % 2 4 14 2" xfId="34893" xr:uid="{00000000-0005-0000-0000-000050880000}"/>
    <cellStyle name="PwC PF input % 2 4 14 3" xfId="34894" xr:uid="{00000000-0005-0000-0000-000051880000}"/>
    <cellStyle name="PwC PF input % 2 4 15" xfId="34895" xr:uid="{00000000-0005-0000-0000-000052880000}"/>
    <cellStyle name="PwC PF input % 2 4 15 2" xfId="34896" xr:uid="{00000000-0005-0000-0000-000053880000}"/>
    <cellStyle name="PwC PF input % 2 4 15 3" xfId="34897" xr:uid="{00000000-0005-0000-0000-000054880000}"/>
    <cellStyle name="PwC PF input % 2 4 16" xfId="34898" xr:uid="{00000000-0005-0000-0000-000055880000}"/>
    <cellStyle name="PwC PF input % 2 4 16 2" xfId="34899" xr:uid="{00000000-0005-0000-0000-000056880000}"/>
    <cellStyle name="PwC PF input % 2 4 16 3" xfId="34900" xr:uid="{00000000-0005-0000-0000-000057880000}"/>
    <cellStyle name="PwC PF input % 2 4 17" xfId="34901" xr:uid="{00000000-0005-0000-0000-000058880000}"/>
    <cellStyle name="PwC PF input % 2 4 17 2" xfId="34902" xr:uid="{00000000-0005-0000-0000-000059880000}"/>
    <cellStyle name="PwC PF input % 2 4 17 3" xfId="34903" xr:uid="{00000000-0005-0000-0000-00005A880000}"/>
    <cellStyle name="PwC PF input % 2 4 18" xfId="34904" xr:uid="{00000000-0005-0000-0000-00005B880000}"/>
    <cellStyle name="PwC PF input % 2 4 18 2" xfId="34905" xr:uid="{00000000-0005-0000-0000-00005C880000}"/>
    <cellStyle name="PwC PF input % 2 4 18 3" xfId="34906" xr:uid="{00000000-0005-0000-0000-00005D880000}"/>
    <cellStyle name="PwC PF input % 2 4 19" xfId="34907" xr:uid="{00000000-0005-0000-0000-00005E880000}"/>
    <cellStyle name="PwC PF input % 2 4 19 2" xfId="34908" xr:uid="{00000000-0005-0000-0000-00005F880000}"/>
    <cellStyle name="PwC PF input % 2 4 19 3" xfId="34909" xr:uid="{00000000-0005-0000-0000-000060880000}"/>
    <cellStyle name="PwC PF input % 2 4 2" xfId="34910" xr:uid="{00000000-0005-0000-0000-000061880000}"/>
    <cellStyle name="PwC PF input % 2 4 2 2" xfId="34911" xr:uid="{00000000-0005-0000-0000-000062880000}"/>
    <cellStyle name="PwC PF input % 2 4 2 3" xfId="34912" xr:uid="{00000000-0005-0000-0000-000063880000}"/>
    <cellStyle name="PwC PF input % 2 4 20" xfId="34913" xr:uid="{00000000-0005-0000-0000-000064880000}"/>
    <cellStyle name="PwC PF input % 2 4 20 2" xfId="34914" xr:uid="{00000000-0005-0000-0000-000065880000}"/>
    <cellStyle name="PwC PF input % 2 4 20 3" xfId="34915" xr:uid="{00000000-0005-0000-0000-000066880000}"/>
    <cellStyle name="PwC PF input % 2 4 21" xfId="34916" xr:uid="{00000000-0005-0000-0000-000067880000}"/>
    <cellStyle name="PwC PF input % 2 4 21 2" xfId="34917" xr:uid="{00000000-0005-0000-0000-000068880000}"/>
    <cellStyle name="PwC PF input % 2 4 21 3" xfId="34918" xr:uid="{00000000-0005-0000-0000-000069880000}"/>
    <cellStyle name="PwC PF input % 2 4 22" xfId="34919" xr:uid="{00000000-0005-0000-0000-00006A880000}"/>
    <cellStyle name="PwC PF input % 2 4 22 2" xfId="34920" xr:uid="{00000000-0005-0000-0000-00006B880000}"/>
    <cellStyle name="PwC PF input % 2 4 22 3" xfId="34921" xr:uid="{00000000-0005-0000-0000-00006C880000}"/>
    <cellStyle name="PwC PF input % 2 4 23" xfId="34922" xr:uid="{00000000-0005-0000-0000-00006D880000}"/>
    <cellStyle name="PwC PF input % 2 4 23 2" xfId="34923" xr:uid="{00000000-0005-0000-0000-00006E880000}"/>
    <cellStyle name="PwC PF input % 2 4 23 3" xfId="34924" xr:uid="{00000000-0005-0000-0000-00006F880000}"/>
    <cellStyle name="PwC PF input % 2 4 24" xfId="34925" xr:uid="{00000000-0005-0000-0000-000070880000}"/>
    <cellStyle name="PwC PF input % 2 4 24 2" xfId="34926" xr:uid="{00000000-0005-0000-0000-000071880000}"/>
    <cellStyle name="PwC PF input % 2 4 24 3" xfId="34927" xr:uid="{00000000-0005-0000-0000-000072880000}"/>
    <cellStyle name="PwC PF input % 2 4 25" xfId="34928" xr:uid="{00000000-0005-0000-0000-000073880000}"/>
    <cellStyle name="PwC PF input % 2 4 26" xfId="34929" xr:uid="{00000000-0005-0000-0000-000074880000}"/>
    <cellStyle name="PwC PF input % 2 4 3" xfId="34930" xr:uid="{00000000-0005-0000-0000-000075880000}"/>
    <cellStyle name="PwC PF input % 2 4 3 2" xfId="34931" xr:uid="{00000000-0005-0000-0000-000076880000}"/>
    <cellStyle name="PwC PF input % 2 4 3 3" xfId="34932" xr:uid="{00000000-0005-0000-0000-000077880000}"/>
    <cellStyle name="PwC PF input % 2 4 4" xfId="34933" xr:uid="{00000000-0005-0000-0000-000078880000}"/>
    <cellStyle name="PwC PF input % 2 4 4 2" xfId="34934" xr:uid="{00000000-0005-0000-0000-000079880000}"/>
    <cellStyle name="PwC PF input % 2 4 4 3" xfId="34935" xr:uid="{00000000-0005-0000-0000-00007A880000}"/>
    <cellStyle name="PwC PF input % 2 4 5" xfId="34936" xr:uid="{00000000-0005-0000-0000-00007B880000}"/>
    <cellStyle name="PwC PF input % 2 4 5 2" xfId="34937" xr:uid="{00000000-0005-0000-0000-00007C880000}"/>
    <cellStyle name="PwC PF input % 2 4 5 3" xfId="34938" xr:uid="{00000000-0005-0000-0000-00007D880000}"/>
    <cellStyle name="PwC PF input % 2 4 6" xfId="34939" xr:uid="{00000000-0005-0000-0000-00007E880000}"/>
    <cellStyle name="PwC PF input % 2 4 6 2" xfId="34940" xr:uid="{00000000-0005-0000-0000-00007F880000}"/>
    <cellStyle name="PwC PF input % 2 4 6 3" xfId="34941" xr:uid="{00000000-0005-0000-0000-000080880000}"/>
    <cellStyle name="PwC PF input % 2 4 7" xfId="34942" xr:uid="{00000000-0005-0000-0000-000081880000}"/>
    <cellStyle name="PwC PF input % 2 4 7 2" xfId="34943" xr:uid="{00000000-0005-0000-0000-000082880000}"/>
    <cellStyle name="PwC PF input % 2 4 7 3" xfId="34944" xr:uid="{00000000-0005-0000-0000-000083880000}"/>
    <cellStyle name="PwC PF input % 2 4 8" xfId="34945" xr:uid="{00000000-0005-0000-0000-000084880000}"/>
    <cellStyle name="PwC PF input % 2 4 8 2" xfId="34946" xr:uid="{00000000-0005-0000-0000-000085880000}"/>
    <cellStyle name="PwC PF input % 2 4 8 3" xfId="34947" xr:uid="{00000000-0005-0000-0000-000086880000}"/>
    <cellStyle name="PwC PF input % 2 4 9" xfId="34948" xr:uid="{00000000-0005-0000-0000-000087880000}"/>
    <cellStyle name="PwC PF input % 2 4 9 2" xfId="34949" xr:uid="{00000000-0005-0000-0000-000088880000}"/>
    <cellStyle name="PwC PF input % 2 4 9 3" xfId="34950" xr:uid="{00000000-0005-0000-0000-000089880000}"/>
    <cellStyle name="PwC PF input % 2 5" xfId="34951" xr:uid="{00000000-0005-0000-0000-00008A880000}"/>
    <cellStyle name="PwC PF input % 2 5 10" xfId="34952" xr:uid="{00000000-0005-0000-0000-00008B880000}"/>
    <cellStyle name="PwC PF input % 2 5 10 2" xfId="34953" xr:uid="{00000000-0005-0000-0000-00008C880000}"/>
    <cellStyle name="PwC PF input % 2 5 10 3" xfId="34954" xr:uid="{00000000-0005-0000-0000-00008D880000}"/>
    <cellStyle name="PwC PF input % 2 5 11" xfId="34955" xr:uid="{00000000-0005-0000-0000-00008E880000}"/>
    <cellStyle name="PwC PF input % 2 5 11 2" xfId="34956" xr:uid="{00000000-0005-0000-0000-00008F880000}"/>
    <cellStyle name="PwC PF input % 2 5 11 3" xfId="34957" xr:uid="{00000000-0005-0000-0000-000090880000}"/>
    <cellStyle name="PwC PF input % 2 5 12" xfId="34958" xr:uid="{00000000-0005-0000-0000-000091880000}"/>
    <cellStyle name="PwC PF input % 2 5 12 2" xfId="34959" xr:uid="{00000000-0005-0000-0000-000092880000}"/>
    <cellStyle name="PwC PF input % 2 5 12 3" xfId="34960" xr:uid="{00000000-0005-0000-0000-000093880000}"/>
    <cellStyle name="PwC PF input % 2 5 13" xfId="34961" xr:uid="{00000000-0005-0000-0000-000094880000}"/>
    <cellStyle name="PwC PF input % 2 5 13 2" xfId="34962" xr:uid="{00000000-0005-0000-0000-000095880000}"/>
    <cellStyle name="PwC PF input % 2 5 13 3" xfId="34963" xr:uid="{00000000-0005-0000-0000-000096880000}"/>
    <cellStyle name="PwC PF input % 2 5 14" xfId="34964" xr:uid="{00000000-0005-0000-0000-000097880000}"/>
    <cellStyle name="PwC PF input % 2 5 14 2" xfId="34965" xr:uid="{00000000-0005-0000-0000-000098880000}"/>
    <cellStyle name="PwC PF input % 2 5 14 3" xfId="34966" xr:uid="{00000000-0005-0000-0000-000099880000}"/>
    <cellStyle name="PwC PF input % 2 5 15" xfId="34967" xr:uid="{00000000-0005-0000-0000-00009A880000}"/>
    <cellStyle name="PwC PF input % 2 5 15 2" xfId="34968" xr:uid="{00000000-0005-0000-0000-00009B880000}"/>
    <cellStyle name="PwC PF input % 2 5 15 3" xfId="34969" xr:uid="{00000000-0005-0000-0000-00009C880000}"/>
    <cellStyle name="PwC PF input % 2 5 16" xfId="34970" xr:uid="{00000000-0005-0000-0000-00009D880000}"/>
    <cellStyle name="PwC PF input % 2 5 16 2" xfId="34971" xr:uid="{00000000-0005-0000-0000-00009E880000}"/>
    <cellStyle name="PwC PF input % 2 5 16 3" xfId="34972" xr:uid="{00000000-0005-0000-0000-00009F880000}"/>
    <cellStyle name="PwC PF input % 2 5 17" xfId="34973" xr:uid="{00000000-0005-0000-0000-0000A0880000}"/>
    <cellStyle name="PwC PF input % 2 5 17 2" xfId="34974" xr:uid="{00000000-0005-0000-0000-0000A1880000}"/>
    <cellStyle name="PwC PF input % 2 5 17 3" xfId="34975" xr:uid="{00000000-0005-0000-0000-0000A2880000}"/>
    <cellStyle name="PwC PF input % 2 5 18" xfId="34976" xr:uid="{00000000-0005-0000-0000-0000A3880000}"/>
    <cellStyle name="PwC PF input % 2 5 18 2" xfId="34977" xr:uid="{00000000-0005-0000-0000-0000A4880000}"/>
    <cellStyle name="PwC PF input % 2 5 18 3" xfId="34978" xr:uid="{00000000-0005-0000-0000-0000A5880000}"/>
    <cellStyle name="PwC PF input % 2 5 19" xfId="34979" xr:uid="{00000000-0005-0000-0000-0000A6880000}"/>
    <cellStyle name="PwC PF input % 2 5 19 2" xfId="34980" xr:uid="{00000000-0005-0000-0000-0000A7880000}"/>
    <cellStyle name="PwC PF input % 2 5 19 3" xfId="34981" xr:uid="{00000000-0005-0000-0000-0000A8880000}"/>
    <cellStyle name="PwC PF input % 2 5 2" xfId="34982" xr:uid="{00000000-0005-0000-0000-0000A9880000}"/>
    <cellStyle name="PwC PF input % 2 5 2 2" xfId="34983" xr:uid="{00000000-0005-0000-0000-0000AA880000}"/>
    <cellStyle name="PwC PF input % 2 5 2 3" xfId="34984" xr:uid="{00000000-0005-0000-0000-0000AB880000}"/>
    <cellStyle name="PwC PF input % 2 5 20" xfId="34985" xr:uid="{00000000-0005-0000-0000-0000AC880000}"/>
    <cellStyle name="PwC PF input % 2 5 20 2" xfId="34986" xr:uid="{00000000-0005-0000-0000-0000AD880000}"/>
    <cellStyle name="PwC PF input % 2 5 20 3" xfId="34987" xr:uid="{00000000-0005-0000-0000-0000AE880000}"/>
    <cellStyle name="PwC PF input % 2 5 21" xfId="34988" xr:uid="{00000000-0005-0000-0000-0000AF880000}"/>
    <cellStyle name="PwC PF input % 2 5 21 2" xfId="34989" xr:uid="{00000000-0005-0000-0000-0000B0880000}"/>
    <cellStyle name="PwC PF input % 2 5 21 3" xfId="34990" xr:uid="{00000000-0005-0000-0000-0000B1880000}"/>
    <cellStyle name="PwC PF input % 2 5 22" xfId="34991" xr:uid="{00000000-0005-0000-0000-0000B2880000}"/>
    <cellStyle name="PwC PF input % 2 5 22 2" xfId="34992" xr:uid="{00000000-0005-0000-0000-0000B3880000}"/>
    <cellStyle name="PwC PF input % 2 5 22 3" xfId="34993" xr:uid="{00000000-0005-0000-0000-0000B4880000}"/>
    <cellStyle name="PwC PF input % 2 5 23" xfId="34994" xr:uid="{00000000-0005-0000-0000-0000B5880000}"/>
    <cellStyle name="PwC PF input % 2 5 23 2" xfId="34995" xr:uid="{00000000-0005-0000-0000-0000B6880000}"/>
    <cellStyle name="PwC PF input % 2 5 23 3" xfId="34996" xr:uid="{00000000-0005-0000-0000-0000B7880000}"/>
    <cellStyle name="PwC PF input % 2 5 24" xfId="34997" xr:uid="{00000000-0005-0000-0000-0000B8880000}"/>
    <cellStyle name="PwC PF input % 2 5 24 2" xfId="34998" xr:uid="{00000000-0005-0000-0000-0000B9880000}"/>
    <cellStyle name="PwC PF input % 2 5 24 3" xfId="34999" xr:uid="{00000000-0005-0000-0000-0000BA880000}"/>
    <cellStyle name="PwC PF input % 2 5 25" xfId="35000" xr:uid="{00000000-0005-0000-0000-0000BB880000}"/>
    <cellStyle name="PwC PF input % 2 5 26" xfId="35001" xr:uid="{00000000-0005-0000-0000-0000BC880000}"/>
    <cellStyle name="PwC PF input % 2 5 3" xfId="35002" xr:uid="{00000000-0005-0000-0000-0000BD880000}"/>
    <cellStyle name="PwC PF input % 2 5 3 2" xfId="35003" xr:uid="{00000000-0005-0000-0000-0000BE880000}"/>
    <cellStyle name="PwC PF input % 2 5 3 3" xfId="35004" xr:uid="{00000000-0005-0000-0000-0000BF880000}"/>
    <cellStyle name="PwC PF input % 2 5 4" xfId="35005" xr:uid="{00000000-0005-0000-0000-0000C0880000}"/>
    <cellStyle name="PwC PF input % 2 5 4 2" xfId="35006" xr:uid="{00000000-0005-0000-0000-0000C1880000}"/>
    <cellStyle name="PwC PF input % 2 5 4 3" xfId="35007" xr:uid="{00000000-0005-0000-0000-0000C2880000}"/>
    <cellStyle name="PwC PF input % 2 5 5" xfId="35008" xr:uid="{00000000-0005-0000-0000-0000C3880000}"/>
    <cellStyle name="PwC PF input % 2 5 5 2" xfId="35009" xr:uid="{00000000-0005-0000-0000-0000C4880000}"/>
    <cellStyle name="PwC PF input % 2 5 5 3" xfId="35010" xr:uid="{00000000-0005-0000-0000-0000C5880000}"/>
    <cellStyle name="PwC PF input % 2 5 6" xfId="35011" xr:uid="{00000000-0005-0000-0000-0000C6880000}"/>
    <cellStyle name="PwC PF input % 2 5 6 2" xfId="35012" xr:uid="{00000000-0005-0000-0000-0000C7880000}"/>
    <cellStyle name="PwC PF input % 2 5 6 3" xfId="35013" xr:uid="{00000000-0005-0000-0000-0000C8880000}"/>
    <cellStyle name="PwC PF input % 2 5 7" xfId="35014" xr:uid="{00000000-0005-0000-0000-0000C9880000}"/>
    <cellStyle name="PwC PF input % 2 5 7 2" xfId="35015" xr:uid="{00000000-0005-0000-0000-0000CA880000}"/>
    <cellStyle name="PwC PF input % 2 5 7 3" xfId="35016" xr:uid="{00000000-0005-0000-0000-0000CB880000}"/>
    <cellStyle name="PwC PF input % 2 5 8" xfId="35017" xr:uid="{00000000-0005-0000-0000-0000CC880000}"/>
    <cellStyle name="PwC PF input % 2 5 8 2" xfId="35018" xr:uid="{00000000-0005-0000-0000-0000CD880000}"/>
    <cellStyle name="PwC PF input % 2 5 8 3" xfId="35019" xr:uid="{00000000-0005-0000-0000-0000CE880000}"/>
    <cellStyle name="PwC PF input % 2 5 9" xfId="35020" xr:uid="{00000000-0005-0000-0000-0000CF880000}"/>
    <cellStyle name="PwC PF input % 2 5 9 2" xfId="35021" xr:uid="{00000000-0005-0000-0000-0000D0880000}"/>
    <cellStyle name="PwC PF input % 2 5 9 3" xfId="35022" xr:uid="{00000000-0005-0000-0000-0000D1880000}"/>
    <cellStyle name="PwC PF input % 2 6" xfId="35023" xr:uid="{00000000-0005-0000-0000-0000D2880000}"/>
    <cellStyle name="PwC PF input % 2 6 10" xfId="35024" xr:uid="{00000000-0005-0000-0000-0000D3880000}"/>
    <cellStyle name="PwC PF input % 2 6 10 2" xfId="35025" xr:uid="{00000000-0005-0000-0000-0000D4880000}"/>
    <cellStyle name="PwC PF input % 2 6 10 3" xfId="35026" xr:uid="{00000000-0005-0000-0000-0000D5880000}"/>
    <cellStyle name="PwC PF input % 2 6 11" xfId="35027" xr:uid="{00000000-0005-0000-0000-0000D6880000}"/>
    <cellStyle name="PwC PF input % 2 6 11 2" xfId="35028" xr:uid="{00000000-0005-0000-0000-0000D7880000}"/>
    <cellStyle name="PwC PF input % 2 6 11 3" xfId="35029" xr:uid="{00000000-0005-0000-0000-0000D8880000}"/>
    <cellStyle name="PwC PF input % 2 6 12" xfId="35030" xr:uid="{00000000-0005-0000-0000-0000D9880000}"/>
    <cellStyle name="PwC PF input % 2 6 12 2" xfId="35031" xr:uid="{00000000-0005-0000-0000-0000DA880000}"/>
    <cellStyle name="PwC PF input % 2 6 12 3" xfId="35032" xr:uid="{00000000-0005-0000-0000-0000DB880000}"/>
    <cellStyle name="PwC PF input % 2 6 13" xfId="35033" xr:uid="{00000000-0005-0000-0000-0000DC880000}"/>
    <cellStyle name="PwC PF input % 2 6 13 2" xfId="35034" xr:uid="{00000000-0005-0000-0000-0000DD880000}"/>
    <cellStyle name="PwC PF input % 2 6 13 3" xfId="35035" xr:uid="{00000000-0005-0000-0000-0000DE880000}"/>
    <cellStyle name="PwC PF input % 2 6 14" xfId="35036" xr:uid="{00000000-0005-0000-0000-0000DF880000}"/>
    <cellStyle name="PwC PF input % 2 6 14 2" xfId="35037" xr:uid="{00000000-0005-0000-0000-0000E0880000}"/>
    <cellStyle name="PwC PF input % 2 6 14 3" xfId="35038" xr:uid="{00000000-0005-0000-0000-0000E1880000}"/>
    <cellStyle name="PwC PF input % 2 6 15" xfId="35039" xr:uid="{00000000-0005-0000-0000-0000E2880000}"/>
    <cellStyle name="PwC PF input % 2 6 15 2" xfId="35040" xr:uid="{00000000-0005-0000-0000-0000E3880000}"/>
    <cellStyle name="PwC PF input % 2 6 15 3" xfId="35041" xr:uid="{00000000-0005-0000-0000-0000E4880000}"/>
    <cellStyle name="PwC PF input % 2 6 16" xfId="35042" xr:uid="{00000000-0005-0000-0000-0000E5880000}"/>
    <cellStyle name="PwC PF input % 2 6 16 2" xfId="35043" xr:uid="{00000000-0005-0000-0000-0000E6880000}"/>
    <cellStyle name="PwC PF input % 2 6 16 3" xfId="35044" xr:uid="{00000000-0005-0000-0000-0000E7880000}"/>
    <cellStyle name="PwC PF input % 2 6 17" xfId="35045" xr:uid="{00000000-0005-0000-0000-0000E8880000}"/>
    <cellStyle name="PwC PF input % 2 6 17 2" xfId="35046" xr:uid="{00000000-0005-0000-0000-0000E9880000}"/>
    <cellStyle name="PwC PF input % 2 6 17 3" xfId="35047" xr:uid="{00000000-0005-0000-0000-0000EA880000}"/>
    <cellStyle name="PwC PF input % 2 6 18" xfId="35048" xr:uid="{00000000-0005-0000-0000-0000EB880000}"/>
    <cellStyle name="PwC PF input % 2 6 18 2" xfId="35049" xr:uid="{00000000-0005-0000-0000-0000EC880000}"/>
    <cellStyle name="PwC PF input % 2 6 18 3" xfId="35050" xr:uid="{00000000-0005-0000-0000-0000ED880000}"/>
    <cellStyle name="PwC PF input % 2 6 19" xfId="35051" xr:uid="{00000000-0005-0000-0000-0000EE880000}"/>
    <cellStyle name="PwC PF input % 2 6 19 2" xfId="35052" xr:uid="{00000000-0005-0000-0000-0000EF880000}"/>
    <cellStyle name="PwC PF input % 2 6 19 3" xfId="35053" xr:uid="{00000000-0005-0000-0000-0000F0880000}"/>
    <cellStyle name="PwC PF input % 2 6 2" xfId="35054" xr:uid="{00000000-0005-0000-0000-0000F1880000}"/>
    <cellStyle name="PwC PF input % 2 6 2 2" xfId="35055" xr:uid="{00000000-0005-0000-0000-0000F2880000}"/>
    <cellStyle name="PwC PF input % 2 6 2 3" xfId="35056" xr:uid="{00000000-0005-0000-0000-0000F3880000}"/>
    <cellStyle name="PwC PF input % 2 6 20" xfId="35057" xr:uid="{00000000-0005-0000-0000-0000F4880000}"/>
    <cellStyle name="PwC PF input % 2 6 20 2" xfId="35058" xr:uid="{00000000-0005-0000-0000-0000F5880000}"/>
    <cellStyle name="PwC PF input % 2 6 20 3" xfId="35059" xr:uid="{00000000-0005-0000-0000-0000F6880000}"/>
    <cellStyle name="PwC PF input % 2 6 21" xfId="35060" xr:uid="{00000000-0005-0000-0000-0000F7880000}"/>
    <cellStyle name="PwC PF input % 2 6 21 2" xfId="35061" xr:uid="{00000000-0005-0000-0000-0000F8880000}"/>
    <cellStyle name="PwC PF input % 2 6 21 3" xfId="35062" xr:uid="{00000000-0005-0000-0000-0000F9880000}"/>
    <cellStyle name="PwC PF input % 2 6 22" xfId="35063" xr:uid="{00000000-0005-0000-0000-0000FA880000}"/>
    <cellStyle name="PwC PF input % 2 6 22 2" xfId="35064" xr:uid="{00000000-0005-0000-0000-0000FB880000}"/>
    <cellStyle name="PwC PF input % 2 6 22 3" xfId="35065" xr:uid="{00000000-0005-0000-0000-0000FC880000}"/>
    <cellStyle name="PwC PF input % 2 6 23" xfId="35066" xr:uid="{00000000-0005-0000-0000-0000FD880000}"/>
    <cellStyle name="PwC PF input % 2 6 23 2" xfId="35067" xr:uid="{00000000-0005-0000-0000-0000FE880000}"/>
    <cellStyle name="PwC PF input % 2 6 23 3" xfId="35068" xr:uid="{00000000-0005-0000-0000-0000FF880000}"/>
    <cellStyle name="PwC PF input % 2 6 24" xfId="35069" xr:uid="{00000000-0005-0000-0000-000000890000}"/>
    <cellStyle name="PwC PF input % 2 6 24 2" xfId="35070" xr:uid="{00000000-0005-0000-0000-000001890000}"/>
    <cellStyle name="PwC PF input % 2 6 24 3" xfId="35071" xr:uid="{00000000-0005-0000-0000-000002890000}"/>
    <cellStyle name="PwC PF input % 2 6 25" xfId="35072" xr:uid="{00000000-0005-0000-0000-000003890000}"/>
    <cellStyle name="PwC PF input % 2 6 26" xfId="35073" xr:uid="{00000000-0005-0000-0000-000004890000}"/>
    <cellStyle name="PwC PF input % 2 6 3" xfId="35074" xr:uid="{00000000-0005-0000-0000-000005890000}"/>
    <cellStyle name="PwC PF input % 2 6 3 2" xfId="35075" xr:uid="{00000000-0005-0000-0000-000006890000}"/>
    <cellStyle name="PwC PF input % 2 6 3 3" xfId="35076" xr:uid="{00000000-0005-0000-0000-000007890000}"/>
    <cellStyle name="PwC PF input % 2 6 4" xfId="35077" xr:uid="{00000000-0005-0000-0000-000008890000}"/>
    <cellStyle name="PwC PF input % 2 6 4 2" xfId="35078" xr:uid="{00000000-0005-0000-0000-000009890000}"/>
    <cellStyle name="PwC PF input % 2 6 4 3" xfId="35079" xr:uid="{00000000-0005-0000-0000-00000A890000}"/>
    <cellStyle name="PwC PF input % 2 6 5" xfId="35080" xr:uid="{00000000-0005-0000-0000-00000B890000}"/>
    <cellStyle name="PwC PF input % 2 6 5 2" xfId="35081" xr:uid="{00000000-0005-0000-0000-00000C890000}"/>
    <cellStyle name="PwC PF input % 2 6 5 3" xfId="35082" xr:uid="{00000000-0005-0000-0000-00000D890000}"/>
    <cellStyle name="PwC PF input % 2 6 6" xfId="35083" xr:uid="{00000000-0005-0000-0000-00000E890000}"/>
    <cellStyle name="PwC PF input % 2 6 6 2" xfId="35084" xr:uid="{00000000-0005-0000-0000-00000F890000}"/>
    <cellStyle name="PwC PF input % 2 6 6 3" xfId="35085" xr:uid="{00000000-0005-0000-0000-000010890000}"/>
    <cellStyle name="PwC PF input % 2 6 7" xfId="35086" xr:uid="{00000000-0005-0000-0000-000011890000}"/>
    <cellStyle name="PwC PF input % 2 6 7 2" xfId="35087" xr:uid="{00000000-0005-0000-0000-000012890000}"/>
    <cellStyle name="PwC PF input % 2 6 7 3" xfId="35088" xr:uid="{00000000-0005-0000-0000-000013890000}"/>
    <cellStyle name="PwC PF input % 2 6 8" xfId="35089" xr:uid="{00000000-0005-0000-0000-000014890000}"/>
    <cellStyle name="PwC PF input % 2 6 8 2" xfId="35090" xr:uid="{00000000-0005-0000-0000-000015890000}"/>
    <cellStyle name="PwC PF input % 2 6 8 3" xfId="35091" xr:uid="{00000000-0005-0000-0000-000016890000}"/>
    <cellStyle name="PwC PF input % 2 6 9" xfId="35092" xr:uid="{00000000-0005-0000-0000-000017890000}"/>
    <cellStyle name="PwC PF input % 2 6 9 2" xfId="35093" xr:uid="{00000000-0005-0000-0000-000018890000}"/>
    <cellStyle name="PwC PF input % 2 6 9 3" xfId="35094" xr:uid="{00000000-0005-0000-0000-000019890000}"/>
    <cellStyle name="PwC PF input % 2 7" xfId="35095" xr:uid="{00000000-0005-0000-0000-00001A890000}"/>
    <cellStyle name="PwC PF input % 2 7 10" xfId="35096" xr:uid="{00000000-0005-0000-0000-00001B890000}"/>
    <cellStyle name="PwC PF input % 2 7 10 2" xfId="35097" xr:uid="{00000000-0005-0000-0000-00001C890000}"/>
    <cellStyle name="PwC PF input % 2 7 10 3" xfId="35098" xr:uid="{00000000-0005-0000-0000-00001D890000}"/>
    <cellStyle name="PwC PF input % 2 7 11" xfId="35099" xr:uid="{00000000-0005-0000-0000-00001E890000}"/>
    <cellStyle name="PwC PF input % 2 7 11 2" xfId="35100" xr:uid="{00000000-0005-0000-0000-00001F890000}"/>
    <cellStyle name="PwC PF input % 2 7 11 3" xfId="35101" xr:uid="{00000000-0005-0000-0000-000020890000}"/>
    <cellStyle name="PwC PF input % 2 7 12" xfId="35102" xr:uid="{00000000-0005-0000-0000-000021890000}"/>
    <cellStyle name="PwC PF input % 2 7 12 2" xfId="35103" xr:uid="{00000000-0005-0000-0000-000022890000}"/>
    <cellStyle name="PwC PF input % 2 7 12 3" xfId="35104" xr:uid="{00000000-0005-0000-0000-000023890000}"/>
    <cellStyle name="PwC PF input % 2 7 13" xfId="35105" xr:uid="{00000000-0005-0000-0000-000024890000}"/>
    <cellStyle name="PwC PF input % 2 7 13 2" xfId="35106" xr:uid="{00000000-0005-0000-0000-000025890000}"/>
    <cellStyle name="PwC PF input % 2 7 13 3" xfId="35107" xr:uid="{00000000-0005-0000-0000-000026890000}"/>
    <cellStyle name="PwC PF input % 2 7 14" xfId="35108" xr:uid="{00000000-0005-0000-0000-000027890000}"/>
    <cellStyle name="PwC PF input % 2 7 14 2" xfId="35109" xr:uid="{00000000-0005-0000-0000-000028890000}"/>
    <cellStyle name="PwC PF input % 2 7 14 3" xfId="35110" xr:uid="{00000000-0005-0000-0000-000029890000}"/>
    <cellStyle name="PwC PF input % 2 7 15" xfId="35111" xr:uid="{00000000-0005-0000-0000-00002A890000}"/>
    <cellStyle name="PwC PF input % 2 7 15 2" xfId="35112" xr:uid="{00000000-0005-0000-0000-00002B890000}"/>
    <cellStyle name="PwC PF input % 2 7 15 3" xfId="35113" xr:uid="{00000000-0005-0000-0000-00002C890000}"/>
    <cellStyle name="PwC PF input % 2 7 16" xfId="35114" xr:uid="{00000000-0005-0000-0000-00002D890000}"/>
    <cellStyle name="PwC PF input % 2 7 16 2" xfId="35115" xr:uid="{00000000-0005-0000-0000-00002E890000}"/>
    <cellStyle name="PwC PF input % 2 7 16 3" xfId="35116" xr:uid="{00000000-0005-0000-0000-00002F890000}"/>
    <cellStyle name="PwC PF input % 2 7 17" xfId="35117" xr:uid="{00000000-0005-0000-0000-000030890000}"/>
    <cellStyle name="PwC PF input % 2 7 17 2" xfId="35118" xr:uid="{00000000-0005-0000-0000-000031890000}"/>
    <cellStyle name="PwC PF input % 2 7 17 3" xfId="35119" xr:uid="{00000000-0005-0000-0000-000032890000}"/>
    <cellStyle name="PwC PF input % 2 7 18" xfId="35120" xr:uid="{00000000-0005-0000-0000-000033890000}"/>
    <cellStyle name="PwC PF input % 2 7 18 2" xfId="35121" xr:uid="{00000000-0005-0000-0000-000034890000}"/>
    <cellStyle name="PwC PF input % 2 7 18 3" xfId="35122" xr:uid="{00000000-0005-0000-0000-000035890000}"/>
    <cellStyle name="PwC PF input % 2 7 19" xfId="35123" xr:uid="{00000000-0005-0000-0000-000036890000}"/>
    <cellStyle name="PwC PF input % 2 7 19 2" xfId="35124" xr:uid="{00000000-0005-0000-0000-000037890000}"/>
    <cellStyle name="PwC PF input % 2 7 19 3" xfId="35125" xr:uid="{00000000-0005-0000-0000-000038890000}"/>
    <cellStyle name="PwC PF input % 2 7 2" xfId="35126" xr:uid="{00000000-0005-0000-0000-000039890000}"/>
    <cellStyle name="PwC PF input % 2 7 2 2" xfId="35127" xr:uid="{00000000-0005-0000-0000-00003A890000}"/>
    <cellStyle name="PwC PF input % 2 7 2 3" xfId="35128" xr:uid="{00000000-0005-0000-0000-00003B890000}"/>
    <cellStyle name="PwC PF input % 2 7 20" xfId="35129" xr:uid="{00000000-0005-0000-0000-00003C890000}"/>
    <cellStyle name="PwC PF input % 2 7 20 2" xfId="35130" xr:uid="{00000000-0005-0000-0000-00003D890000}"/>
    <cellStyle name="PwC PF input % 2 7 20 3" xfId="35131" xr:uid="{00000000-0005-0000-0000-00003E890000}"/>
    <cellStyle name="PwC PF input % 2 7 21" xfId="35132" xr:uid="{00000000-0005-0000-0000-00003F890000}"/>
    <cellStyle name="PwC PF input % 2 7 21 2" xfId="35133" xr:uid="{00000000-0005-0000-0000-000040890000}"/>
    <cellStyle name="PwC PF input % 2 7 21 3" xfId="35134" xr:uid="{00000000-0005-0000-0000-000041890000}"/>
    <cellStyle name="PwC PF input % 2 7 22" xfId="35135" xr:uid="{00000000-0005-0000-0000-000042890000}"/>
    <cellStyle name="PwC PF input % 2 7 22 2" xfId="35136" xr:uid="{00000000-0005-0000-0000-000043890000}"/>
    <cellStyle name="PwC PF input % 2 7 22 3" xfId="35137" xr:uid="{00000000-0005-0000-0000-000044890000}"/>
    <cellStyle name="PwC PF input % 2 7 23" xfId="35138" xr:uid="{00000000-0005-0000-0000-000045890000}"/>
    <cellStyle name="PwC PF input % 2 7 23 2" xfId="35139" xr:uid="{00000000-0005-0000-0000-000046890000}"/>
    <cellStyle name="PwC PF input % 2 7 23 3" xfId="35140" xr:uid="{00000000-0005-0000-0000-000047890000}"/>
    <cellStyle name="PwC PF input % 2 7 24" xfId="35141" xr:uid="{00000000-0005-0000-0000-000048890000}"/>
    <cellStyle name="PwC PF input % 2 7 24 2" xfId="35142" xr:uid="{00000000-0005-0000-0000-000049890000}"/>
    <cellStyle name="PwC PF input % 2 7 24 3" xfId="35143" xr:uid="{00000000-0005-0000-0000-00004A890000}"/>
    <cellStyle name="PwC PF input % 2 7 25" xfId="35144" xr:uid="{00000000-0005-0000-0000-00004B890000}"/>
    <cellStyle name="PwC PF input % 2 7 26" xfId="35145" xr:uid="{00000000-0005-0000-0000-00004C890000}"/>
    <cellStyle name="PwC PF input % 2 7 3" xfId="35146" xr:uid="{00000000-0005-0000-0000-00004D890000}"/>
    <cellStyle name="PwC PF input % 2 7 3 2" xfId="35147" xr:uid="{00000000-0005-0000-0000-00004E890000}"/>
    <cellStyle name="PwC PF input % 2 7 3 3" xfId="35148" xr:uid="{00000000-0005-0000-0000-00004F890000}"/>
    <cellStyle name="PwC PF input % 2 7 4" xfId="35149" xr:uid="{00000000-0005-0000-0000-000050890000}"/>
    <cellStyle name="PwC PF input % 2 7 4 2" xfId="35150" xr:uid="{00000000-0005-0000-0000-000051890000}"/>
    <cellStyle name="PwC PF input % 2 7 4 3" xfId="35151" xr:uid="{00000000-0005-0000-0000-000052890000}"/>
    <cellStyle name="PwC PF input % 2 7 5" xfId="35152" xr:uid="{00000000-0005-0000-0000-000053890000}"/>
    <cellStyle name="PwC PF input % 2 7 5 2" xfId="35153" xr:uid="{00000000-0005-0000-0000-000054890000}"/>
    <cellStyle name="PwC PF input % 2 7 5 3" xfId="35154" xr:uid="{00000000-0005-0000-0000-000055890000}"/>
    <cellStyle name="PwC PF input % 2 7 6" xfId="35155" xr:uid="{00000000-0005-0000-0000-000056890000}"/>
    <cellStyle name="PwC PF input % 2 7 6 2" xfId="35156" xr:uid="{00000000-0005-0000-0000-000057890000}"/>
    <cellStyle name="PwC PF input % 2 7 6 3" xfId="35157" xr:uid="{00000000-0005-0000-0000-000058890000}"/>
    <cellStyle name="PwC PF input % 2 7 7" xfId="35158" xr:uid="{00000000-0005-0000-0000-000059890000}"/>
    <cellStyle name="PwC PF input % 2 7 7 2" xfId="35159" xr:uid="{00000000-0005-0000-0000-00005A890000}"/>
    <cellStyle name="PwC PF input % 2 7 7 3" xfId="35160" xr:uid="{00000000-0005-0000-0000-00005B890000}"/>
    <cellStyle name="PwC PF input % 2 7 8" xfId="35161" xr:uid="{00000000-0005-0000-0000-00005C890000}"/>
    <cellStyle name="PwC PF input % 2 7 8 2" xfId="35162" xr:uid="{00000000-0005-0000-0000-00005D890000}"/>
    <cellStyle name="PwC PF input % 2 7 8 3" xfId="35163" xr:uid="{00000000-0005-0000-0000-00005E890000}"/>
    <cellStyle name="PwC PF input % 2 7 9" xfId="35164" xr:uid="{00000000-0005-0000-0000-00005F890000}"/>
    <cellStyle name="PwC PF input % 2 7 9 2" xfId="35165" xr:uid="{00000000-0005-0000-0000-000060890000}"/>
    <cellStyle name="PwC PF input % 2 7 9 3" xfId="35166" xr:uid="{00000000-0005-0000-0000-000061890000}"/>
    <cellStyle name="PwC PF input % 2 8" xfId="35167" xr:uid="{00000000-0005-0000-0000-000062890000}"/>
    <cellStyle name="PwC PF input % 2 8 10" xfId="35168" xr:uid="{00000000-0005-0000-0000-000063890000}"/>
    <cellStyle name="PwC PF input % 2 8 10 2" xfId="35169" xr:uid="{00000000-0005-0000-0000-000064890000}"/>
    <cellStyle name="PwC PF input % 2 8 10 3" xfId="35170" xr:uid="{00000000-0005-0000-0000-000065890000}"/>
    <cellStyle name="PwC PF input % 2 8 11" xfId="35171" xr:uid="{00000000-0005-0000-0000-000066890000}"/>
    <cellStyle name="PwC PF input % 2 8 11 2" xfId="35172" xr:uid="{00000000-0005-0000-0000-000067890000}"/>
    <cellStyle name="PwC PF input % 2 8 11 3" xfId="35173" xr:uid="{00000000-0005-0000-0000-000068890000}"/>
    <cellStyle name="PwC PF input % 2 8 12" xfId="35174" xr:uid="{00000000-0005-0000-0000-000069890000}"/>
    <cellStyle name="PwC PF input % 2 8 12 2" xfId="35175" xr:uid="{00000000-0005-0000-0000-00006A890000}"/>
    <cellStyle name="PwC PF input % 2 8 12 3" xfId="35176" xr:uid="{00000000-0005-0000-0000-00006B890000}"/>
    <cellStyle name="PwC PF input % 2 8 13" xfId="35177" xr:uid="{00000000-0005-0000-0000-00006C890000}"/>
    <cellStyle name="PwC PF input % 2 8 13 2" xfId="35178" xr:uid="{00000000-0005-0000-0000-00006D890000}"/>
    <cellStyle name="PwC PF input % 2 8 13 3" xfId="35179" xr:uid="{00000000-0005-0000-0000-00006E890000}"/>
    <cellStyle name="PwC PF input % 2 8 14" xfId="35180" xr:uid="{00000000-0005-0000-0000-00006F890000}"/>
    <cellStyle name="PwC PF input % 2 8 14 2" xfId="35181" xr:uid="{00000000-0005-0000-0000-000070890000}"/>
    <cellStyle name="PwC PF input % 2 8 14 3" xfId="35182" xr:uid="{00000000-0005-0000-0000-000071890000}"/>
    <cellStyle name="PwC PF input % 2 8 15" xfId="35183" xr:uid="{00000000-0005-0000-0000-000072890000}"/>
    <cellStyle name="PwC PF input % 2 8 15 2" xfId="35184" xr:uid="{00000000-0005-0000-0000-000073890000}"/>
    <cellStyle name="PwC PF input % 2 8 15 3" xfId="35185" xr:uid="{00000000-0005-0000-0000-000074890000}"/>
    <cellStyle name="PwC PF input % 2 8 16" xfId="35186" xr:uid="{00000000-0005-0000-0000-000075890000}"/>
    <cellStyle name="PwC PF input % 2 8 16 2" xfId="35187" xr:uid="{00000000-0005-0000-0000-000076890000}"/>
    <cellStyle name="PwC PF input % 2 8 16 3" xfId="35188" xr:uid="{00000000-0005-0000-0000-000077890000}"/>
    <cellStyle name="PwC PF input % 2 8 17" xfId="35189" xr:uid="{00000000-0005-0000-0000-000078890000}"/>
    <cellStyle name="PwC PF input % 2 8 17 2" xfId="35190" xr:uid="{00000000-0005-0000-0000-000079890000}"/>
    <cellStyle name="PwC PF input % 2 8 17 3" xfId="35191" xr:uid="{00000000-0005-0000-0000-00007A890000}"/>
    <cellStyle name="PwC PF input % 2 8 18" xfId="35192" xr:uid="{00000000-0005-0000-0000-00007B890000}"/>
    <cellStyle name="PwC PF input % 2 8 18 2" xfId="35193" xr:uid="{00000000-0005-0000-0000-00007C890000}"/>
    <cellStyle name="PwC PF input % 2 8 18 3" xfId="35194" xr:uid="{00000000-0005-0000-0000-00007D890000}"/>
    <cellStyle name="PwC PF input % 2 8 19" xfId="35195" xr:uid="{00000000-0005-0000-0000-00007E890000}"/>
    <cellStyle name="PwC PF input % 2 8 19 2" xfId="35196" xr:uid="{00000000-0005-0000-0000-00007F890000}"/>
    <cellStyle name="PwC PF input % 2 8 19 3" xfId="35197" xr:uid="{00000000-0005-0000-0000-000080890000}"/>
    <cellStyle name="PwC PF input % 2 8 2" xfId="35198" xr:uid="{00000000-0005-0000-0000-000081890000}"/>
    <cellStyle name="PwC PF input % 2 8 2 2" xfId="35199" xr:uid="{00000000-0005-0000-0000-000082890000}"/>
    <cellStyle name="PwC PF input % 2 8 2 3" xfId="35200" xr:uid="{00000000-0005-0000-0000-000083890000}"/>
    <cellStyle name="PwC PF input % 2 8 20" xfId="35201" xr:uid="{00000000-0005-0000-0000-000084890000}"/>
    <cellStyle name="PwC PF input % 2 8 20 2" xfId="35202" xr:uid="{00000000-0005-0000-0000-000085890000}"/>
    <cellStyle name="PwC PF input % 2 8 20 3" xfId="35203" xr:uid="{00000000-0005-0000-0000-000086890000}"/>
    <cellStyle name="PwC PF input % 2 8 21" xfId="35204" xr:uid="{00000000-0005-0000-0000-000087890000}"/>
    <cellStyle name="PwC PF input % 2 8 21 2" xfId="35205" xr:uid="{00000000-0005-0000-0000-000088890000}"/>
    <cellStyle name="PwC PF input % 2 8 21 3" xfId="35206" xr:uid="{00000000-0005-0000-0000-000089890000}"/>
    <cellStyle name="PwC PF input % 2 8 22" xfId="35207" xr:uid="{00000000-0005-0000-0000-00008A890000}"/>
    <cellStyle name="PwC PF input % 2 8 22 2" xfId="35208" xr:uid="{00000000-0005-0000-0000-00008B890000}"/>
    <cellStyle name="PwC PF input % 2 8 22 3" xfId="35209" xr:uid="{00000000-0005-0000-0000-00008C890000}"/>
    <cellStyle name="PwC PF input % 2 8 23" xfId="35210" xr:uid="{00000000-0005-0000-0000-00008D890000}"/>
    <cellStyle name="PwC PF input % 2 8 23 2" xfId="35211" xr:uid="{00000000-0005-0000-0000-00008E890000}"/>
    <cellStyle name="PwC PF input % 2 8 23 3" xfId="35212" xr:uid="{00000000-0005-0000-0000-00008F890000}"/>
    <cellStyle name="PwC PF input % 2 8 24" xfId="35213" xr:uid="{00000000-0005-0000-0000-000090890000}"/>
    <cellStyle name="PwC PF input % 2 8 24 2" xfId="35214" xr:uid="{00000000-0005-0000-0000-000091890000}"/>
    <cellStyle name="PwC PF input % 2 8 24 3" xfId="35215" xr:uid="{00000000-0005-0000-0000-000092890000}"/>
    <cellStyle name="PwC PF input % 2 8 25" xfId="35216" xr:uid="{00000000-0005-0000-0000-000093890000}"/>
    <cellStyle name="PwC PF input % 2 8 26" xfId="35217" xr:uid="{00000000-0005-0000-0000-000094890000}"/>
    <cellStyle name="PwC PF input % 2 8 3" xfId="35218" xr:uid="{00000000-0005-0000-0000-000095890000}"/>
    <cellStyle name="PwC PF input % 2 8 3 2" xfId="35219" xr:uid="{00000000-0005-0000-0000-000096890000}"/>
    <cellStyle name="PwC PF input % 2 8 3 3" xfId="35220" xr:uid="{00000000-0005-0000-0000-000097890000}"/>
    <cellStyle name="PwC PF input % 2 8 4" xfId="35221" xr:uid="{00000000-0005-0000-0000-000098890000}"/>
    <cellStyle name="PwC PF input % 2 8 4 2" xfId="35222" xr:uid="{00000000-0005-0000-0000-000099890000}"/>
    <cellStyle name="PwC PF input % 2 8 4 3" xfId="35223" xr:uid="{00000000-0005-0000-0000-00009A890000}"/>
    <cellStyle name="PwC PF input % 2 8 5" xfId="35224" xr:uid="{00000000-0005-0000-0000-00009B890000}"/>
    <cellStyle name="PwC PF input % 2 8 5 2" xfId="35225" xr:uid="{00000000-0005-0000-0000-00009C890000}"/>
    <cellStyle name="PwC PF input % 2 8 5 3" xfId="35226" xr:uid="{00000000-0005-0000-0000-00009D890000}"/>
    <cellStyle name="PwC PF input % 2 8 6" xfId="35227" xr:uid="{00000000-0005-0000-0000-00009E890000}"/>
    <cellStyle name="PwC PF input % 2 8 6 2" xfId="35228" xr:uid="{00000000-0005-0000-0000-00009F890000}"/>
    <cellStyle name="PwC PF input % 2 8 6 3" xfId="35229" xr:uid="{00000000-0005-0000-0000-0000A0890000}"/>
    <cellStyle name="PwC PF input % 2 8 7" xfId="35230" xr:uid="{00000000-0005-0000-0000-0000A1890000}"/>
    <cellStyle name="PwC PF input % 2 8 7 2" xfId="35231" xr:uid="{00000000-0005-0000-0000-0000A2890000}"/>
    <cellStyle name="PwC PF input % 2 8 7 3" xfId="35232" xr:uid="{00000000-0005-0000-0000-0000A3890000}"/>
    <cellStyle name="PwC PF input % 2 8 8" xfId="35233" xr:uid="{00000000-0005-0000-0000-0000A4890000}"/>
    <cellStyle name="PwC PF input % 2 8 8 2" xfId="35234" xr:uid="{00000000-0005-0000-0000-0000A5890000}"/>
    <cellStyle name="PwC PF input % 2 8 8 3" xfId="35235" xr:uid="{00000000-0005-0000-0000-0000A6890000}"/>
    <cellStyle name="PwC PF input % 2 8 9" xfId="35236" xr:uid="{00000000-0005-0000-0000-0000A7890000}"/>
    <cellStyle name="PwC PF input % 2 8 9 2" xfId="35237" xr:uid="{00000000-0005-0000-0000-0000A8890000}"/>
    <cellStyle name="PwC PF input % 2 8 9 3" xfId="35238" xr:uid="{00000000-0005-0000-0000-0000A9890000}"/>
    <cellStyle name="PwC PF input % 2 9" xfId="35239" xr:uid="{00000000-0005-0000-0000-0000AA890000}"/>
    <cellStyle name="PwC PF input % 2 9 10" xfId="35240" xr:uid="{00000000-0005-0000-0000-0000AB890000}"/>
    <cellStyle name="PwC PF input % 2 9 10 2" xfId="35241" xr:uid="{00000000-0005-0000-0000-0000AC890000}"/>
    <cellStyle name="PwC PF input % 2 9 10 3" xfId="35242" xr:uid="{00000000-0005-0000-0000-0000AD890000}"/>
    <cellStyle name="PwC PF input % 2 9 11" xfId="35243" xr:uid="{00000000-0005-0000-0000-0000AE890000}"/>
    <cellStyle name="PwC PF input % 2 9 11 2" xfId="35244" xr:uid="{00000000-0005-0000-0000-0000AF890000}"/>
    <cellStyle name="PwC PF input % 2 9 11 3" xfId="35245" xr:uid="{00000000-0005-0000-0000-0000B0890000}"/>
    <cellStyle name="PwC PF input % 2 9 12" xfId="35246" xr:uid="{00000000-0005-0000-0000-0000B1890000}"/>
    <cellStyle name="PwC PF input % 2 9 12 2" xfId="35247" xr:uid="{00000000-0005-0000-0000-0000B2890000}"/>
    <cellStyle name="PwC PF input % 2 9 12 3" xfId="35248" xr:uid="{00000000-0005-0000-0000-0000B3890000}"/>
    <cellStyle name="PwC PF input % 2 9 13" xfId="35249" xr:uid="{00000000-0005-0000-0000-0000B4890000}"/>
    <cellStyle name="PwC PF input % 2 9 13 2" xfId="35250" xr:uid="{00000000-0005-0000-0000-0000B5890000}"/>
    <cellStyle name="PwC PF input % 2 9 13 3" xfId="35251" xr:uid="{00000000-0005-0000-0000-0000B6890000}"/>
    <cellStyle name="PwC PF input % 2 9 14" xfId="35252" xr:uid="{00000000-0005-0000-0000-0000B7890000}"/>
    <cellStyle name="PwC PF input % 2 9 14 2" xfId="35253" xr:uid="{00000000-0005-0000-0000-0000B8890000}"/>
    <cellStyle name="PwC PF input % 2 9 14 3" xfId="35254" xr:uid="{00000000-0005-0000-0000-0000B9890000}"/>
    <cellStyle name="PwC PF input % 2 9 15" xfId="35255" xr:uid="{00000000-0005-0000-0000-0000BA890000}"/>
    <cellStyle name="PwC PF input % 2 9 15 2" xfId="35256" xr:uid="{00000000-0005-0000-0000-0000BB890000}"/>
    <cellStyle name="PwC PF input % 2 9 15 3" xfId="35257" xr:uid="{00000000-0005-0000-0000-0000BC890000}"/>
    <cellStyle name="PwC PF input % 2 9 16" xfId="35258" xr:uid="{00000000-0005-0000-0000-0000BD890000}"/>
    <cellStyle name="PwC PF input % 2 9 16 2" xfId="35259" xr:uid="{00000000-0005-0000-0000-0000BE890000}"/>
    <cellStyle name="PwC PF input % 2 9 16 3" xfId="35260" xr:uid="{00000000-0005-0000-0000-0000BF890000}"/>
    <cellStyle name="PwC PF input % 2 9 17" xfId="35261" xr:uid="{00000000-0005-0000-0000-0000C0890000}"/>
    <cellStyle name="PwC PF input % 2 9 17 2" xfId="35262" xr:uid="{00000000-0005-0000-0000-0000C1890000}"/>
    <cellStyle name="PwC PF input % 2 9 17 3" xfId="35263" xr:uid="{00000000-0005-0000-0000-0000C2890000}"/>
    <cellStyle name="PwC PF input % 2 9 18" xfId="35264" xr:uid="{00000000-0005-0000-0000-0000C3890000}"/>
    <cellStyle name="PwC PF input % 2 9 18 2" xfId="35265" xr:uid="{00000000-0005-0000-0000-0000C4890000}"/>
    <cellStyle name="PwC PF input % 2 9 18 3" xfId="35266" xr:uid="{00000000-0005-0000-0000-0000C5890000}"/>
    <cellStyle name="PwC PF input % 2 9 19" xfId="35267" xr:uid="{00000000-0005-0000-0000-0000C6890000}"/>
    <cellStyle name="PwC PF input % 2 9 19 2" xfId="35268" xr:uid="{00000000-0005-0000-0000-0000C7890000}"/>
    <cellStyle name="PwC PF input % 2 9 19 3" xfId="35269" xr:uid="{00000000-0005-0000-0000-0000C8890000}"/>
    <cellStyle name="PwC PF input % 2 9 2" xfId="35270" xr:uid="{00000000-0005-0000-0000-0000C9890000}"/>
    <cellStyle name="PwC PF input % 2 9 2 2" xfId="35271" xr:uid="{00000000-0005-0000-0000-0000CA890000}"/>
    <cellStyle name="PwC PF input % 2 9 2 3" xfId="35272" xr:uid="{00000000-0005-0000-0000-0000CB890000}"/>
    <cellStyle name="PwC PF input % 2 9 20" xfId="35273" xr:uid="{00000000-0005-0000-0000-0000CC890000}"/>
    <cellStyle name="PwC PF input % 2 9 20 2" xfId="35274" xr:uid="{00000000-0005-0000-0000-0000CD890000}"/>
    <cellStyle name="PwC PF input % 2 9 20 3" xfId="35275" xr:uid="{00000000-0005-0000-0000-0000CE890000}"/>
    <cellStyle name="PwC PF input % 2 9 21" xfId="35276" xr:uid="{00000000-0005-0000-0000-0000CF890000}"/>
    <cellStyle name="PwC PF input % 2 9 21 2" xfId="35277" xr:uid="{00000000-0005-0000-0000-0000D0890000}"/>
    <cellStyle name="PwC PF input % 2 9 21 3" xfId="35278" xr:uid="{00000000-0005-0000-0000-0000D1890000}"/>
    <cellStyle name="PwC PF input % 2 9 22" xfId="35279" xr:uid="{00000000-0005-0000-0000-0000D2890000}"/>
    <cellStyle name="PwC PF input % 2 9 22 2" xfId="35280" xr:uid="{00000000-0005-0000-0000-0000D3890000}"/>
    <cellStyle name="PwC PF input % 2 9 22 3" xfId="35281" xr:uid="{00000000-0005-0000-0000-0000D4890000}"/>
    <cellStyle name="PwC PF input % 2 9 23" xfId="35282" xr:uid="{00000000-0005-0000-0000-0000D5890000}"/>
    <cellStyle name="PwC PF input % 2 9 23 2" xfId="35283" xr:uid="{00000000-0005-0000-0000-0000D6890000}"/>
    <cellStyle name="PwC PF input % 2 9 23 3" xfId="35284" xr:uid="{00000000-0005-0000-0000-0000D7890000}"/>
    <cellStyle name="PwC PF input % 2 9 24" xfId="35285" xr:uid="{00000000-0005-0000-0000-0000D8890000}"/>
    <cellStyle name="PwC PF input % 2 9 24 2" xfId="35286" xr:uid="{00000000-0005-0000-0000-0000D9890000}"/>
    <cellStyle name="PwC PF input % 2 9 24 3" xfId="35287" xr:uid="{00000000-0005-0000-0000-0000DA890000}"/>
    <cellStyle name="PwC PF input % 2 9 25" xfId="35288" xr:uid="{00000000-0005-0000-0000-0000DB890000}"/>
    <cellStyle name="PwC PF input % 2 9 26" xfId="35289" xr:uid="{00000000-0005-0000-0000-0000DC890000}"/>
    <cellStyle name="PwC PF input % 2 9 3" xfId="35290" xr:uid="{00000000-0005-0000-0000-0000DD890000}"/>
    <cellStyle name="PwC PF input % 2 9 3 2" xfId="35291" xr:uid="{00000000-0005-0000-0000-0000DE890000}"/>
    <cellStyle name="PwC PF input % 2 9 3 3" xfId="35292" xr:uid="{00000000-0005-0000-0000-0000DF890000}"/>
    <cellStyle name="PwC PF input % 2 9 4" xfId="35293" xr:uid="{00000000-0005-0000-0000-0000E0890000}"/>
    <cellStyle name="PwC PF input % 2 9 4 2" xfId="35294" xr:uid="{00000000-0005-0000-0000-0000E1890000}"/>
    <cellStyle name="PwC PF input % 2 9 4 3" xfId="35295" xr:uid="{00000000-0005-0000-0000-0000E2890000}"/>
    <cellStyle name="PwC PF input % 2 9 5" xfId="35296" xr:uid="{00000000-0005-0000-0000-0000E3890000}"/>
    <cellStyle name="PwC PF input % 2 9 5 2" xfId="35297" xr:uid="{00000000-0005-0000-0000-0000E4890000}"/>
    <cellStyle name="PwC PF input % 2 9 5 3" xfId="35298" xr:uid="{00000000-0005-0000-0000-0000E5890000}"/>
    <cellStyle name="PwC PF input % 2 9 6" xfId="35299" xr:uid="{00000000-0005-0000-0000-0000E6890000}"/>
    <cellStyle name="PwC PF input % 2 9 6 2" xfId="35300" xr:uid="{00000000-0005-0000-0000-0000E7890000}"/>
    <cellStyle name="PwC PF input % 2 9 6 3" xfId="35301" xr:uid="{00000000-0005-0000-0000-0000E8890000}"/>
    <cellStyle name="PwC PF input % 2 9 7" xfId="35302" xr:uid="{00000000-0005-0000-0000-0000E9890000}"/>
    <cellStyle name="PwC PF input % 2 9 7 2" xfId="35303" xr:uid="{00000000-0005-0000-0000-0000EA890000}"/>
    <cellStyle name="PwC PF input % 2 9 7 3" xfId="35304" xr:uid="{00000000-0005-0000-0000-0000EB890000}"/>
    <cellStyle name="PwC PF input % 2 9 8" xfId="35305" xr:uid="{00000000-0005-0000-0000-0000EC890000}"/>
    <cellStyle name="PwC PF input % 2 9 8 2" xfId="35306" xr:uid="{00000000-0005-0000-0000-0000ED890000}"/>
    <cellStyle name="PwC PF input % 2 9 8 3" xfId="35307" xr:uid="{00000000-0005-0000-0000-0000EE890000}"/>
    <cellStyle name="PwC PF input % 2 9 9" xfId="35308" xr:uid="{00000000-0005-0000-0000-0000EF890000}"/>
    <cellStyle name="PwC PF input % 2 9 9 2" xfId="35309" xr:uid="{00000000-0005-0000-0000-0000F0890000}"/>
    <cellStyle name="PwC PF input % 2 9 9 3" xfId="35310" xr:uid="{00000000-0005-0000-0000-0000F1890000}"/>
    <cellStyle name="PwC PF input % 3" xfId="35311" xr:uid="{00000000-0005-0000-0000-0000F2890000}"/>
    <cellStyle name="PwC PF input % 3 10" xfId="35312" xr:uid="{00000000-0005-0000-0000-0000F3890000}"/>
    <cellStyle name="PwC PF input % 3 10 2" xfId="35313" xr:uid="{00000000-0005-0000-0000-0000F4890000}"/>
    <cellStyle name="PwC PF input % 3 10 3" xfId="35314" xr:uid="{00000000-0005-0000-0000-0000F5890000}"/>
    <cellStyle name="PwC PF input % 3 11" xfId="35315" xr:uid="{00000000-0005-0000-0000-0000F6890000}"/>
    <cellStyle name="PwC PF input % 3 11 2" xfId="35316" xr:uid="{00000000-0005-0000-0000-0000F7890000}"/>
    <cellStyle name="PwC PF input % 3 11 3" xfId="35317" xr:uid="{00000000-0005-0000-0000-0000F8890000}"/>
    <cellStyle name="PwC PF input % 3 12" xfId="35318" xr:uid="{00000000-0005-0000-0000-0000F9890000}"/>
    <cellStyle name="PwC PF input % 3 12 2" xfId="35319" xr:uid="{00000000-0005-0000-0000-0000FA890000}"/>
    <cellStyle name="PwC PF input % 3 12 3" xfId="35320" xr:uid="{00000000-0005-0000-0000-0000FB890000}"/>
    <cellStyle name="PwC PF input % 3 13" xfId="35321" xr:uid="{00000000-0005-0000-0000-0000FC890000}"/>
    <cellStyle name="PwC PF input % 3 13 2" xfId="35322" xr:uid="{00000000-0005-0000-0000-0000FD890000}"/>
    <cellStyle name="PwC PF input % 3 13 3" xfId="35323" xr:uid="{00000000-0005-0000-0000-0000FE890000}"/>
    <cellStyle name="PwC PF input % 3 14" xfId="35324" xr:uid="{00000000-0005-0000-0000-0000FF890000}"/>
    <cellStyle name="PwC PF input % 3 14 2" xfId="35325" xr:uid="{00000000-0005-0000-0000-0000008A0000}"/>
    <cellStyle name="PwC PF input % 3 14 3" xfId="35326" xr:uid="{00000000-0005-0000-0000-0000018A0000}"/>
    <cellStyle name="PwC PF input % 3 15" xfId="35327" xr:uid="{00000000-0005-0000-0000-0000028A0000}"/>
    <cellStyle name="PwC PF input % 3 15 2" xfId="35328" xr:uid="{00000000-0005-0000-0000-0000038A0000}"/>
    <cellStyle name="PwC PF input % 3 15 3" xfId="35329" xr:uid="{00000000-0005-0000-0000-0000048A0000}"/>
    <cellStyle name="PwC PF input % 3 16" xfId="35330" xr:uid="{00000000-0005-0000-0000-0000058A0000}"/>
    <cellStyle name="PwC PF input % 3 16 2" xfId="35331" xr:uid="{00000000-0005-0000-0000-0000068A0000}"/>
    <cellStyle name="PwC PF input % 3 16 3" xfId="35332" xr:uid="{00000000-0005-0000-0000-0000078A0000}"/>
    <cellStyle name="PwC PF input % 3 17" xfId="35333" xr:uid="{00000000-0005-0000-0000-0000088A0000}"/>
    <cellStyle name="PwC PF input % 3 17 2" xfId="35334" xr:uid="{00000000-0005-0000-0000-0000098A0000}"/>
    <cellStyle name="PwC PF input % 3 17 3" xfId="35335" xr:uid="{00000000-0005-0000-0000-00000A8A0000}"/>
    <cellStyle name="PwC PF input % 3 18" xfId="35336" xr:uid="{00000000-0005-0000-0000-00000B8A0000}"/>
    <cellStyle name="PwC PF input % 3 18 2" xfId="35337" xr:uid="{00000000-0005-0000-0000-00000C8A0000}"/>
    <cellStyle name="PwC PF input % 3 18 3" xfId="35338" xr:uid="{00000000-0005-0000-0000-00000D8A0000}"/>
    <cellStyle name="PwC PF input % 3 19" xfId="35339" xr:uid="{00000000-0005-0000-0000-00000E8A0000}"/>
    <cellStyle name="PwC PF input % 3 19 2" xfId="35340" xr:uid="{00000000-0005-0000-0000-00000F8A0000}"/>
    <cellStyle name="PwC PF input % 3 19 3" xfId="35341" xr:uid="{00000000-0005-0000-0000-0000108A0000}"/>
    <cellStyle name="PwC PF input % 3 2" xfId="35342" xr:uid="{00000000-0005-0000-0000-0000118A0000}"/>
    <cellStyle name="PwC PF input % 3 2 10" xfId="35343" xr:uid="{00000000-0005-0000-0000-0000128A0000}"/>
    <cellStyle name="PwC PF input % 3 2 10 2" xfId="35344" xr:uid="{00000000-0005-0000-0000-0000138A0000}"/>
    <cellStyle name="PwC PF input % 3 2 10 3" xfId="35345" xr:uid="{00000000-0005-0000-0000-0000148A0000}"/>
    <cellStyle name="PwC PF input % 3 2 11" xfId="35346" xr:uid="{00000000-0005-0000-0000-0000158A0000}"/>
    <cellStyle name="PwC PF input % 3 2 11 2" xfId="35347" xr:uid="{00000000-0005-0000-0000-0000168A0000}"/>
    <cellStyle name="PwC PF input % 3 2 11 3" xfId="35348" xr:uid="{00000000-0005-0000-0000-0000178A0000}"/>
    <cellStyle name="PwC PF input % 3 2 12" xfId="35349" xr:uid="{00000000-0005-0000-0000-0000188A0000}"/>
    <cellStyle name="PwC PF input % 3 2 12 2" xfId="35350" xr:uid="{00000000-0005-0000-0000-0000198A0000}"/>
    <cellStyle name="PwC PF input % 3 2 12 3" xfId="35351" xr:uid="{00000000-0005-0000-0000-00001A8A0000}"/>
    <cellStyle name="PwC PF input % 3 2 13" xfId="35352" xr:uid="{00000000-0005-0000-0000-00001B8A0000}"/>
    <cellStyle name="PwC PF input % 3 2 13 2" xfId="35353" xr:uid="{00000000-0005-0000-0000-00001C8A0000}"/>
    <cellStyle name="PwC PF input % 3 2 13 3" xfId="35354" xr:uid="{00000000-0005-0000-0000-00001D8A0000}"/>
    <cellStyle name="PwC PF input % 3 2 14" xfId="35355" xr:uid="{00000000-0005-0000-0000-00001E8A0000}"/>
    <cellStyle name="PwC PF input % 3 2 14 2" xfId="35356" xr:uid="{00000000-0005-0000-0000-00001F8A0000}"/>
    <cellStyle name="PwC PF input % 3 2 14 3" xfId="35357" xr:uid="{00000000-0005-0000-0000-0000208A0000}"/>
    <cellStyle name="PwC PF input % 3 2 15" xfId="35358" xr:uid="{00000000-0005-0000-0000-0000218A0000}"/>
    <cellStyle name="PwC PF input % 3 2 15 2" xfId="35359" xr:uid="{00000000-0005-0000-0000-0000228A0000}"/>
    <cellStyle name="PwC PF input % 3 2 15 3" xfId="35360" xr:uid="{00000000-0005-0000-0000-0000238A0000}"/>
    <cellStyle name="PwC PF input % 3 2 16" xfId="35361" xr:uid="{00000000-0005-0000-0000-0000248A0000}"/>
    <cellStyle name="PwC PF input % 3 2 16 2" xfId="35362" xr:uid="{00000000-0005-0000-0000-0000258A0000}"/>
    <cellStyle name="PwC PF input % 3 2 16 3" xfId="35363" xr:uid="{00000000-0005-0000-0000-0000268A0000}"/>
    <cellStyle name="PwC PF input % 3 2 17" xfId="35364" xr:uid="{00000000-0005-0000-0000-0000278A0000}"/>
    <cellStyle name="PwC PF input % 3 2 17 2" xfId="35365" xr:uid="{00000000-0005-0000-0000-0000288A0000}"/>
    <cellStyle name="PwC PF input % 3 2 17 3" xfId="35366" xr:uid="{00000000-0005-0000-0000-0000298A0000}"/>
    <cellStyle name="PwC PF input % 3 2 18" xfId="35367" xr:uid="{00000000-0005-0000-0000-00002A8A0000}"/>
    <cellStyle name="PwC PF input % 3 2 18 2" xfId="35368" xr:uid="{00000000-0005-0000-0000-00002B8A0000}"/>
    <cellStyle name="PwC PF input % 3 2 18 3" xfId="35369" xr:uid="{00000000-0005-0000-0000-00002C8A0000}"/>
    <cellStyle name="PwC PF input % 3 2 19" xfId="35370" xr:uid="{00000000-0005-0000-0000-00002D8A0000}"/>
    <cellStyle name="PwC PF input % 3 2 19 2" xfId="35371" xr:uid="{00000000-0005-0000-0000-00002E8A0000}"/>
    <cellStyle name="PwC PF input % 3 2 19 3" xfId="35372" xr:uid="{00000000-0005-0000-0000-00002F8A0000}"/>
    <cellStyle name="PwC PF input % 3 2 2" xfId="35373" xr:uid="{00000000-0005-0000-0000-0000308A0000}"/>
    <cellStyle name="PwC PF input % 3 2 2 2" xfId="35374" xr:uid="{00000000-0005-0000-0000-0000318A0000}"/>
    <cellStyle name="PwC PF input % 3 2 2 3" xfId="35375" xr:uid="{00000000-0005-0000-0000-0000328A0000}"/>
    <cellStyle name="PwC PF input % 3 2 20" xfId="35376" xr:uid="{00000000-0005-0000-0000-0000338A0000}"/>
    <cellStyle name="PwC PF input % 3 2 20 2" xfId="35377" xr:uid="{00000000-0005-0000-0000-0000348A0000}"/>
    <cellStyle name="PwC PF input % 3 2 20 3" xfId="35378" xr:uid="{00000000-0005-0000-0000-0000358A0000}"/>
    <cellStyle name="PwC PF input % 3 2 21" xfId="35379" xr:uid="{00000000-0005-0000-0000-0000368A0000}"/>
    <cellStyle name="PwC PF input % 3 2 21 2" xfId="35380" xr:uid="{00000000-0005-0000-0000-0000378A0000}"/>
    <cellStyle name="PwC PF input % 3 2 21 3" xfId="35381" xr:uid="{00000000-0005-0000-0000-0000388A0000}"/>
    <cellStyle name="PwC PF input % 3 2 22" xfId="35382" xr:uid="{00000000-0005-0000-0000-0000398A0000}"/>
    <cellStyle name="PwC PF input % 3 2 22 2" xfId="35383" xr:uid="{00000000-0005-0000-0000-00003A8A0000}"/>
    <cellStyle name="PwC PF input % 3 2 22 3" xfId="35384" xr:uid="{00000000-0005-0000-0000-00003B8A0000}"/>
    <cellStyle name="PwC PF input % 3 2 23" xfId="35385" xr:uid="{00000000-0005-0000-0000-00003C8A0000}"/>
    <cellStyle name="PwC PF input % 3 2 23 2" xfId="35386" xr:uid="{00000000-0005-0000-0000-00003D8A0000}"/>
    <cellStyle name="PwC PF input % 3 2 23 3" xfId="35387" xr:uid="{00000000-0005-0000-0000-00003E8A0000}"/>
    <cellStyle name="PwC PF input % 3 2 24" xfId="35388" xr:uid="{00000000-0005-0000-0000-00003F8A0000}"/>
    <cellStyle name="PwC PF input % 3 2 24 2" xfId="35389" xr:uid="{00000000-0005-0000-0000-0000408A0000}"/>
    <cellStyle name="PwC PF input % 3 2 24 3" xfId="35390" xr:uid="{00000000-0005-0000-0000-0000418A0000}"/>
    <cellStyle name="PwC PF input % 3 2 25" xfId="35391" xr:uid="{00000000-0005-0000-0000-0000428A0000}"/>
    <cellStyle name="PwC PF input % 3 2 26" xfId="35392" xr:uid="{00000000-0005-0000-0000-0000438A0000}"/>
    <cellStyle name="PwC PF input % 3 2 3" xfId="35393" xr:uid="{00000000-0005-0000-0000-0000448A0000}"/>
    <cellStyle name="PwC PF input % 3 2 3 2" xfId="35394" xr:uid="{00000000-0005-0000-0000-0000458A0000}"/>
    <cellStyle name="PwC PF input % 3 2 3 3" xfId="35395" xr:uid="{00000000-0005-0000-0000-0000468A0000}"/>
    <cellStyle name="PwC PF input % 3 2 4" xfId="35396" xr:uid="{00000000-0005-0000-0000-0000478A0000}"/>
    <cellStyle name="PwC PF input % 3 2 4 2" xfId="35397" xr:uid="{00000000-0005-0000-0000-0000488A0000}"/>
    <cellStyle name="PwC PF input % 3 2 4 3" xfId="35398" xr:uid="{00000000-0005-0000-0000-0000498A0000}"/>
    <cellStyle name="PwC PF input % 3 2 5" xfId="35399" xr:uid="{00000000-0005-0000-0000-00004A8A0000}"/>
    <cellStyle name="PwC PF input % 3 2 5 2" xfId="35400" xr:uid="{00000000-0005-0000-0000-00004B8A0000}"/>
    <cellStyle name="PwC PF input % 3 2 5 3" xfId="35401" xr:uid="{00000000-0005-0000-0000-00004C8A0000}"/>
    <cellStyle name="PwC PF input % 3 2 6" xfId="35402" xr:uid="{00000000-0005-0000-0000-00004D8A0000}"/>
    <cellStyle name="PwC PF input % 3 2 6 2" xfId="35403" xr:uid="{00000000-0005-0000-0000-00004E8A0000}"/>
    <cellStyle name="PwC PF input % 3 2 6 3" xfId="35404" xr:uid="{00000000-0005-0000-0000-00004F8A0000}"/>
    <cellStyle name="PwC PF input % 3 2 7" xfId="35405" xr:uid="{00000000-0005-0000-0000-0000508A0000}"/>
    <cellStyle name="PwC PF input % 3 2 7 2" xfId="35406" xr:uid="{00000000-0005-0000-0000-0000518A0000}"/>
    <cellStyle name="PwC PF input % 3 2 7 3" xfId="35407" xr:uid="{00000000-0005-0000-0000-0000528A0000}"/>
    <cellStyle name="PwC PF input % 3 2 8" xfId="35408" xr:uid="{00000000-0005-0000-0000-0000538A0000}"/>
    <cellStyle name="PwC PF input % 3 2 8 2" xfId="35409" xr:uid="{00000000-0005-0000-0000-0000548A0000}"/>
    <cellStyle name="PwC PF input % 3 2 8 3" xfId="35410" xr:uid="{00000000-0005-0000-0000-0000558A0000}"/>
    <cellStyle name="PwC PF input % 3 2 9" xfId="35411" xr:uid="{00000000-0005-0000-0000-0000568A0000}"/>
    <cellStyle name="PwC PF input % 3 2 9 2" xfId="35412" xr:uid="{00000000-0005-0000-0000-0000578A0000}"/>
    <cellStyle name="PwC PF input % 3 2 9 3" xfId="35413" xr:uid="{00000000-0005-0000-0000-0000588A0000}"/>
    <cellStyle name="PwC PF input % 3 20" xfId="35414" xr:uid="{00000000-0005-0000-0000-0000598A0000}"/>
    <cellStyle name="PwC PF input % 3 20 2" xfId="35415" xr:uid="{00000000-0005-0000-0000-00005A8A0000}"/>
    <cellStyle name="PwC PF input % 3 20 3" xfId="35416" xr:uid="{00000000-0005-0000-0000-00005B8A0000}"/>
    <cellStyle name="PwC PF input % 3 21" xfId="35417" xr:uid="{00000000-0005-0000-0000-00005C8A0000}"/>
    <cellStyle name="PwC PF input % 3 21 2" xfId="35418" xr:uid="{00000000-0005-0000-0000-00005D8A0000}"/>
    <cellStyle name="PwC PF input % 3 21 3" xfId="35419" xr:uid="{00000000-0005-0000-0000-00005E8A0000}"/>
    <cellStyle name="PwC PF input % 3 22" xfId="35420" xr:uid="{00000000-0005-0000-0000-00005F8A0000}"/>
    <cellStyle name="PwC PF input % 3 22 2" xfId="35421" xr:uid="{00000000-0005-0000-0000-0000608A0000}"/>
    <cellStyle name="PwC PF input % 3 22 3" xfId="35422" xr:uid="{00000000-0005-0000-0000-0000618A0000}"/>
    <cellStyle name="PwC PF input % 3 23" xfId="35423" xr:uid="{00000000-0005-0000-0000-0000628A0000}"/>
    <cellStyle name="PwC PF input % 3 23 2" xfId="35424" xr:uid="{00000000-0005-0000-0000-0000638A0000}"/>
    <cellStyle name="PwC PF input % 3 23 3" xfId="35425" xr:uid="{00000000-0005-0000-0000-0000648A0000}"/>
    <cellStyle name="PwC PF input % 3 24" xfId="35426" xr:uid="{00000000-0005-0000-0000-0000658A0000}"/>
    <cellStyle name="PwC PF input % 3 24 2" xfId="35427" xr:uid="{00000000-0005-0000-0000-0000668A0000}"/>
    <cellStyle name="PwC PF input % 3 24 3" xfId="35428" xr:uid="{00000000-0005-0000-0000-0000678A0000}"/>
    <cellStyle name="PwC PF input % 3 25" xfId="35429" xr:uid="{00000000-0005-0000-0000-0000688A0000}"/>
    <cellStyle name="PwC PF input % 3 25 2" xfId="35430" xr:uid="{00000000-0005-0000-0000-0000698A0000}"/>
    <cellStyle name="PwC PF input % 3 25 3" xfId="35431" xr:uid="{00000000-0005-0000-0000-00006A8A0000}"/>
    <cellStyle name="PwC PF input % 3 26" xfId="35432" xr:uid="{00000000-0005-0000-0000-00006B8A0000}"/>
    <cellStyle name="PwC PF input % 3 26 2" xfId="35433" xr:uid="{00000000-0005-0000-0000-00006C8A0000}"/>
    <cellStyle name="PwC PF input % 3 26 3" xfId="35434" xr:uid="{00000000-0005-0000-0000-00006D8A0000}"/>
    <cellStyle name="PwC PF input % 3 27" xfId="35435" xr:uid="{00000000-0005-0000-0000-00006E8A0000}"/>
    <cellStyle name="PwC PF input % 3 27 2" xfId="35436" xr:uid="{00000000-0005-0000-0000-00006F8A0000}"/>
    <cellStyle name="PwC PF input % 3 27 3" xfId="35437" xr:uid="{00000000-0005-0000-0000-0000708A0000}"/>
    <cellStyle name="PwC PF input % 3 28" xfId="35438" xr:uid="{00000000-0005-0000-0000-0000718A0000}"/>
    <cellStyle name="PwC PF input % 3 28 2" xfId="35439" xr:uid="{00000000-0005-0000-0000-0000728A0000}"/>
    <cellStyle name="PwC PF input % 3 28 3" xfId="35440" xr:uid="{00000000-0005-0000-0000-0000738A0000}"/>
    <cellStyle name="PwC PF input % 3 29" xfId="35441" xr:uid="{00000000-0005-0000-0000-0000748A0000}"/>
    <cellStyle name="PwC PF input % 3 29 2" xfId="35442" xr:uid="{00000000-0005-0000-0000-0000758A0000}"/>
    <cellStyle name="PwC PF input % 3 29 3" xfId="35443" xr:uid="{00000000-0005-0000-0000-0000768A0000}"/>
    <cellStyle name="PwC PF input % 3 3" xfId="35444" xr:uid="{00000000-0005-0000-0000-0000778A0000}"/>
    <cellStyle name="PwC PF input % 3 3 10" xfId="35445" xr:uid="{00000000-0005-0000-0000-0000788A0000}"/>
    <cellStyle name="PwC PF input % 3 3 10 2" xfId="35446" xr:uid="{00000000-0005-0000-0000-0000798A0000}"/>
    <cellStyle name="PwC PF input % 3 3 10 3" xfId="35447" xr:uid="{00000000-0005-0000-0000-00007A8A0000}"/>
    <cellStyle name="PwC PF input % 3 3 11" xfId="35448" xr:uid="{00000000-0005-0000-0000-00007B8A0000}"/>
    <cellStyle name="PwC PF input % 3 3 11 2" xfId="35449" xr:uid="{00000000-0005-0000-0000-00007C8A0000}"/>
    <cellStyle name="PwC PF input % 3 3 11 3" xfId="35450" xr:uid="{00000000-0005-0000-0000-00007D8A0000}"/>
    <cellStyle name="PwC PF input % 3 3 12" xfId="35451" xr:uid="{00000000-0005-0000-0000-00007E8A0000}"/>
    <cellStyle name="PwC PF input % 3 3 12 2" xfId="35452" xr:uid="{00000000-0005-0000-0000-00007F8A0000}"/>
    <cellStyle name="PwC PF input % 3 3 12 3" xfId="35453" xr:uid="{00000000-0005-0000-0000-0000808A0000}"/>
    <cellStyle name="PwC PF input % 3 3 13" xfId="35454" xr:uid="{00000000-0005-0000-0000-0000818A0000}"/>
    <cellStyle name="PwC PF input % 3 3 13 2" xfId="35455" xr:uid="{00000000-0005-0000-0000-0000828A0000}"/>
    <cellStyle name="PwC PF input % 3 3 13 3" xfId="35456" xr:uid="{00000000-0005-0000-0000-0000838A0000}"/>
    <cellStyle name="PwC PF input % 3 3 14" xfId="35457" xr:uid="{00000000-0005-0000-0000-0000848A0000}"/>
    <cellStyle name="PwC PF input % 3 3 14 2" xfId="35458" xr:uid="{00000000-0005-0000-0000-0000858A0000}"/>
    <cellStyle name="PwC PF input % 3 3 14 3" xfId="35459" xr:uid="{00000000-0005-0000-0000-0000868A0000}"/>
    <cellStyle name="PwC PF input % 3 3 15" xfId="35460" xr:uid="{00000000-0005-0000-0000-0000878A0000}"/>
    <cellStyle name="PwC PF input % 3 3 15 2" xfId="35461" xr:uid="{00000000-0005-0000-0000-0000888A0000}"/>
    <cellStyle name="PwC PF input % 3 3 15 3" xfId="35462" xr:uid="{00000000-0005-0000-0000-0000898A0000}"/>
    <cellStyle name="PwC PF input % 3 3 16" xfId="35463" xr:uid="{00000000-0005-0000-0000-00008A8A0000}"/>
    <cellStyle name="PwC PF input % 3 3 16 2" xfId="35464" xr:uid="{00000000-0005-0000-0000-00008B8A0000}"/>
    <cellStyle name="PwC PF input % 3 3 16 3" xfId="35465" xr:uid="{00000000-0005-0000-0000-00008C8A0000}"/>
    <cellStyle name="PwC PF input % 3 3 17" xfId="35466" xr:uid="{00000000-0005-0000-0000-00008D8A0000}"/>
    <cellStyle name="PwC PF input % 3 3 17 2" xfId="35467" xr:uid="{00000000-0005-0000-0000-00008E8A0000}"/>
    <cellStyle name="PwC PF input % 3 3 17 3" xfId="35468" xr:uid="{00000000-0005-0000-0000-00008F8A0000}"/>
    <cellStyle name="PwC PF input % 3 3 18" xfId="35469" xr:uid="{00000000-0005-0000-0000-0000908A0000}"/>
    <cellStyle name="PwC PF input % 3 3 18 2" xfId="35470" xr:uid="{00000000-0005-0000-0000-0000918A0000}"/>
    <cellStyle name="PwC PF input % 3 3 18 3" xfId="35471" xr:uid="{00000000-0005-0000-0000-0000928A0000}"/>
    <cellStyle name="PwC PF input % 3 3 19" xfId="35472" xr:uid="{00000000-0005-0000-0000-0000938A0000}"/>
    <cellStyle name="PwC PF input % 3 3 19 2" xfId="35473" xr:uid="{00000000-0005-0000-0000-0000948A0000}"/>
    <cellStyle name="PwC PF input % 3 3 19 3" xfId="35474" xr:uid="{00000000-0005-0000-0000-0000958A0000}"/>
    <cellStyle name="PwC PF input % 3 3 2" xfId="35475" xr:uid="{00000000-0005-0000-0000-0000968A0000}"/>
    <cellStyle name="PwC PF input % 3 3 2 2" xfId="35476" xr:uid="{00000000-0005-0000-0000-0000978A0000}"/>
    <cellStyle name="PwC PF input % 3 3 2 3" xfId="35477" xr:uid="{00000000-0005-0000-0000-0000988A0000}"/>
    <cellStyle name="PwC PF input % 3 3 20" xfId="35478" xr:uid="{00000000-0005-0000-0000-0000998A0000}"/>
    <cellStyle name="PwC PF input % 3 3 20 2" xfId="35479" xr:uid="{00000000-0005-0000-0000-00009A8A0000}"/>
    <cellStyle name="PwC PF input % 3 3 20 3" xfId="35480" xr:uid="{00000000-0005-0000-0000-00009B8A0000}"/>
    <cellStyle name="PwC PF input % 3 3 21" xfId="35481" xr:uid="{00000000-0005-0000-0000-00009C8A0000}"/>
    <cellStyle name="PwC PF input % 3 3 21 2" xfId="35482" xr:uid="{00000000-0005-0000-0000-00009D8A0000}"/>
    <cellStyle name="PwC PF input % 3 3 21 3" xfId="35483" xr:uid="{00000000-0005-0000-0000-00009E8A0000}"/>
    <cellStyle name="PwC PF input % 3 3 22" xfId="35484" xr:uid="{00000000-0005-0000-0000-00009F8A0000}"/>
    <cellStyle name="PwC PF input % 3 3 22 2" xfId="35485" xr:uid="{00000000-0005-0000-0000-0000A08A0000}"/>
    <cellStyle name="PwC PF input % 3 3 22 3" xfId="35486" xr:uid="{00000000-0005-0000-0000-0000A18A0000}"/>
    <cellStyle name="PwC PF input % 3 3 23" xfId="35487" xr:uid="{00000000-0005-0000-0000-0000A28A0000}"/>
    <cellStyle name="PwC PF input % 3 3 23 2" xfId="35488" xr:uid="{00000000-0005-0000-0000-0000A38A0000}"/>
    <cellStyle name="PwC PF input % 3 3 23 3" xfId="35489" xr:uid="{00000000-0005-0000-0000-0000A48A0000}"/>
    <cellStyle name="PwC PF input % 3 3 24" xfId="35490" xr:uid="{00000000-0005-0000-0000-0000A58A0000}"/>
    <cellStyle name="PwC PF input % 3 3 24 2" xfId="35491" xr:uid="{00000000-0005-0000-0000-0000A68A0000}"/>
    <cellStyle name="PwC PF input % 3 3 24 3" xfId="35492" xr:uid="{00000000-0005-0000-0000-0000A78A0000}"/>
    <cellStyle name="PwC PF input % 3 3 25" xfId="35493" xr:uid="{00000000-0005-0000-0000-0000A88A0000}"/>
    <cellStyle name="PwC PF input % 3 3 26" xfId="35494" xr:uid="{00000000-0005-0000-0000-0000A98A0000}"/>
    <cellStyle name="PwC PF input % 3 3 3" xfId="35495" xr:uid="{00000000-0005-0000-0000-0000AA8A0000}"/>
    <cellStyle name="PwC PF input % 3 3 3 2" xfId="35496" xr:uid="{00000000-0005-0000-0000-0000AB8A0000}"/>
    <cellStyle name="PwC PF input % 3 3 3 3" xfId="35497" xr:uid="{00000000-0005-0000-0000-0000AC8A0000}"/>
    <cellStyle name="PwC PF input % 3 3 4" xfId="35498" xr:uid="{00000000-0005-0000-0000-0000AD8A0000}"/>
    <cellStyle name="PwC PF input % 3 3 4 2" xfId="35499" xr:uid="{00000000-0005-0000-0000-0000AE8A0000}"/>
    <cellStyle name="PwC PF input % 3 3 4 3" xfId="35500" xr:uid="{00000000-0005-0000-0000-0000AF8A0000}"/>
    <cellStyle name="PwC PF input % 3 3 5" xfId="35501" xr:uid="{00000000-0005-0000-0000-0000B08A0000}"/>
    <cellStyle name="PwC PF input % 3 3 5 2" xfId="35502" xr:uid="{00000000-0005-0000-0000-0000B18A0000}"/>
    <cellStyle name="PwC PF input % 3 3 5 3" xfId="35503" xr:uid="{00000000-0005-0000-0000-0000B28A0000}"/>
    <cellStyle name="PwC PF input % 3 3 6" xfId="35504" xr:uid="{00000000-0005-0000-0000-0000B38A0000}"/>
    <cellStyle name="PwC PF input % 3 3 6 2" xfId="35505" xr:uid="{00000000-0005-0000-0000-0000B48A0000}"/>
    <cellStyle name="PwC PF input % 3 3 6 3" xfId="35506" xr:uid="{00000000-0005-0000-0000-0000B58A0000}"/>
    <cellStyle name="PwC PF input % 3 3 7" xfId="35507" xr:uid="{00000000-0005-0000-0000-0000B68A0000}"/>
    <cellStyle name="PwC PF input % 3 3 7 2" xfId="35508" xr:uid="{00000000-0005-0000-0000-0000B78A0000}"/>
    <cellStyle name="PwC PF input % 3 3 7 3" xfId="35509" xr:uid="{00000000-0005-0000-0000-0000B88A0000}"/>
    <cellStyle name="PwC PF input % 3 3 8" xfId="35510" xr:uid="{00000000-0005-0000-0000-0000B98A0000}"/>
    <cellStyle name="PwC PF input % 3 3 8 2" xfId="35511" xr:uid="{00000000-0005-0000-0000-0000BA8A0000}"/>
    <cellStyle name="PwC PF input % 3 3 8 3" xfId="35512" xr:uid="{00000000-0005-0000-0000-0000BB8A0000}"/>
    <cellStyle name="PwC PF input % 3 3 9" xfId="35513" xr:uid="{00000000-0005-0000-0000-0000BC8A0000}"/>
    <cellStyle name="PwC PF input % 3 3 9 2" xfId="35514" xr:uid="{00000000-0005-0000-0000-0000BD8A0000}"/>
    <cellStyle name="PwC PF input % 3 3 9 3" xfId="35515" xr:uid="{00000000-0005-0000-0000-0000BE8A0000}"/>
    <cellStyle name="PwC PF input % 3 30" xfId="35516" xr:uid="{00000000-0005-0000-0000-0000BF8A0000}"/>
    <cellStyle name="PwC PF input % 3 30 2" xfId="35517" xr:uid="{00000000-0005-0000-0000-0000C08A0000}"/>
    <cellStyle name="PwC PF input % 3 30 3" xfId="35518" xr:uid="{00000000-0005-0000-0000-0000C18A0000}"/>
    <cellStyle name="PwC PF input % 3 31" xfId="35519" xr:uid="{00000000-0005-0000-0000-0000C28A0000}"/>
    <cellStyle name="PwC PF input % 3 31 2" xfId="35520" xr:uid="{00000000-0005-0000-0000-0000C38A0000}"/>
    <cellStyle name="PwC PF input % 3 31 3" xfId="35521" xr:uid="{00000000-0005-0000-0000-0000C48A0000}"/>
    <cellStyle name="PwC PF input % 3 32" xfId="35522" xr:uid="{00000000-0005-0000-0000-0000C58A0000}"/>
    <cellStyle name="PwC PF input % 3 32 2" xfId="35523" xr:uid="{00000000-0005-0000-0000-0000C68A0000}"/>
    <cellStyle name="PwC PF input % 3 32 3" xfId="35524" xr:uid="{00000000-0005-0000-0000-0000C78A0000}"/>
    <cellStyle name="PwC PF input % 3 33" xfId="35525" xr:uid="{00000000-0005-0000-0000-0000C88A0000}"/>
    <cellStyle name="PwC PF input % 3 33 2" xfId="35526" xr:uid="{00000000-0005-0000-0000-0000C98A0000}"/>
    <cellStyle name="PwC PF input % 3 33 3" xfId="35527" xr:uid="{00000000-0005-0000-0000-0000CA8A0000}"/>
    <cellStyle name="PwC PF input % 3 34" xfId="35528" xr:uid="{00000000-0005-0000-0000-0000CB8A0000}"/>
    <cellStyle name="PwC PF input % 3 34 2" xfId="35529" xr:uid="{00000000-0005-0000-0000-0000CC8A0000}"/>
    <cellStyle name="PwC PF input % 3 34 3" xfId="35530" xr:uid="{00000000-0005-0000-0000-0000CD8A0000}"/>
    <cellStyle name="PwC PF input % 3 35" xfId="35531" xr:uid="{00000000-0005-0000-0000-0000CE8A0000}"/>
    <cellStyle name="PwC PF input % 3 36" xfId="35532" xr:uid="{00000000-0005-0000-0000-0000CF8A0000}"/>
    <cellStyle name="PwC PF input % 3 4" xfId="35533" xr:uid="{00000000-0005-0000-0000-0000D08A0000}"/>
    <cellStyle name="PwC PF input % 3 4 10" xfId="35534" xr:uid="{00000000-0005-0000-0000-0000D18A0000}"/>
    <cellStyle name="PwC PF input % 3 4 10 2" xfId="35535" xr:uid="{00000000-0005-0000-0000-0000D28A0000}"/>
    <cellStyle name="PwC PF input % 3 4 10 3" xfId="35536" xr:uid="{00000000-0005-0000-0000-0000D38A0000}"/>
    <cellStyle name="PwC PF input % 3 4 11" xfId="35537" xr:uid="{00000000-0005-0000-0000-0000D48A0000}"/>
    <cellStyle name="PwC PF input % 3 4 11 2" xfId="35538" xr:uid="{00000000-0005-0000-0000-0000D58A0000}"/>
    <cellStyle name="PwC PF input % 3 4 11 3" xfId="35539" xr:uid="{00000000-0005-0000-0000-0000D68A0000}"/>
    <cellStyle name="PwC PF input % 3 4 12" xfId="35540" xr:uid="{00000000-0005-0000-0000-0000D78A0000}"/>
    <cellStyle name="PwC PF input % 3 4 12 2" xfId="35541" xr:uid="{00000000-0005-0000-0000-0000D88A0000}"/>
    <cellStyle name="PwC PF input % 3 4 12 3" xfId="35542" xr:uid="{00000000-0005-0000-0000-0000D98A0000}"/>
    <cellStyle name="PwC PF input % 3 4 13" xfId="35543" xr:uid="{00000000-0005-0000-0000-0000DA8A0000}"/>
    <cellStyle name="PwC PF input % 3 4 13 2" xfId="35544" xr:uid="{00000000-0005-0000-0000-0000DB8A0000}"/>
    <cellStyle name="PwC PF input % 3 4 13 3" xfId="35545" xr:uid="{00000000-0005-0000-0000-0000DC8A0000}"/>
    <cellStyle name="PwC PF input % 3 4 14" xfId="35546" xr:uid="{00000000-0005-0000-0000-0000DD8A0000}"/>
    <cellStyle name="PwC PF input % 3 4 14 2" xfId="35547" xr:uid="{00000000-0005-0000-0000-0000DE8A0000}"/>
    <cellStyle name="PwC PF input % 3 4 14 3" xfId="35548" xr:uid="{00000000-0005-0000-0000-0000DF8A0000}"/>
    <cellStyle name="PwC PF input % 3 4 15" xfId="35549" xr:uid="{00000000-0005-0000-0000-0000E08A0000}"/>
    <cellStyle name="PwC PF input % 3 4 15 2" xfId="35550" xr:uid="{00000000-0005-0000-0000-0000E18A0000}"/>
    <cellStyle name="PwC PF input % 3 4 15 3" xfId="35551" xr:uid="{00000000-0005-0000-0000-0000E28A0000}"/>
    <cellStyle name="PwC PF input % 3 4 16" xfId="35552" xr:uid="{00000000-0005-0000-0000-0000E38A0000}"/>
    <cellStyle name="PwC PF input % 3 4 16 2" xfId="35553" xr:uid="{00000000-0005-0000-0000-0000E48A0000}"/>
    <cellStyle name="PwC PF input % 3 4 16 3" xfId="35554" xr:uid="{00000000-0005-0000-0000-0000E58A0000}"/>
    <cellStyle name="PwC PF input % 3 4 17" xfId="35555" xr:uid="{00000000-0005-0000-0000-0000E68A0000}"/>
    <cellStyle name="PwC PF input % 3 4 17 2" xfId="35556" xr:uid="{00000000-0005-0000-0000-0000E78A0000}"/>
    <cellStyle name="PwC PF input % 3 4 17 3" xfId="35557" xr:uid="{00000000-0005-0000-0000-0000E88A0000}"/>
    <cellStyle name="PwC PF input % 3 4 18" xfId="35558" xr:uid="{00000000-0005-0000-0000-0000E98A0000}"/>
    <cellStyle name="PwC PF input % 3 4 18 2" xfId="35559" xr:uid="{00000000-0005-0000-0000-0000EA8A0000}"/>
    <cellStyle name="PwC PF input % 3 4 18 3" xfId="35560" xr:uid="{00000000-0005-0000-0000-0000EB8A0000}"/>
    <cellStyle name="PwC PF input % 3 4 19" xfId="35561" xr:uid="{00000000-0005-0000-0000-0000EC8A0000}"/>
    <cellStyle name="PwC PF input % 3 4 19 2" xfId="35562" xr:uid="{00000000-0005-0000-0000-0000ED8A0000}"/>
    <cellStyle name="PwC PF input % 3 4 19 3" xfId="35563" xr:uid="{00000000-0005-0000-0000-0000EE8A0000}"/>
    <cellStyle name="PwC PF input % 3 4 2" xfId="35564" xr:uid="{00000000-0005-0000-0000-0000EF8A0000}"/>
    <cellStyle name="PwC PF input % 3 4 2 2" xfId="35565" xr:uid="{00000000-0005-0000-0000-0000F08A0000}"/>
    <cellStyle name="PwC PF input % 3 4 2 3" xfId="35566" xr:uid="{00000000-0005-0000-0000-0000F18A0000}"/>
    <cellStyle name="PwC PF input % 3 4 20" xfId="35567" xr:uid="{00000000-0005-0000-0000-0000F28A0000}"/>
    <cellStyle name="PwC PF input % 3 4 20 2" xfId="35568" xr:uid="{00000000-0005-0000-0000-0000F38A0000}"/>
    <cellStyle name="PwC PF input % 3 4 20 3" xfId="35569" xr:uid="{00000000-0005-0000-0000-0000F48A0000}"/>
    <cellStyle name="PwC PF input % 3 4 21" xfId="35570" xr:uid="{00000000-0005-0000-0000-0000F58A0000}"/>
    <cellStyle name="PwC PF input % 3 4 21 2" xfId="35571" xr:uid="{00000000-0005-0000-0000-0000F68A0000}"/>
    <cellStyle name="PwC PF input % 3 4 21 3" xfId="35572" xr:uid="{00000000-0005-0000-0000-0000F78A0000}"/>
    <cellStyle name="PwC PF input % 3 4 22" xfId="35573" xr:uid="{00000000-0005-0000-0000-0000F88A0000}"/>
    <cellStyle name="PwC PF input % 3 4 22 2" xfId="35574" xr:uid="{00000000-0005-0000-0000-0000F98A0000}"/>
    <cellStyle name="PwC PF input % 3 4 22 3" xfId="35575" xr:uid="{00000000-0005-0000-0000-0000FA8A0000}"/>
    <cellStyle name="PwC PF input % 3 4 23" xfId="35576" xr:uid="{00000000-0005-0000-0000-0000FB8A0000}"/>
    <cellStyle name="PwC PF input % 3 4 23 2" xfId="35577" xr:uid="{00000000-0005-0000-0000-0000FC8A0000}"/>
    <cellStyle name="PwC PF input % 3 4 23 3" xfId="35578" xr:uid="{00000000-0005-0000-0000-0000FD8A0000}"/>
    <cellStyle name="PwC PF input % 3 4 24" xfId="35579" xr:uid="{00000000-0005-0000-0000-0000FE8A0000}"/>
    <cellStyle name="PwC PF input % 3 4 24 2" xfId="35580" xr:uid="{00000000-0005-0000-0000-0000FF8A0000}"/>
    <cellStyle name="PwC PF input % 3 4 24 3" xfId="35581" xr:uid="{00000000-0005-0000-0000-0000008B0000}"/>
    <cellStyle name="PwC PF input % 3 4 25" xfId="35582" xr:uid="{00000000-0005-0000-0000-0000018B0000}"/>
    <cellStyle name="PwC PF input % 3 4 26" xfId="35583" xr:uid="{00000000-0005-0000-0000-0000028B0000}"/>
    <cellStyle name="PwC PF input % 3 4 3" xfId="35584" xr:uid="{00000000-0005-0000-0000-0000038B0000}"/>
    <cellStyle name="PwC PF input % 3 4 3 2" xfId="35585" xr:uid="{00000000-0005-0000-0000-0000048B0000}"/>
    <cellStyle name="PwC PF input % 3 4 3 3" xfId="35586" xr:uid="{00000000-0005-0000-0000-0000058B0000}"/>
    <cellStyle name="PwC PF input % 3 4 4" xfId="35587" xr:uid="{00000000-0005-0000-0000-0000068B0000}"/>
    <cellStyle name="PwC PF input % 3 4 4 2" xfId="35588" xr:uid="{00000000-0005-0000-0000-0000078B0000}"/>
    <cellStyle name="PwC PF input % 3 4 4 3" xfId="35589" xr:uid="{00000000-0005-0000-0000-0000088B0000}"/>
    <cellStyle name="PwC PF input % 3 4 5" xfId="35590" xr:uid="{00000000-0005-0000-0000-0000098B0000}"/>
    <cellStyle name="PwC PF input % 3 4 5 2" xfId="35591" xr:uid="{00000000-0005-0000-0000-00000A8B0000}"/>
    <cellStyle name="PwC PF input % 3 4 5 3" xfId="35592" xr:uid="{00000000-0005-0000-0000-00000B8B0000}"/>
    <cellStyle name="PwC PF input % 3 4 6" xfId="35593" xr:uid="{00000000-0005-0000-0000-00000C8B0000}"/>
    <cellStyle name="PwC PF input % 3 4 6 2" xfId="35594" xr:uid="{00000000-0005-0000-0000-00000D8B0000}"/>
    <cellStyle name="PwC PF input % 3 4 6 3" xfId="35595" xr:uid="{00000000-0005-0000-0000-00000E8B0000}"/>
    <cellStyle name="PwC PF input % 3 4 7" xfId="35596" xr:uid="{00000000-0005-0000-0000-00000F8B0000}"/>
    <cellStyle name="PwC PF input % 3 4 7 2" xfId="35597" xr:uid="{00000000-0005-0000-0000-0000108B0000}"/>
    <cellStyle name="PwC PF input % 3 4 7 3" xfId="35598" xr:uid="{00000000-0005-0000-0000-0000118B0000}"/>
    <cellStyle name="PwC PF input % 3 4 8" xfId="35599" xr:uid="{00000000-0005-0000-0000-0000128B0000}"/>
    <cellStyle name="PwC PF input % 3 4 8 2" xfId="35600" xr:uid="{00000000-0005-0000-0000-0000138B0000}"/>
    <cellStyle name="PwC PF input % 3 4 8 3" xfId="35601" xr:uid="{00000000-0005-0000-0000-0000148B0000}"/>
    <cellStyle name="PwC PF input % 3 4 9" xfId="35602" xr:uid="{00000000-0005-0000-0000-0000158B0000}"/>
    <cellStyle name="PwC PF input % 3 4 9 2" xfId="35603" xr:uid="{00000000-0005-0000-0000-0000168B0000}"/>
    <cellStyle name="PwC PF input % 3 4 9 3" xfId="35604" xr:uid="{00000000-0005-0000-0000-0000178B0000}"/>
    <cellStyle name="PwC PF input % 3 5" xfId="35605" xr:uid="{00000000-0005-0000-0000-0000188B0000}"/>
    <cellStyle name="PwC PF input % 3 5 10" xfId="35606" xr:uid="{00000000-0005-0000-0000-0000198B0000}"/>
    <cellStyle name="PwC PF input % 3 5 10 2" xfId="35607" xr:uid="{00000000-0005-0000-0000-00001A8B0000}"/>
    <cellStyle name="PwC PF input % 3 5 10 3" xfId="35608" xr:uid="{00000000-0005-0000-0000-00001B8B0000}"/>
    <cellStyle name="PwC PF input % 3 5 11" xfId="35609" xr:uid="{00000000-0005-0000-0000-00001C8B0000}"/>
    <cellStyle name="PwC PF input % 3 5 11 2" xfId="35610" xr:uid="{00000000-0005-0000-0000-00001D8B0000}"/>
    <cellStyle name="PwC PF input % 3 5 11 3" xfId="35611" xr:uid="{00000000-0005-0000-0000-00001E8B0000}"/>
    <cellStyle name="PwC PF input % 3 5 12" xfId="35612" xr:uid="{00000000-0005-0000-0000-00001F8B0000}"/>
    <cellStyle name="PwC PF input % 3 5 12 2" xfId="35613" xr:uid="{00000000-0005-0000-0000-0000208B0000}"/>
    <cellStyle name="PwC PF input % 3 5 12 3" xfId="35614" xr:uid="{00000000-0005-0000-0000-0000218B0000}"/>
    <cellStyle name="PwC PF input % 3 5 13" xfId="35615" xr:uid="{00000000-0005-0000-0000-0000228B0000}"/>
    <cellStyle name="PwC PF input % 3 5 13 2" xfId="35616" xr:uid="{00000000-0005-0000-0000-0000238B0000}"/>
    <cellStyle name="PwC PF input % 3 5 13 3" xfId="35617" xr:uid="{00000000-0005-0000-0000-0000248B0000}"/>
    <cellStyle name="PwC PF input % 3 5 14" xfId="35618" xr:uid="{00000000-0005-0000-0000-0000258B0000}"/>
    <cellStyle name="PwC PF input % 3 5 14 2" xfId="35619" xr:uid="{00000000-0005-0000-0000-0000268B0000}"/>
    <cellStyle name="PwC PF input % 3 5 14 3" xfId="35620" xr:uid="{00000000-0005-0000-0000-0000278B0000}"/>
    <cellStyle name="PwC PF input % 3 5 15" xfId="35621" xr:uid="{00000000-0005-0000-0000-0000288B0000}"/>
    <cellStyle name="PwC PF input % 3 5 15 2" xfId="35622" xr:uid="{00000000-0005-0000-0000-0000298B0000}"/>
    <cellStyle name="PwC PF input % 3 5 15 3" xfId="35623" xr:uid="{00000000-0005-0000-0000-00002A8B0000}"/>
    <cellStyle name="PwC PF input % 3 5 16" xfId="35624" xr:uid="{00000000-0005-0000-0000-00002B8B0000}"/>
    <cellStyle name="PwC PF input % 3 5 16 2" xfId="35625" xr:uid="{00000000-0005-0000-0000-00002C8B0000}"/>
    <cellStyle name="PwC PF input % 3 5 16 3" xfId="35626" xr:uid="{00000000-0005-0000-0000-00002D8B0000}"/>
    <cellStyle name="PwC PF input % 3 5 17" xfId="35627" xr:uid="{00000000-0005-0000-0000-00002E8B0000}"/>
    <cellStyle name="PwC PF input % 3 5 17 2" xfId="35628" xr:uid="{00000000-0005-0000-0000-00002F8B0000}"/>
    <cellStyle name="PwC PF input % 3 5 17 3" xfId="35629" xr:uid="{00000000-0005-0000-0000-0000308B0000}"/>
    <cellStyle name="PwC PF input % 3 5 18" xfId="35630" xr:uid="{00000000-0005-0000-0000-0000318B0000}"/>
    <cellStyle name="PwC PF input % 3 5 18 2" xfId="35631" xr:uid="{00000000-0005-0000-0000-0000328B0000}"/>
    <cellStyle name="PwC PF input % 3 5 18 3" xfId="35632" xr:uid="{00000000-0005-0000-0000-0000338B0000}"/>
    <cellStyle name="PwC PF input % 3 5 19" xfId="35633" xr:uid="{00000000-0005-0000-0000-0000348B0000}"/>
    <cellStyle name="PwC PF input % 3 5 19 2" xfId="35634" xr:uid="{00000000-0005-0000-0000-0000358B0000}"/>
    <cellStyle name="PwC PF input % 3 5 19 3" xfId="35635" xr:uid="{00000000-0005-0000-0000-0000368B0000}"/>
    <cellStyle name="PwC PF input % 3 5 2" xfId="35636" xr:uid="{00000000-0005-0000-0000-0000378B0000}"/>
    <cellStyle name="PwC PF input % 3 5 2 2" xfId="35637" xr:uid="{00000000-0005-0000-0000-0000388B0000}"/>
    <cellStyle name="PwC PF input % 3 5 2 3" xfId="35638" xr:uid="{00000000-0005-0000-0000-0000398B0000}"/>
    <cellStyle name="PwC PF input % 3 5 20" xfId="35639" xr:uid="{00000000-0005-0000-0000-00003A8B0000}"/>
    <cellStyle name="PwC PF input % 3 5 20 2" xfId="35640" xr:uid="{00000000-0005-0000-0000-00003B8B0000}"/>
    <cellStyle name="PwC PF input % 3 5 20 3" xfId="35641" xr:uid="{00000000-0005-0000-0000-00003C8B0000}"/>
    <cellStyle name="PwC PF input % 3 5 21" xfId="35642" xr:uid="{00000000-0005-0000-0000-00003D8B0000}"/>
    <cellStyle name="PwC PF input % 3 5 21 2" xfId="35643" xr:uid="{00000000-0005-0000-0000-00003E8B0000}"/>
    <cellStyle name="PwC PF input % 3 5 21 3" xfId="35644" xr:uid="{00000000-0005-0000-0000-00003F8B0000}"/>
    <cellStyle name="PwC PF input % 3 5 22" xfId="35645" xr:uid="{00000000-0005-0000-0000-0000408B0000}"/>
    <cellStyle name="PwC PF input % 3 5 22 2" xfId="35646" xr:uid="{00000000-0005-0000-0000-0000418B0000}"/>
    <cellStyle name="PwC PF input % 3 5 22 3" xfId="35647" xr:uid="{00000000-0005-0000-0000-0000428B0000}"/>
    <cellStyle name="PwC PF input % 3 5 23" xfId="35648" xr:uid="{00000000-0005-0000-0000-0000438B0000}"/>
    <cellStyle name="PwC PF input % 3 5 23 2" xfId="35649" xr:uid="{00000000-0005-0000-0000-0000448B0000}"/>
    <cellStyle name="PwC PF input % 3 5 23 3" xfId="35650" xr:uid="{00000000-0005-0000-0000-0000458B0000}"/>
    <cellStyle name="PwC PF input % 3 5 24" xfId="35651" xr:uid="{00000000-0005-0000-0000-0000468B0000}"/>
    <cellStyle name="PwC PF input % 3 5 24 2" xfId="35652" xr:uid="{00000000-0005-0000-0000-0000478B0000}"/>
    <cellStyle name="PwC PF input % 3 5 24 3" xfId="35653" xr:uid="{00000000-0005-0000-0000-0000488B0000}"/>
    <cellStyle name="PwC PF input % 3 5 25" xfId="35654" xr:uid="{00000000-0005-0000-0000-0000498B0000}"/>
    <cellStyle name="PwC PF input % 3 5 26" xfId="35655" xr:uid="{00000000-0005-0000-0000-00004A8B0000}"/>
    <cellStyle name="PwC PF input % 3 5 3" xfId="35656" xr:uid="{00000000-0005-0000-0000-00004B8B0000}"/>
    <cellStyle name="PwC PF input % 3 5 3 2" xfId="35657" xr:uid="{00000000-0005-0000-0000-00004C8B0000}"/>
    <cellStyle name="PwC PF input % 3 5 3 3" xfId="35658" xr:uid="{00000000-0005-0000-0000-00004D8B0000}"/>
    <cellStyle name="PwC PF input % 3 5 4" xfId="35659" xr:uid="{00000000-0005-0000-0000-00004E8B0000}"/>
    <cellStyle name="PwC PF input % 3 5 4 2" xfId="35660" xr:uid="{00000000-0005-0000-0000-00004F8B0000}"/>
    <cellStyle name="PwC PF input % 3 5 4 3" xfId="35661" xr:uid="{00000000-0005-0000-0000-0000508B0000}"/>
    <cellStyle name="PwC PF input % 3 5 5" xfId="35662" xr:uid="{00000000-0005-0000-0000-0000518B0000}"/>
    <cellStyle name="PwC PF input % 3 5 5 2" xfId="35663" xr:uid="{00000000-0005-0000-0000-0000528B0000}"/>
    <cellStyle name="PwC PF input % 3 5 5 3" xfId="35664" xr:uid="{00000000-0005-0000-0000-0000538B0000}"/>
    <cellStyle name="PwC PF input % 3 5 6" xfId="35665" xr:uid="{00000000-0005-0000-0000-0000548B0000}"/>
    <cellStyle name="PwC PF input % 3 5 6 2" xfId="35666" xr:uid="{00000000-0005-0000-0000-0000558B0000}"/>
    <cellStyle name="PwC PF input % 3 5 6 3" xfId="35667" xr:uid="{00000000-0005-0000-0000-0000568B0000}"/>
    <cellStyle name="PwC PF input % 3 5 7" xfId="35668" xr:uid="{00000000-0005-0000-0000-0000578B0000}"/>
    <cellStyle name="PwC PF input % 3 5 7 2" xfId="35669" xr:uid="{00000000-0005-0000-0000-0000588B0000}"/>
    <cellStyle name="PwC PF input % 3 5 7 3" xfId="35670" xr:uid="{00000000-0005-0000-0000-0000598B0000}"/>
    <cellStyle name="PwC PF input % 3 5 8" xfId="35671" xr:uid="{00000000-0005-0000-0000-00005A8B0000}"/>
    <cellStyle name="PwC PF input % 3 5 8 2" xfId="35672" xr:uid="{00000000-0005-0000-0000-00005B8B0000}"/>
    <cellStyle name="PwC PF input % 3 5 8 3" xfId="35673" xr:uid="{00000000-0005-0000-0000-00005C8B0000}"/>
    <cellStyle name="PwC PF input % 3 5 9" xfId="35674" xr:uid="{00000000-0005-0000-0000-00005D8B0000}"/>
    <cellStyle name="PwC PF input % 3 5 9 2" xfId="35675" xr:uid="{00000000-0005-0000-0000-00005E8B0000}"/>
    <cellStyle name="PwC PF input % 3 5 9 3" xfId="35676" xr:uid="{00000000-0005-0000-0000-00005F8B0000}"/>
    <cellStyle name="PwC PF input % 3 6" xfId="35677" xr:uid="{00000000-0005-0000-0000-0000608B0000}"/>
    <cellStyle name="PwC PF input % 3 6 10" xfId="35678" xr:uid="{00000000-0005-0000-0000-0000618B0000}"/>
    <cellStyle name="PwC PF input % 3 6 10 2" xfId="35679" xr:uid="{00000000-0005-0000-0000-0000628B0000}"/>
    <cellStyle name="PwC PF input % 3 6 10 3" xfId="35680" xr:uid="{00000000-0005-0000-0000-0000638B0000}"/>
    <cellStyle name="PwC PF input % 3 6 11" xfId="35681" xr:uid="{00000000-0005-0000-0000-0000648B0000}"/>
    <cellStyle name="PwC PF input % 3 6 11 2" xfId="35682" xr:uid="{00000000-0005-0000-0000-0000658B0000}"/>
    <cellStyle name="PwC PF input % 3 6 11 3" xfId="35683" xr:uid="{00000000-0005-0000-0000-0000668B0000}"/>
    <cellStyle name="PwC PF input % 3 6 12" xfId="35684" xr:uid="{00000000-0005-0000-0000-0000678B0000}"/>
    <cellStyle name="PwC PF input % 3 6 12 2" xfId="35685" xr:uid="{00000000-0005-0000-0000-0000688B0000}"/>
    <cellStyle name="PwC PF input % 3 6 12 3" xfId="35686" xr:uid="{00000000-0005-0000-0000-0000698B0000}"/>
    <cellStyle name="PwC PF input % 3 6 13" xfId="35687" xr:uid="{00000000-0005-0000-0000-00006A8B0000}"/>
    <cellStyle name="PwC PF input % 3 6 13 2" xfId="35688" xr:uid="{00000000-0005-0000-0000-00006B8B0000}"/>
    <cellStyle name="PwC PF input % 3 6 13 3" xfId="35689" xr:uid="{00000000-0005-0000-0000-00006C8B0000}"/>
    <cellStyle name="PwC PF input % 3 6 14" xfId="35690" xr:uid="{00000000-0005-0000-0000-00006D8B0000}"/>
    <cellStyle name="PwC PF input % 3 6 14 2" xfId="35691" xr:uid="{00000000-0005-0000-0000-00006E8B0000}"/>
    <cellStyle name="PwC PF input % 3 6 14 3" xfId="35692" xr:uid="{00000000-0005-0000-0000-00006F8B0000}"/>
    <cellStyle name="PwC PF input % 3 6 15" xfId="35693" xr:uid="{00000000-0005-0000-0000-0000708B0000}"/>
    <cellStyle name="PwC PF input % 3 6 15 2" xfId="35694" xr:uid="{00000000-0005-0000-0000-0000718B0000}"/>
    <cellStyle name="PwC PF input % 3 6 15 3" xfId="35695" xr:uid="{00000000-0005-0000-0000-0000728B0000}"/>
    <cellStyle name="PwC PF input % 3 6 16" xfId="35696" xr:uid="{00000000-0005-0000-0000-0000738B0000}"/>
    <cellStyle name="PwC PF input % 3 6 16 2" xfId="35697" xr:uid="{00000000-0005-0000-0000-0000748B0000}"/>
    <cellStyle name="PwC PF input % 3 6 16 3" xfId="35698" xr:uid="{00000000-0005-0000-0000-0000758B0000}"/>
    <cellStyle name="PwC PF input % 3 6 17" xfId="35699" xr:uid="{00000000-0005-0000-0000-0000768B0000}"/>
    <cellStyle name="PwC PF input % 3 6 17 2" xfId="35700" xr:uid="{00000000-0005-0000-0000-0000778B0000}"/>
    <cellStyle name="PwC PF input % 3 6 17 3" xfId="35701" xr:uid="{00000000-0005-0000-0000-0000788B0000}"/>
    <cellStyle name="PwC PF input % 3 6 18" xfId="35702" xr:uid="{00000000-0005-0000-0000-0000798B0000}"/>
    <cellStyle name="PwC PF input % 3 6 18 2" xfId="35703" xr:uid="{00000000-0005-0000-0000-00007A8B0000}"/>
    <cellStyle name="PwC PF input % 3 6 18 3" xfId="35704" xr:uid="{00000000-0005-0000-0000-00007B8B0000}"/>
    <cellStyle name="PwC PF input % 3 6 19" xfId="35705" xr:uid="{00000000-0005-0000-0000-00007C8B0000}"/>
    <cellStyle name="PwC PF input % 3 6 19 2" xfId="35706" xr:uid="{00000000-0005-0000-0000-00007D8B0000}"/>
    <cellStyle name="PwC PF input % 3 6 19 3" xfId="35707" xr:uid="{00000000-0005-0000-0000-00007E8B0000}"/>
    <cellStyle name="PwC PF input % 3 6 2" xfId="35708" xr:uid="{00000000-0005-0000-0000-00007F8B0000}"/>
    <cellStyle name="PwC PF input % 3 6 2 2" xfId="35709" xr:uid="{00000000-0005-0000-0000-0000808B0000}"/>
    <cellStyle name="PwC PF input % 3 6 2 3" xfId="35710" xr:uid="{00000000-0005-0000-0000-0000818B0000}"/>
    <cellStyle name="PwC PF input % 3 6 20" xfId="35711" xr:uid="{00000000-0005-0000-0000-0000828B0000}"/>
    <cellStyle name="PwC PF input % 3 6 20 2" xfId="35712" xr:uid="{00000000-0005-0000-0000-0000838B0000}"/>
    <cellStyle name="PwC PF input % 3 6 20 3" xfId="35713" xr:uid="{00000000-0005-0000-0000-0000848B0000}"/>
    <cellStyle name="PwC PF input % 3 6 21" xfId="35714" xr:uid="{00000000-0005-0000-0000-0000858B0000}"/>
    <cellStyle name="PwC PF input % 3 6 21 2" xfId="35715" xr:uid="{00000000-0005-0000-0000-0000868B0000}"/>
    <cellStyle name="PwC PF input % 3 6 21 3" xfId="35716" xr:uid="{00000000-0005-0000-0000-0000878B0000}"/>
    <cellStyle name="PwC PF input % 3 6 22" xfId="35717" xr:uid="{00000000-0005-0000-0000-0000888B0000}"/>
    <cellStyle name="PwC PF input % 3 6 22 2" xfId="35718" xr:uid="{00000000-0005-0000-0000-0000898B0000}"/>
    <cellStyle name="PwC PF input % 3 6 22 3" xfId="35719" xr:uid="{00000000-0005-0000-0000-00008A8B0000}"/>
    <cellStyle name="PwC PF input % 3 6 23" xfId="35720" xr:uid="{00000000-0005-0000-0000-00008B8B0000}"/>
    <cellStyle name="PwC PF input % 3 6 23 2" xfId="35721" xr:uid="{00000000-0005-0000-0000-00008C8B0000}"/>
    <cellStyle name="PwC PF input % 3 6 23 3" xfId="35722" xr:uid="{00000000-0005-0000-0000-00008D8B0000}"/>
    <cellStyle name="PwC PF input % 3 6 24" xfId="35723" xr:uid="{00000000-0005-0000-0000-00008E8B0000}"/>
    <cellStyle name="PwC PF input % 3 6 24 2" xfId="35724" xr:uid="{00000000-0005-0000-0000-00008F8B0000}"/>
    <cellStyle name="PwC PF input % 3 6 24 3" xfId="35725" xr:uid="{00000000-0005-0000-0000-0000908B0000}"/>
    <cellStyle name="PwC PF input % 3 6 25" xfId="35726" xr:uid="{00000000-0005-0000-0000-0000918B0000}"/>
    <cellStyle name="PwC PF input % 3 6 26" xfId="35727" xr:uid="{00000000-0005-0000-0000-0000928B0000}"/>
    <cellStyle name="PwC PF input % 3 6 3" xfId="35728" xr:uid="{00000000-0005-0000-0000-0000938B0000}"/>
    <cellStyle name="PwC PF input % 3 6 3 2" xfId="35729" xr:uid="{00000000-0005-0000-0000-0000948B0000}"/>
    <cellStyle name="PwC PF input % 3 6 3 3" xfId="35730" xr:uid="{00000000-0005-0000-0000-0000958B0000}"/>
    <cellStyle name="PwC PF input % 3 6 4" xfId="35731" xr:uid="{00000000-0005-0000-0000-0000968B0000}"/>
    <cellStyle name="PwC PF input % 3 6 4 2" xfId="35732" xr:uid="{00000000-0005-0000-0000-0000978B0000}"/>
    <cellStyle name="PwC PF input % 3 6 4 3" xfId="35733" xr:uid="{00000000-0005-0000-0000-0000988B0000}"/>
    <cellStyle name="PwC PF input % 3 6 5" xfId="35734" xr:uid="{00000000-0005-0000-0000-0000998B0000}"/>
    <cellStyle name="PwC PF input % 3 6 5 2" xfId="35735" xr:uid="{00000000-0005-0000-0000-00009A8B0000}"/>
    <cellStyle name="PwC PF input % 3 6 5 3" xfId="35736" xr:uid="{00000000-0005-0000-0000-00009B8B0000}"/>
    <cellStyle name="PwC PF input % 3 6 6" xfId="35737" xr:uid="{00000000-0005-0000-0000-00009C8B0000}"/>
    <cellStyle name="PwC PF input % 3 6 6 2" xfId="35738" xr:uid="{00000000-0005-0000-0000-00009D8B0000}"/>
    <cellStyle name="PwC PF input % 3 6 6 3" xfId="35739" xr:uid="{00000000-0005-0000-0000-00009E8B0000}"/>
    <cellStyle name="PwC PF input % 3 6 7" xfId="35740" xr:uid="{00000000-0005-0000-0000-00009F8B0000}"/>
    <cellStyle name="PwC PF input % 3 6 7 2" xfId="35741" xr:uid="{00000000-0005-0000-0000-0000A08B0000}"/>
    <cellStyle name="PwC PF input % 3 6 7 3" xfId="35742" xr:uid="{00000000-0005-0000-0000-0000A18B0000}"/>
    <cellStyle name="PwC PF input % 3 6 8" xfId="35743" xr:uid="{00000000-0005-0000-0000-0000A28B0000}"/>
    <cellStyle name="PwC PF input % 3 6 8 2" xfId="35744" xr:uid="{00000000-0005-0000-0000-0000A38B0000}"/>
    <cellStyle name="PwC PF input % 3 6 8 3" xfId="35745" xr:uid="{00000000-0005-0000-0000-0000A48B0000}"/>
    <cellStyle name="PwC PF input % 3 6 9" xfId="35746" xr:uid="{00000000-0005-0000-0000-0000A58B0000}"/>
    <cellStyle name="PwC PF input % 3 6 9 2" xfId="35747" xr:uid="{00000000-0005-0000-0000-0000A68B0000}"/>
    <cellStyle name="PwC PF input % 3 6 9 3" xfId="35748" xr:uid="{00000000-0005-0000-0000-0000A78B0000}"/>
    <cellStyle name="PwC PF input % 3 7" xfId="35749" xr:uid="{00000000-0005-0000-0000-0000A88B0000}"/>
    <cellStyle name="PwC PF input % 3 7 10" xfId="35750" xr:uid="{00000000-0005-0000-0000-0000A98B0000}"/>
    <cellStyle name="PwC PF input % 3 7 10 2" xfId="35751" xr:uid="{00000000-0005-0000-0000-0000AA8B0000}"/>
    <cellStyle name="PwC PF input % 3 7 10 3" xfId="35752" xr:uid="{00000000-0005-0000-0000-0000AB8B0000}"/>
    <cellStyle name="PwC PF input % 3 7 11" xfId="35753" xr:uid="{00000000-0005-0000-0000-0000AC8B0000}"/>
    <cellStyle name="PwC PF input % 3 7 11 2" xfId="35754" xr:uid="{00000000-0005-0000-0000-0000AD8B0000}"/>
    <cellStyle name="PwC PF input % 3 7 11 3" xfId="35755" xr:uid="{00000000-0005-0000-0000-0000AE8B0000}"/>
    <cellStyle name="PwC PF input % 3 7 12" xfId="35756" xr:uid="{00000000-0005-0000-0000-0000AF8B0000}"/>
    <cellStyle name="PwC PF input % 3 7 12 2" xfId="35757" xr:uid="{00000000-0005-0000-0000-0000B08B0000}"/>
    <cellStyle name="PwC PF input % 3 7 12 3" xfId="35758" xr:uid="{00000000-0005-0000-0000-0000B18B0000}"/>
    <cellStyle name="PwC PF input % 3 7 13" xfId="35759" xr:uid="{00000000-0005-0000-0000-0000B28B0000}"/>
    <cellStyle name="PwC PF input % 3 7 13 2" xfId="35760" xr:uid="{00000000-0005-0000-0000-0000B38B0000}"/>
    <cellStyle name="PwC PF input % 3 7 13 3" xfId="35761" xr:uid="{00000000-0005-0000-0000-0000B48B0000}"/>
    <cellStyle name="PwC PF input % 3 7 14" xfId="35762" xr:uid="{00000000-0005-0000-0000-0000B58B0000}"/>
    <cellStyle name="PwC PF input % 3 7 14 2" xfId="35763" xr:uid="{00000000-0005-0000-0000-0000B68B0000}"/>
    <cellStyle name="PwC PF input % 3 7 14 3" xfId="35764" xr:uid="{00000000-0005-0000-0000-0000B78B0000}"/>
    <cellStyle name="PwC PF input % 3 7 15" xfId="35765" xr:uid="{00000000-0005-0000-0000-0000B88B0000}"/>
    <cellStyle name="PwC PF input % 3 7 15 2" xfId="35766" xr:uid="{00000000-0005-0000-0000-0000B98B0000}"/>
    <cellStyle name="PwC PF input % 3 7 15 3" xfId="35767" xr:uid="{00000000-0005-0000-0000-0000BA8B0000}"/>
    <cellStyle name="PwC PF input % 3 7 16" xfId="35768" xr:uid="{00000000-0005-0000-0000-0000BB8B0000}"/>
    <cellStyle name="PwC PF input % 3 7 16 2" xfId="35769" xr:uid="{00000000-0005-0000-0000-0000BC8B0000}"/>
    <cellStyle name="PwC PF input % 3 7 16 3" xfId="35770" xr:uid="{00000000-0005-0000-0000-0000BD8B0000}"/>
    <cellStyle name="PwC PF input % 3 7 17" xfId="35771" xr:uid="{00000000-0005-0000-0000-0000BE8B0000}"/>
    <cellStyle name="PwC PF input % 3 7 17 2" xfId="35772" xr:uid="{00000000-0005-0000-0000-0000BF8B0000}"/>
    <cellStyle name="PwC PF input % 3 7 17 3" xfId="35773" xr:uid="{00000000-0005-0000-0000-0000C08B0000}"/>
    <cellStyle name="PwC PF input % 3 7 18" xfId="35774" xr:uid="{00000000-0005-0000-0000-0000C18B0000}"/>
    <cellStyle name="PwC PF input % 3 7 18 2" xfId="35775" xr:uid="{00000000-0005-0000-0000-0000C28B0000}"/>
    <cellStyle name="PwC PF input % 3 7 18 3" xfId="35776" xr:uid="{00000000-0005-0000-0000-0000C38B0000}"/>
    <cellStyle name="PwC PF input % 3 7 19" xfId="35777" xr:uid="{00000000-0005-0000-0000-0000C48B0000}"/>
    <cellStyle name="PwC PF input % 3 7 19 2" xfId="35778" xr:uid="{00000000-0005-0000-0000-0000C58B0000}"/>
    <cellStyle name="PwC PF input % 3 7 19 3" xfId="35779" xr:uid="{00000000-0005-0000-0000-0000C68B0000}"/>
    <cellStyle name="PwC PF input % 3 7 2" xfId="35780" xr:uid="{00000000-0005-0000-0000-0000C78B0000}"/>
    <cellStyle name="PwC PF input % 3 7 2 2" xfId="35781" xr:uid="{00000000-0005-0000-0000-0000C88B0000}"/>
    <cellStyle name="PwC PF input % 3 7 2 3" xfId="35782" xr:uid="{00000000-0005-0000-0000-0000C98B0000}"/>
    <cellStyle name="PwC PF input % 3 7 20" xfId="35783" xr:uid="{00000000-0005-0000-0000-0000CA8B0000}"/>
    <cellStyle name="PwC PF input % 3 7 20 2" xfId="35784" xr:uid="{00000000-0005-0000-0000-0000CB8B0000}"/>
    <cellStyle name="PwC PF input % 3 7 20 3" xfId="35785" xr:uid="{00000000-0005-0000-0000-0000CC8B0000}"/>
    <cellStyle name="PwC PF input % 3 7 21" xfId="35786" xr:uid="{00000000-0005-0000-0000-0000CD8B0000}"/>
    <cellStyle name="PwC PF input % 3 7 21 2" xfId="35787" xr:uid="{00000000-0005-0000-0000-0000CE8B0000}"/>
    <cellStyle name="PwC PF input % 3 7 21 3" xfId="35788" xr:uid="{00000000-0005-0000-0000-0000CF8B0000}"/>
    <cellStyle name="PwC PF input % 3 7 22" xfId="35789" xr:uid="{00000000-0005-0000-0000-0000D08B0000}"/>
    <cellStyle name="PwC PF input % 3 7 22 2" xfId="35790" xr:uid="{00000000-0005-0000-0000-0000D18B0000}"/>
    <cellStyle name="PwC PF input % 3 7 22 3" xfId="35791" xr:uid="{00000000-0005-0000-0000-0000D28B0000}"/>
    <cellStyle name="PwC PF input % 3 7 23" xfId="35792" xr:uid="{00000000-0005-0000-0000-0000D38B0000}"/>
    <cellStyle name="PwC PF input % 3 7 23 2" xfId="35793" xr:uid="{00000000-0005-0000-0000-0000D48B0000}"/>
    <cellStyle name="PwC PF input % 3 7 23 3" xfId="35794" xr:uid="{00000000-0005-0000-0000-0000D58B0000}"/>
    <cellStyle name="PwC PF input % 3 7 24" xfId="35795" xr:uid="{00000000-0005-0000-0000-0000D68B0000}"/>
    <cellStyle name="PwC PF input % 3 7 24 2" xfId="35796" xr:uid="{00000000-0005-0000-0000-0000D78B0000}"/>
    <cellStyle name="PwC PF input % 3 7 24 3" xfId="35797" xr:uid="{00000000-0005-0000-0000-0000D88B0000}"/>
    <cellStyle name="PwC PF input % 3 7 25" xfId="35798" xr:uid="{00000000-0005-0000-0000-0000D98B0000}"/>
    <cellStyle name="PwC PF input % 3 7 26" xfId="35799" xr:uid="{00000000-0005-0000-0000-0000DA8B0000}"/>
    <cellStyle name="PwC PF input % 3 7 3" xfId="35800" xr:uid="{00000000-0005-0000-0000-0000DB8B0000}"/>
    <cellStyle name="PwC PF input % 3 7 3 2" xfId="35801" xr:uid="{00000000-0005-0000-0000-0000DC8B0000}"/>
    <cellStyle name="PwC PF input % 3 7 3 3" xfId="35802" xr:uid="{00000000-0005-0000-0000-0000DD8B0000}"/>
    <cellStyle name="PwC PF input % 3 7 4" xfId="35803" xr:uid="{00000000-0005-0000-0000-0000DE8B0000}"/>
    <cellStyle name="PwC PF input % 3 7 4 2" xfId="35804" xr:uid="{00000000-0005-0000-0000-0000DF8B0000}"/>
    <cellStyle name="PwC PF input % 3 7 4 3" xfId="35805" xr:uid="{00000000-0005-0000-0000-0000E08B0000}"/>
    <cellStyle name="PwC PF input % 3 7 5" xfId="35806" xr:uid="{00000000-0005-0000-0000-0000E18B0000}"/>
    <cellStyle name="PwC PF input % 3 7 5 2" xfId="35807" xr:uid="{00000000-0005-0000-0000-0000E28B0000}"/>
    <cellStyle name="PwC PF input % 3 7 5 3" xfId="35808" xr:uid="{00000000-0005-0000-0000-0000E38B0000}"/>
    <cellStyle name="PwC PF input % 3 7 6" xfId="35809" xr:uid="{00000000-0005-0000-0000-0000E48B0000}"/>
    <cellStyle name="PwC PF input % 3 7 6 2" xfId="35810" xr:uid="{00000000-0005-0000-0000-0000E58B0000}"/>
    <cellStyle name="PwC PF input % 3 7 6 3" xfId="35811" xr:uid="{00000000-0005-0000-0000-0000E68B0000}"/>
    <cellStyle name="PwC PF input % 3 7 7" xfId="35812" xr:uid="{00000000-0005-0000-0000-0000E78B0000}"/>
    <cellStyle name="PwC PF input % 3 7 7 2" xfId="35813" xr:uid="{00000000-0005-0000-0000-0000E88B0000}"/>
    <cellStyle name="PwC PF input % 3 7 7 3" xfId="35814" xr:uid="{00000000-0005-0000-0000-0000E98B0000}"/>
    <cellStyle name="PwC PF input % 3 7 8" xfId="35815" xr:uid="{00000000-0005-0000-0000-0000EA8B0000}"/>
    <cellStyle name="PwC PF input % 3 7 8 2" xfId="35816" xr:uid="{00000000-0005-0000-0000-0000EB8B0000}"/>
    <cellStyle name="PwC PF input % 3 7 8 3" xfId="35817" xr:uid="{00000000-0005-0000-0000-0000EC8B0000}"/>
    <cellStyle name="PwC PF input % 3 7 9" xfId="35818" xr:uid="{00000000-0005-0000-0000-0000ED8B0000}"/>
    <cellStyle name="PwC PF input % 3 7 9 2" xfId="35819" xr:uid="{00000000-0005-0000-0000-0000EE8B0000}"/>
    <cellStyle name="PwC PF input % 3 7 9 3" xfId="35820" xr:uid="{00000000-0005-0000-0000-0000EF8B0000}"/>
    <cellStyle name="PwC PF input % 3 8" xfId="35821" xr:uid="{00000000-0005-0000-0000-0000F08B0000}"/>
    <cellStyle name="PwC PF input % 3 8 10" xfId="35822" xr:uid="{00000000-0005-0000-0000-0000F18B0000}"/>
    <cellStyle name="PwC PF input % 3 8 10 2" xfId="35823" xr:uid="{00000000-0005-0000-0000-0000F28B0000}"/>
    <cellStyle name="PwC PF input % 3 8 10 3" xfId="35824" xr:uid="{00000000-0005-0000-0000-0000F38B0000}"/>
    <cellStyle name="PwC PF input % 3 8 11" xfId="35825" xr:uid="{00000000-0005-0000-0000-0000F48B0000}"/>
    <cellStyle name="PwC PF input % 3 8 11 2" xfId="35826" xr:uid="{00000000-0005-0000-0000-0000F58B0000}"/>
    <cellStyle name="PwC PF input % 3 8 11 3" xfId="35827" xr:uid="{00000000-0005-0000-0000-0000F68B0000}"/>
    <cellStyle name="PwC PF input % 3 8 12" xfId="35828" xr:uid="{00000000-0005-0000-0000-0000F78B0000}"/>
    <cellStyle name="PwC PF input % 3 8 12 2" xfId="35829" xr:uid="{00000000-0005-0000-0000-0000F88B0000}"/>
    <cellStyle name="PwC PF input % 3 8 12 3" xfId="35830" xr:uid="{00000000-0005-0000-0000-0000F98B0000}"/>
    <cellStyle name="PwC PF input % 3 8 13" xfId="35831" xr:uid="{00000000-0005-0000-0000-0000FA8B0000}"/>
    <cellStyle name="PwC PF input % 3 8 13 2" xfId="35832" xr:uid="{00000000-0005-0000-0000-0000FB8B0000}"/>
    <cellStyle name="PwC PF input % 3 8 13 3" xfId="35833" xr:uid="{00000000-0005-0000-0000-0000FC8B0000}"/>
    <cellStyle name="PwC PF input % 3 8 14" xfId="35834" xr:uid="{00000000-0005-0000-0000-0000FD8B0000}"/>
    <cellStyle name="PwC PF input % 3 8 14 2" xfId="35835" xr:uid="{00000000-0005-0000-0000-0000FE8B0000}"/>
    <cellStyle name="PwC PF input % 3 8 14 3" xfId="35836" xr:uid="{00000000-0005-0000-0000-0000FF8B0000}"/>
    <cellStyle name="PwC PF input % 3 8 15" xfId="35837" xr:uid="{00000000-0005-0000-0000-0000008C0000}"/>
    <cellStyle name="PwC PF input % 3 8 15 2" xfId="35838" xr:uid="{00000000-0005-0000-0000-0000018C0000}"/>
    <cellStyle name="PwC PF input % 3 8 15 3" xfId="35839" xr:uid="{00000000-0005-0000-0000-0000028C0000}"/>
    <cellStyle name="PwC PF input % 3 8 16" xfId="35840" xr:uid="{00000000-0005-0000-0000-0000038C0000}"/>
    <cellStyle name="PwC PF input % 3 8 16 2" xfId="35841" xr:uid="{00000000-0005-0000-0000-0000048C0000}"/>
    <cellStyle name="PwC PF input % 3 8 16 3" xfId="35842" xr:uid="{00000000-0005-0000-0000-0000058C0000}"/>
    <cellStyle name="PwC PF input % 3 8 17" xfId="35843" xr:uid="{00000000-0005-0000-0000-0000068C0000}"/>
    <cellStyle name="PwC PF input % 3 8 17 2" xfId="35844" xr:uid="{00000000-0005-0000-0000-0000078C0000}"/>
    <cellStyle name="PwC PF input % 3 8 17 3" xfId="35845" xr:uid="{00000000-0005-0000-0000-0000088C0000}"/>
    <cellStyle name="PwC PF input % 3 8 18" xfId="35846" xr:uid="{00000000-0005-0000-0000-0000098C0000}"/>
    <cellStyle name="PwC PF input % 3 8 18 2" xfId="35847" xr:uid="{00000000-0005-0000-0000-00000A8C0000}"/>
    <cellStyle name="PwC PF input % 3 8 18 3" xfId="35848" xr:uid="{00000000-0005-0000-0000-00000B8C0000}"/>
    <cellStyle name="PwC PF input % 3 8 19" xfId="35849" xr:uid="{00000000-0005-0000-0000-00000C8C0000}"/>
    <cellStyle name="PwC PF input % 3 8 19 2" xfId="35850" xr:uid="{00000000-0005-0000-0000-00000D8C0000}"/>
    <cellStyle name="PwC PF input % 3 8 19 3" xfId="35851" xr:uid="{00000000-0005-0000-0000-00000E8C0000}"/>
    <cellStyle name="PwC PF input % 3 8 2" xfId="35852" xr:uid="{00000000-0005-0000-0000-00000F8C0000}"/>
    <cellStyle name="PwC PF input % 3 8 2 2" xfId="35853" xr:uid="{00000000-0005-0000-0000-0000108C0000}"/>
    <cellStyle name="PwC PF input % 3 8 2 3" xfId="35854" xr:uid="{00000000-0005-0000-0000-0000118C0000}"/>
    <cellStyle name="PwC PF input % 3 8 20" xfId="35855" xr:uid="{00000000-0005-0000-0000-0000128C0000}"/>
    <cellStyle name="PwC PF input % 3 8 20 2" xfId="35856" xr:uid="{00000000-0005-0000-0000-0000138C0000}"/>
    <cellStyle name="PwC PF input % 3 8 20 3" xfId="35857" xr:uid="{00000000-0005-0000-0000-0000148C0000}"/>
    <cellStyle name="PwC PF input % 3 8 21" xfId="35858" xr:uid="{00000000-0005-0000-0000-0000158C0000}"/>
    <cellStyle name="PwC PF input % 3 8 21 2" xfId="35859" xr:uid="{00000000-0005-0000-0000-0000168C0000}"/>
    <cellStyle name="PwC PF input % 3 8 21 3" xfId="35860" xr:uid="{00000000-0005-0000-0000-0000178C0000}"/>
    <cellStyle name="PwC PF input % 3 8 22" xfId="35861" xr:uid="{00000000-0005-0000-0000-0000188C0000}"/>
    <cellStyle name="PwC PF input % 3 8 22 2" xfId="35862" xr:uid="{00000000-0005-0000-0000-0000198C0000}"/>
    <cellStyle name="PwC PF input % 3 8 22 3" xfId="35863" xr:uid="{00000000-0005-0000-0000-00001A8C0000}"/>
    <cellStyle name="PwC PF input % 3 8 23" xfId="35864" xr:uid="{00000000-0005-0000-0000-00001B8C0000}"/>
    <cellStyle name="PwC PF input % 3 8 23 2" xfId="35865" xr:uid="{00000000-0005-0000-0000-00001C8C0000}"/>
    <cellStyle name="PwC PF input % 3 8 23 3" xfId="35866" xr:uid="{00000000-0005-0000-0000-00001D8C0000}"/>
    <cellStyle name="PwC PF input % 3 8 24" xfId="35867" xr:uid="{00000000-0005-0000-0000-00001E8C0000}"/>
    <cellStyle name="PwC PF input % 3 8 24 2" xfId="35868" xr:uid="{00000000-0005-0000-0000-00001F8C0000}"/>
    <cellStyle name="PwC PF input % 3 8 24 3" xfId="35869" xr:uid="{00000000-0005-0000-0000-0000208C0000}"/>
    <cellStyle name="PwC PF input % 3 8 25" xfId="35870" xr:uid="{00000000-0005-0000-0000-0000218C0000}"/>
    <cellStyle name="PwC PF input % 3 8 26" xfId="35871" xr:uid="{00000000-0005-0000-0000-0000228C0000}"/>
    <cellStyle name="PwC PF input % 3 8 3" xfId="35872" xr:uid="{00000000-0005-0000-0000-0000238C0000}"/>
    <cellStyle name="PwC PF input % 3 8 3 2" xfId="35873" xr:uid="{00000000-0005-0000-0000-0000248C0000}"/>
    <cellStyle name="PwC PF input % 3 8 3 3" xfId="35874" xr:uid="{00000000-0005-0000-0000-0000258C0000}"/>
    <cellStyle name="PwC PF input % 3 8 4" xfId="35875" xr:uid="{00000000-0005-0000-0000-0000268C0000}"/>
    <cellStyle name="PwC PF input % 3 8 4 2" xfId="35876" xr:uid="{00000000-0005-0000-0000-0000278C0000}"/>
    <cellStyle name="PwC PF input % 3 8 4 3" xfId="35877" xr:uid="{00000000-0005-0000-0000-0000288C0000}"/>
    <cellStyle name="PwC PF input % 3 8 5" xfId="35878" xr:uid="{00000000-0005-0000-0000-0000298C0000}"/>
    <cellStyle name="PwC PF input % 3 8 5 2" xfId="35879" xr:uid="{00000000-0005-0000-0000-00002A8C0000}"/>
    <cellStyle name="PwC PF input % 3 8 5 3" xfId="35880" xr:uid="{00000000-0005-0000-0000-00002B8C0000}"/>
    <cellStyle name="PwC PF input % 3 8 6" xfId="35881" xr:uid="{00000000-0005-0000-0000-00002C8C0000}"/>
    <cellStyle name="PwC PF input % 3 8 6 2" xfId="35882" xr:uid="{00000000-0005-0000-0000-00002D8C0000}"/>
    <cellStyle name="PwC PF input % 3 8 6 3" xfId="35883" xr:uid="{00000000-0005-0000-0000-00002E8C0000}"/>
    <cellStyle name="PwC PF input % 3 8 7" xfId="35884" xr:uid="{00000000-0005-0000-0000-00002F8C0000}"/>
    <cellStyle name="PwC PF input % 3 8 7 2" xfId="35885" xr:uid="{00000000-0005-0000-0000-0000308C0000}"/>
    <cellStyle name="PwC PF input % 3 8 7 3" xfId="35886" xr:uid="{00000000-0005-0000-0000-0000318C0000}"/>
    <cellStyle name="PwC PF input % 3 8 8" xfId="35887" xr:uid="{00000000-0005-0000-0000-0000328C0000}"/>
    <cellStyle name="PwC PF input % 3 8 8 2" xfId="35888" xr:uid="{00000000-0005-0000-0000-0000338C0000}"/>
    <cellStyle name="PwC PF input % 3 8 8 3" xfId="35889" xr:uid="{00000000-0005-0000-0000-0000348C0000}"/>
    <cellStyle name="PwC PF input % 3 8 9" xfId="35890" xr:uid="{00000000-0005-0000-0000-0000358C0000}"/>
    <cellStyle name="PwC PF input % 3 8 9 2" xfId="35891" xr:uid="{00000000-0005-0000-0000-0000368C0000}"/>
    <cellStyle name="PwC PF input % 3 8 9 3" xfId="35892" xr:uid="{00000000-0005-0000-0000-0000378C0000}"/>
    <cellStyle name="PwC PF input % 3 9" xfId="35893" xr:uid="{00000000-0005-0000-0000-0000388C0000}"/>
    <cellStyle name="PwC PF input % 3 9 10" xfId="35894" xr:uid="{00000000-0005-0000-0000-0000398C0000}"/>
    <cellStyle name="PwC PF input % 3 9 10 2" xfId="35895" xr:uid="{00000000-0005-0000-0000-00003A8C0000}"/>
    <cellStyle name="PwC PF input % 3 9 10 3" xfId="35896" xr:uid="{00000000-0005-0000-0000-00003B8C0000}"/>
    <cellStyle name="PwC PF input % 3 9 11" xfId="35897" xr:uid="{00000000-0005-0000-0000-00003C8C0000}"/>
    <cellStyle name="PwC PF input % 3 9 11 2" xfId="35898" xr:uid="{00000000-0005-0000-0000-00003D8C0000}"/>
    <cellStyle name="PwC PF input % 3 9 11 3" xfId="35899" xr:uid="{00000000-0005-0000-0000-00003E8C0000}"/>
    <cellStyle name="PwC PF input % 3 9 12" xfId="35900" xr:uid="{00000000-0005-0000-0000-00003F8C0000}"/>
    <cellStyle name="PwC PF input % 3 9 12 2" xfId="35901" xr:uid="{00000000-0005-0000-0000-0000408C0000}"/>
    <cellStyle name="PwC PF input % 3 9 12 3" xfId="35902" xr:uid="{00000000-0005-0000-0000-0000418C0000}"/>
    <cellStyle name="PwC PF input % 3 9 13" xfId="35903" xr:uid="{00000000-0005-0000-0000-0000428C0000}"/>
    <cellStyle name="PwC PF input % 3 9 13 2" xfId="35904" xr:uid="{00000000-0005-0000-0000-0000438C0000}"/>
    <cellStyle name="PwC PF input % 3 9 13 3" xfId="35905" xr:uid="{00000000-0005-0000-0000-0000448C0000}"/>
    <cellStyle name="PwC PF input % 3 9 14" xfId="35906" xr:uid="{00000000-0005-0000-0000-0000458C0000}"/>
    <cellStyle name="PwC PF input % 3 9 14 2" xfId="35907" xr:uid="{00000000-0005-0000-0000-0000468C0000}"/>
    <cellStyle name="PwC PF input % 3 9 14 3" xfId="35908" xr:uid="{00000000-0005-0000-0000-0000478C0000}"/>
    <cellStyle name="PwC PF input % 3 9 15" xfId="35909" xr:uid="{00000000-0005-0000-0000-0000488C0000}"/>
    <cellStyle name="PwC PF input % 3 9 15 2" xfId="35910" xr:uid="{00000000-0005-0000-0000-0000498C0000}"/>
    <cellStyle name="PwC PF input % 3 9 15 3" xfId="35911" xr:uid="{00000000-0005-0000-0000-00004A8C0000}"/>
    <cellStyle name="PwC PF input % 3 9 16" xfId="35912" xr:uid="{00000000-0005-0000-0000-00004B8C0000}"/>
    <cellStyle name="PwC PF input % 3 9 16 2" xfId="35913" xr:uid="{00000000-0005-0000-0000-00004C8C0000}"/>
    <cellStyle name="PwC PF input % 3 9 16 3" xfId="35914" xr:uid="{00000000-0005-0000-0000-00004D8C0000}"/>
    <cellStyle name="PwC PF input % 3 9 17" xfId="35915" xr:uid="{00000000-0005-0000-0000-00004E8C0000}"/>
    <cellStyle name="PwC PF input % 3 9 17 2" xfId="35916" xr:uid="{00000000-0005-0000-0000-00004F8C0000}"/>
    <cellStyle name="PwC PF input % 3 9 17 3" xfId="35917" xr:uid="{00000000-0005-0000-0000-0000508C0000}"/>
    <cellStyle name="PwC PF input % 3 9 18" xfId="35918" xr:uid="{00000000-0005-0000-0000-0000518C0000}"/>
    <cellStyle name="PwC PF input % 3 9 18 2" xfId="35919" xr:uid="{00000000-0005-0000-0000-0000528C0000}"/>
    <cellStyle name="PwC PF input % 3 9 18 3" xfId="35920" xr:uid="{00000000-0005-0000-0000-0000538C0000}"/>
    <cellStyle name="PwC PF input % 3 9 19" xfId="35921" xr:uid="{00000000-0005-0000-0000-0000548C0000}"/>
    <cellStyle name="PwC PF input % 3 9 19 2" xfId="35922" xr:uid="{00000000-0005-0000-0000-0000558C0000}"/>
    <cellStyle name="PwC PF input % 3 9 19 3" xfId="35923" xr:uid="{00000000-0005-0000-0000-0000568C0000}"/>
    <cellStyle name="PwC PF input % 3 9 2" xfId="35924" xr:uid="{00000000-0005-0000-0000-0000578C0000}"/>
    <cellStyle name="PwC PF input % 3 9 2 2" xfId="35925" xr:uid="{00000000-0005-0000-0000-0000588C0000}"/>
    <cellStyle name="PwC PF input % 3 9 2 3" xfId="35926" xr:uid="{00000000-0005-0000-0000-0000598C0000}"/>
    <cellStyle name="PwC PF input % 3 9 20" xfId="35927" xr:uid="{00000000-0005-0000-0000-00005A8C0000}"/>
    <cellStyle name="PwC PF input % 3 9 20 2" xfId="35928" xr:uid="{00000000-0005-0000-0000-00005B8C0000}"/>
    <cellStyle name="PwC PF input % 3 9 20 3" xfId="35929" xr:uid="{00000000-0005-0000-0000-00005C8C0000}"/>
    <cellStyle name="PwC PF input % 3 9 21" xfId="35930" xr:uid="{00000000-0005-0000-0000-00005D8C0000}"/>
    <cellStyle name="PwC PF input % 3 9 21 2" xfId="35931" xr:uid="{00000000-0005-0000-0000-00005E8C0000}"/>
    <cellStyle name="PwC PF input % 3 9 21 3" xfId="35932" xr:uid="{00000000-0005-0000-0000-00005F8C0000}"/>
    <cellStyle name="PwC PF input % 3 9 22" xfId="35933" xr:uid="{00000000-0005-0000-0000-0000608C0000}"/>
    <cellStyle name="PwC PF input % 3 9 22 2" xfId="35934" xr:uid="{00000000-0005-0000-0000-0000618C0000}"/>
    <cellStyle name="PwC PF input % 3 9 22 3" xfId="35935" xr:uid="{00000000-0005-0000-0000-0000628C0000}"/>
    <cellStyle name="PwC PF input % 3 9 23" xfId="35936" xr:uid="{00000000-0005-0000-0000-0000638C0000}"/>
    <cellStyle name="PwC PF input % 3 9 23 2" xfId="35937" xr:uid="{00000000-0005-0000-0000-0000648C0000}"/>
    <cellStyle name="PwC PF input % 3 9 23 3" xfId="35938" xr:uid="{00000000-0005-0000-0000-0000658C0000}"/>
    <cellStyle name="PwC PF input % 3 9 24" xfId="35939" xr:uid="{00000000-0005-0000-0000-0000668C0000}"/>
    <cellStyle name="PwC PF input % 3 9 24 2" xfId="35940" xr:uid="{00000000-0005-0000-0000-0000678C0000}"/>
    <cellStyle name="PwC PF input % 3 9 24 3" xfId="35941" xr:uid="{00000000-0005-0000-0000-0000688C0000}"/>
    <cellStyle name="PwC PF input % 3 9 25" xfId="35942" xr:uid="{00000000-0005-0000-0000-0000698C0000}"/>
    <cellStyle name="PwC PF input % 3 9 26" xfId="35943" xr:uid="{00000000-0005-0000-0000-00006A8C0000}"/>
    <cellStyle name="PwC PF input % 3 9 3" xfId="35944" xr:uid="{00000000-0005-0000-0000-00006B8C0000}"/>
    <cellStyle name="PwC PF input % 3 9 3 2" xfId="35945" xr:uid="{00000000-0005-0000-0000-00006C8C0000}"/>
    <cellStyle name="PwC PF input % 3 9 3 3" xfId="35946" xr:uid="{00000000-0005-0000-0000-00006D8C0000}"/>
    <cellStyle name="PwC PF input % 3 9 4" xfId="35947" xr:uid="{00000000-0005-0000-0000-00006E8C0000}"/>
    <cellStyle name="PwC PF input % 3 9 4 2" xfId="35948" xr:uid="{00000000-0005-0000-0000-00006F8C0000}"/>
    <cellStyle name="PwC PF input % 3 9 4 3" xfId="35949" xr:uid="{00000000-0005-0000-0000-0000708C0000}"/>
    <cellStyle name="PwC PF input % 3 9 5" xfId="35950" xr:uid="{00000000-0005-0000-0000-0000718C0000}"/>
    <cellStyle name="PwC PF input % 3 9 5 2" xfId="35951" xr:uid="{00000000-0005-0000-0000-0000728C0000}"/>
    <cellStyle name="PwC PF input % 3 9 5 3" xfId="35952" xr:uid="{00000000-0005-0000-0000-0000738C0000}"/>
    <cellStyle name="PwC PF input % 3 9 6" xfId="35953" xr:uid="{00000000-0005-0000-0000-0000748C0000}"/>
    <cellStyle name="PwC PF input % 3 9 6 2" xfId="35954" xr:uid="{00000000-0005-0000-0000-0000758C0000}"/>
    <cellStyle name="PwC PF input % 3 9 6 3" xfId="35955" xr:uid="{00000000-0005-0000-0000-0000768C0000}"/>
    <cellStyle name="PwC PF input % 3 9 7" xfId="35956" xr:uid="{00000000-0005-0000-0000-0000778C0000}"/>
    <cellStyle name="PwC PF input % 3 9 7 2" xfId="35957" xr:uid="{00000000-0005-0000-0000-0000788C0000}"/>
    <cellStyle name="PwC PF input % 3 9 7 3" xfId="35958" xr:uid="{00000000-0005-0000-0000-0000798C0000}"/>
    <cellStyle name="PwC PF input % 3 9 8" xfId="35959" xr:uid="{00000000-0005-0000-0000-00007A8C0000}"/>
    <cellStyle name="PwC PF input % 3 9 8 2" xfId="35960" xr:uid="{00000000-0005-0000-0000-00007B8C0000}"/>
    <cellStyle name="PwC PF input % 3 9 8 3" xfId="35961" xr:uid="{00000000-0005-0000-0000-00007C8C0000}"/>
    <cellStyle name="PwC PF input % 3 9 9" xfId="35962" xr:uid="{00000000-0005-0000-0000-00007D8C0000}"/>
    <cellStyle name="PwC PF input % 3 9 9 2" xfId="35963" xr:uid="{00000000-0005-0000-0000-00007E8C0000}"/>
    <cellStyle name="PwC PF input % 3 9 9 3" xfId="35964" xr:uid="{00000000-0005-0000-0000-00007F8C0000}"/>
    <cellStyle name="PwC PF input % 4" xfId="35965" xr:uid="{00000000-0005-0000-0000-0000808C0000}"/>
    <cellStyle name="PwC PF input % 5" xfId="35966" xr:uid="{00000000-0005-0000-0000-0000818C0000}"/>
    <cellStyle name="Ratio" xfId="35967" xr:uid="{00000000-0005-0000-0000-0000828C0000}"/>
    <cellStyle name="Reference" xfId="35968" xr:uid="{00000000-0005-0000-0000-0000838C0000}"/>
    <cellStyle name="Reference 2" xfId="35969" xr:uid="{00000000-0005-0000-0000-0000848C0000}"/>
    <cellStyle name="Reference 3" xfId="35970" xr:uid="{00000000-0005-0000-0000-0000858C0000}"/>
    <cellStyle name="Right Number" xfId="35971" xr:uid="{00000000-0005-0000-0000-0000868C0000}"/>
    <cellStyle name="RM" xfId="35972" xr:uid="{00000000-0005-0000-0000-0000878C0000}"/>
    <cellStyle name="Section Number" xfId="35973" xr:uid="{00000000-0005-0000-0000-0000888C0000}"/>
    <cellStyle name="Sheet Title" xfId="35974" xr:uid="{00000000-0005-0000-0000-0000898C0000}"/>
    <cellStyle name="Sheet Title 2" xfId="35975" xr:uid="{00000000-0005-0000-0000-00008A8C0000}"/>
    <cellStyle name="Sheet Title 3" xfId="35976" xr:uid="{00000000-0005-0000-0000-00008B8C0000}"/>
    <cellStyle name="Sheet Title 4" xfId="35977" xr:uid="{00000000-0005-0000-0000-00008C8C0000}"/>
    <cellStyle name="Solve" xfId="35978" xr:uid="{00000000-0005-0000-0000-00008D8C0000}"/>
    <cellStyle name="SolverArgument" xfId="35979" xr:uid="{00000000-0005-0000-0000-00008E8C0000}"/>
    <cellStyle name="SolverArgument 10" xfId="35980" xr:uid="{00000000-0005-0000-0000-00008F8C0000}"/>
    <cellStyle name="SolverArgument 10 10" xfId="35981" xr:uid="{00000000-0005-0000-0000-0000908C0000}"/>
    <cellStyle name="SolverArgument 10 10 2" xfId="35982" xr:uid="{00000000-0005-0000-0000-0000918C0000}"/>
    <cellStyle name="SolverArgument 10 10 3" xfId="35983" xr:uid="{00000000-0005-0000-0000-0000928C0000}"/>
    <cellStyle name="SolverArgument 10 11" xfId="35984" xr:uid="{00000000-0005-0000-0000-0000938C0000}"/>
    <cellStyle name="SolverArgument 10 11 2" xfId="35985" xr:uid="{00000000-0005-0000-0000-0000948C0000}"/>
    <cellStyle name="SolverArgument 10 11 3" xfId="35986" xr:uid="{00000000-0005-0000-0000-0000958C0000}"/>
    <cellStyle name="SolverArgument 10 12" xfId="35987" xr:uid="{00000000-0005-0000-0000-0000968C0000}"/>
    <cellStyle name="SolverArgument 10 12 2" xfId="35988" xr:uid="{00000000-0005-0000-0000-0000978C0000}"/>
    <cellStyle name="SolverArgument 10 12 3" xfId="35989" xr:uid="{00000000-0005-0000-0000-0000988C0000}"/>
    <cellStyle name="SolverArgument 10 13" xfId="35990" xr:uid="{00000000-0005-0000-0000-0000998C0000}"/>
    <cellStyle name="SolverArgument 10 13 2" xfId="35991" xr:uid="{00000000-0005-0000-0000-00009A8C0000}"/>
    <cellStyle name="SolverArgument 10 13 3" xfId="35992" xr:uid="{00000000-0005-0000-0000-00009B8C0000}"/>
    <cellStyle name="SolverArgument 10 14" xfId="35993" xr:uid="{00000000-0005-0000-0000-00009C8C0000}"/>
    <cellStyle name="SolverArgument 10 14 2" xfId="35994" xr:uid="{00000000-0005-0000-0000-00009D8C0000}"/>
    <cellStyle name="SolverArgument 10 14 3" xfId="35995" xr:uid="{00000000-0005-0000-0000-00009E8C0000}"/>
    <cellStyle name="SolverArgument 10 15" xfId="35996" xr:uid="{00000000-0005-0000-0000-00009F8C0000}"/>
    <cellStyle name="SolverArgument 10 15 2" xfId="35997" xr:uid="{00000000-0005-0000-0000-0000A08C0000}"/>
    <cellStyle name="SolverArgument 10 15 3" xfId="35998" xr:uid="{00000000-0005-0000-0000-0000A18C0000}"/>
    <cellStyle name="SolverArgument 10 16" xfId="35999" xr:uid="{00000000-0005-0000-0000-0000A28C0000}"/>
    <cellStyle name="SolverArgument 10 16 2" xfId="36000" xr:uid="{00000000-0005-0000-0000-0000A38C0000}"/>
    <cellStyle name="SolverArgument 10 16 3" xfId="36001" xr:uid="{00000000-0005-0000-0000-0000A48C0000}"/>
    <cellStyle name="SolverArgument 10 17" xfId="36002" xr:uid="{00000000-0005-0000-0000-0000A58C0000}"/>
    <cellStyle name="SolverArgument 10 17 2" xfId="36003" xr:uid="{00000000-0005-0000-0000-0000A68C0000}"/>
    <cellStyle name="SolverArgument 10 17 3" xfId="36004" xr:uid="{00000000-0005-0000-0000-0000A78C0000}"/>
    <cellStyle name="SolverArgument 10 18" xfId="36005" xr:uid="{00000000-0005-0000-0000-0000A88C0000}"/>
    <cellStyle name="SolverArgument 10 18 2" xfId="36006" xr:uid="{00000000-0005-0000-0000-0000A98C0000}"/>
    <cellStyle name="SolverArgument 10 18 3" xfId="36007" xr:uid="{00000000-0005-0000-0000-0000AA8C0000}"/>
    <cellStyle name="SolverArgument 10 19" xfId="36008" xr:uid="{00000000-0005-0000-0000-0000AB8C0000}"/>
    <cellStyle name="SolverArgument 10 19 2" xfId="36009" xr:uid="{00000000-0005-0000-0000-0000AC8C0000}"/>
    <cellStyle name="SolverArgument 10 19 3" xfId="36010" xr:uid="{00000000-0005-0000-0000-0000AD8C0000}"/>
    <cellStyle name="SolverArgument 10 2" xfId="36011" xr:uid="{00000000-0005-0000-0000-0000AE8C0000}"/>
    <cellStyle name="SolverArgument 10 2 2" xfId="36012" xr:uid="{00000000-0005-0000-0000-0000AF8C0000}"/>
    <cellStyle name="SolverArgument 10 2 3" xfId="36013" xr:uid="{00000000-0005-0000-0000-0000B08C0000}"/>
    <cellStyle name="SolverArgument 10 20" xfId="36014" xr:uid="{00000000-0005-0000-0000-0000B18C0000}"/>
    <cellStyle name="SolverArgument 10 20 2" xfId="36015" xr:uid="{00000000-0005-0000-0000-0000B28C0000}"/>
    <cellStyle name="SolverArgument 10 20 3" xfId="36016" xr:uid="{00000000-0005-0000-0000-0000B38C0000}"/>
    <cellStyle name="SolverArgument 10 21" xfId="36017" xr:uid="{00000000-0005-0000-0000-0000B48C0000}"/>
    <cellStyle name="SolverArgument 10 21 2" xfId="36018" xr:uid="{00000000-0005-0000-0000-0000B58C0000}"/>
    <cellStyle name="SolverArgument 10 21 3" xfId="36019" xr:uid="{00000000-0005-0000-0000-0000B68C0000}"/>
    <cellStyle name="SolverArgument 10 22" xfId="36020" xr:uid="{00000000-0005-0000-0000-0000B78C0000}"/>
    <cellStyle name="SolverArgument 10 22 2" xfId="36021" xr:uid="{00000000-0005-0000-0000-0000B88C0000}"/>
    <cellStyle name="SolverArgument 10 22 3" xfId="36022" xr:uid="{00000000-0005-0000-0000-0000B98C0000}"/>
    <cellStyle name="SolverArgument 10 23" xfId="36023" xr:uid="{00000000-0005-0000-0000-0000BA8C0000}"/>
    <cellStyle name="SolverArgument 10 23 2" xfId="36024" xr:uid="{00000000-0005-0000-0000-0000BB8C0000}"/>
    <cellStyle name="SolverArgument 10 23 3" xfId="36025" xr:uid="{00000000-0005-0000-0000-0000BC8C0000}"/>
    <cellStyle name="SolverArgument 10 24" xfId="36026" xr:uid="{00000000-0005-0000-0000-0000BD8C0000}"/>
    <cellStyle name="SolverArgument 10 24 2" xfId="36027" xr:uid="{00000000-0005-0000-0000-0000BE8C0000}"/>
    <cellStyle name="SolverArgument 10 24 3" xfId="36028" xr:uid="{00000000-0005-0000-0000-0000BF8C0000}"/>
    <cellStyle name="SolverArgument 10 25" xfId="36029" xr:uid="{00000000-0005-0000-0000-0000C08C0000}"/>
    <cellStyle name="SolverArgument 10 26" xfId="36030" xr:uid="{00000000-0005-0000-0000-0000C18C0000}"/>
    <cellStyle name="SolverArgument 10 3" xfId="36031" xr:uid="{00000000-0005-0000-0000-0000C28C0000}"/>
    <cellStyle name="SolverArgument 10 3 2" xfId="36032" xr:uid="{00000000-0005-0000-0000-0000C38C0000}"/>
    <cellStyle name="SolverArgument 10 3 3" xfId="36033" xr:uid="{00000000-0005-0000-0000-0000C48C0000}"/>
    <cellStyle name="SolverArgument 10 4" xfId="36034" xr:uid="{00000000-0005-0000-0000-0000C58C0000}"/>
    <cellStyle name="SolverArgument 10 4 2" xfId="36035" xr:uid="{00000000-0005-0000-0000-0000C68C0000}"/>
    <cellStyle name="SolverArgument 10 4 3" xfId="36036" xr:uid="{00000000-0005-0000-0000-0000C78C0000}"/>
    <cellStyle name="SolverArgument 10 5" xfId="36037" xr:uid="{00000000-0005-0000-0000-0000C88C0000}"/>
    <cellStyle name="SolverArgument 10 5 2" xfId="36038" xr:uid="{00000000-0005-0000-0000-0000C98C0000}"/>
    <cellStyle name="SolverArgument 10 5 3" xfId="36039" xr:uid="{00000000-0005-0000-0000-0000CA8C0000}"/>
    <cellStyle name="SolverArgument 10 6" xfId="36040" xr:uid="{00000000-0005-0000-0000-0000CB8C0000}"/>
    <cellStyle name="SolverArgument 10 6 2" xfId="36041" xr:uid="{00000000-0005-0000-0000-0000CC8C0000}"/>
    <cellStyle name="SolverArgument 10 6 3" xfId="36042" xr:uid="{00000000-0005-0000-0000-0000CD8C0000}"/>
    <cellStyle name="SolverArgument 10 7" xfId="36043" xr:uid="{00000000-0005-0000-0000-0000CE8C0000}"/>
    <cellStyle name="SolverArgument 10 7 2" xfId="36044" xr:uid="{00000000-0005-0000-0000-0000CF8C0000}"/>
    <cellStyle name="SolverArgument 10 7 3" xfId="36045" xr:uid="{00000000-0005-0000-0000-0000D08C0000}"/>
    <cellStyle name="SolverArgument 10 8" xfId="36046" xr:uid="{00000000-0005-0000-0000-0000D18C0000}"/>
    <cellStyle name="SolverArgument 10 8 2" xfId="36047" xr:uid="{00000000-0005-0000-0000-0000D28C0000}"/>
    <cellStyle name="SolverArgument 10 8 3" xfId="36048" xr:uid="{00000000-0005-0000-0000-0000D38C0000}"/>
    <cellStyle name="SolverArgument 10 9" xfId="36049" xr:uid="{00000000-0005-0000-0000-0000D48C0000}"/>
    <cellStyle name="SolverArgument 10 9 2" xfId="36050" xr:uid="{00000000-0005-0000-0000-0000D58C0000}"/>
    <cellStyle name="SolverArgument 10 9 3" xfId="36051" xr:uid="{00000000-0005-0000-0000-0000D68C0000}"/>
    <cellStyle name="SolverArgument 11" xfId="36052" xr:uid="{00000000-0005-0000-0000-0000D78C0000}"/>
    <cellStyle name="SolverArgument 11 2" xfId="36053" xr:uid="{00000000-0005-0000-0000-0000D88C0000}"/>
    <cellStyle name="SolverArgument 11 3" xfId="36054" xr:uid="{00000000-0005-0000-0000-0000D98C0000}"/>
    <cellStyle name="SolverArgument 12" xfId="36055" xr:uid="{00000000-0005-0000-0000-0000DA8C0000}"/>
    <cellStyle name="SolverArgument 12 2" xfId="36056" xr:uid="{00000000-0005-0000-0000-0000DB8C0000}"/>
    <cellStyle name="SolverArgument 12 3" xfId="36057" xr:uid="{00000000-0005-0000-0000-0000DC8C0000}"/>
    <cellStyle name="SolverArgument 13" xfId="36058" xr:uid="{00000000-0005-0000-0000-0000DD8C0000}"/>
    <cellStyle name="SolverArgument 13 2" xfId="36059" xr:uid="{00000000-0005-0000-0000-0000DE8C0000}"/>
    <cellStyle name="SolverArgument 13 3" xfId="36060" xr:uid="{00000000-0005-0000-0000-0000DF8C0000}"/>
    <cellStyle name="SolverArgument 14" xfId="36061" xr:uid="{00000000-0005-0000-0000-0000E08C0000}"/>
    <cellStyle name="SolverArgument 14 2" xfId="36062" xr:uid="{00000000-0005-0000-0000-0000E18C0000}"/>
    <cellStyle name="SolverArgument 14 3" xfId="36063" xr:uid="{00000000-0005-0000-0000-0000E28C0000}"/>
    <cellStyle name="SolverArgument 15" xfId="36064" xr:uid="{00000000-0005-0000-0000-0000E38C0000}"/>
    <cellStyle name="SolverArgument 15 2" xfId="36065" xr:uid="{00000000-0005-0000-0000-0000E48C0000}"/>
    <cellStyle name="SolverArgument 15 3" xfId="36066" xr:uid="{00000000-0005-0000-0000-0000E58C0000}"/>
    <cellStyle name="SolverArgument 16" xfId="36067" xr:uid="{00000000-0005-0000-0000-0000E68C0000}"/>
    <cellStyle name="SolverArgument 16 2" xfId="36068" xr:uid="{00000000-0005-0000-0000-0000E78C0000}"/>
    <cellStyle name="SolverArgument 16 3" xfId="36069" xr:uid="{00000000-0005-0000-0000-0000E88C0000}"/>
    <cellStyle name="SolverArgument 17" xfId="36070" xr:uid="{00000000-0005-0000-0000-0000E98C0000}"/>
    <cellStyle name="SolverArgument 17 2" xfId="36071" xr:uid="{00000000-0005-0000-0000-0000EA8C0000}"/>
    <cellStyle name="SolverArgument 17 3" xfId="36072" xr:uid="{00000000-0005-0000-0000-0000EB8C0000}"/>
    <cellStyle name="SolverArgument 18" xfId="36073" xr:uid="{00000000-0005-0000-0000-0000EC8C0000}"/>
    <cellStyle name="SolverArgument 18 2" xfId="36074" xr:uid="{00000000-0005-0000-0000-0000ED8C0000}"/>
    <cellStyle name="SolverArgument 18 3" xfId="36075" xr:uid="{00000000-0005-0000-0000-0000EE8C0000}"/>
    <cellStyle name="SolverArgument 19" xfId="36076" xr:uid="{00000000-0005-0000-0000-0000EF8C0000}"/>
    <cellStyle name="SolverArgument 19 2" xfId="36077" xr:uid="{00000000-0005-0000-0000-0000F08C0000}"/>
    <cellStyle name="SolverArgument 19 3" xfId="36078" xr:uid="{00000000-0005-0000-0000-0000F18C0000}"/>
    <cellStyle name="SolverArgument 2" xfId="36079" xr:uid="{00000000-0005-0000-0000-0000F28C0000}"/>
    <cellStyle name="SolverArgument 2 10" xfId="36080" xr:uid="{00000000-0005-0000-0000-0000F38C0000}"/>
    <cellStyle name="SolverArgument 2 10 2" xfId="36081" xr:uid="{00000000-0005-0000-0000-0000F48C0000}"/>
    <cellStyle name="SolverArgument 2 10 3" xfId="36082" xr:uid="{00000000-0005-0000-0000-0000F58C0000}"/>
    <cellStyle name="SolverArgument 2 11" xfId="36083" xr:uid="{00000000-0005-0000-0000-0000F68C0000}"/>
    <cellStyle name="SolverArgument 2 11 2" xfId="36084" xr:uid="{00000000-0005-0000-0000-0000F78C0000}"/>
    <cellStyle name="SolverArgument 2 11 3" xfId="36085" xr:uid="{00000000-0005-0000-0000-0000F88C0000}"/>
    <cellStyle name="SolverArgument 2 12" xfId="36086" xr:uid="{00000000-0005-0000-0000-0000F98C0000}"/>
    <cellStyle name="SolverArgument 2 12 2" xfId="36087" xr:uid="{00000000-0005-0000-0000-0000FA8C0000}"/>
    <cellStyle name="SolverArgument 2 12 3" xfId="36088" xr:uid="{00000000-0005-0000-0000-0000FB8C0000}"/>
    <cellStyle name="SolverArgument 2 13" xfId="36089" xr:uid="{00000000-0005-0000-0000-0000FC8C0000}"/>
    <cellStyle name="SolverArgument 2 13 2" xfId="36090" xr:uid="{00000000-0005-0000-0000-0000FD8C0000}"/>
    <cellStyle name="SolverArgument 2 13 3" xfId="36091" xr:uid="{00000000-0005-0000-0000-0000FE8C0000}"/>
    <cellStyle name="SolverArgument 2 14" xfId="36092" xr:uid="{00000000-0005-0000-0000-0000FF8C0000}"/>
    <cellStyle name="SolverArgument 2 14 2" xfId="36093" xr:uid="{00000000-0005-0000-0000-0000008D0000}"/>
    <cellStyle name="SolverArgument 2 14 3" xfId="36094" xr:uid="{00000000-0005-0000-0000-0000018D0000}"/>
    <cellStyle name="SolverArgument 2 15" xfId="36095" xr:uid="{00000000-0005-0000-0000-0000028D0000}"/>
    <cellStyle name="SolverArgument 2 15 2" xfId="36096" xr:uid="{00000000-0005-0000-0000-0000038D0000}"/>
    <cellStyle name="SolverArgument 2 15 3" xfId="36097" xr:uid="{00000000-0005-0000-0000-0000048D0000}"/>
    <cellStyle name="SolverArgument 2 16" xfId="36098" xr:uid="{00000000-0005-0000-0000-0000058D0000}"/>
    <cellStyle name="SolverArgument 2 16 2" xfId="36099" xr:uid="{00000000-0005-0000-0000-0000068D0000}"/>
    <cellStyle name="SolverArgument 2 16 3" xfId="36100" xr:uid="{00000000-0005-0000-0000-0000078D0000}"/>
    <cellStyle name="SolverArgument 2 17" xfId="36101" xr:uid="{00000000-0005-0000-0000-0000088D0000}"/>
    <cellStyle name="SolverArgument 2 17 2" xfId="36102" xr:uid="{00000000-0005-0000-0000-0000098D0000}"/>
    <cellStyle name="SolverArgument 2 17 3" xfId="36103" xr:uid="{00000000-0005-0000-0000-00000A8D0000}"/>
    <cellStyle name="SolverArgument 2 18" xfId="36104" xr:uid="{00000000-0005-0000-0000-00000B8D0000}"/>
    <cellStyle name="SolverArgument 2 18 2" xfId="36105" xr:uid="{00000000-0005-0000-0000-00000C8D0000}"/>
    <cellStyle name="SolverArgument 2 18 3" xfId="36106" xr:uid="{00000000-0005-0000-0000-00000D8D0000}"/>
    <cellStyle name="SolverArgument 2 19" xfId="36107" xr:uid="{00000000-0005-0000-0000-00000E8D0000}"/>
    <cellStyle name="SolverArgument 2 19 2" xfId="36108" xr:uid="{00000000-0005-0000-0000-00000F8D0000}"/>
    <cellStyle name="SolverArgument 2 19 3" xfId="36109" xr:uid="{00000000-0005-0000-0000-0000108D0000}"/>
    <cellStyle name="SolverArgument 2 2" xfId="36110" xr:uid="{00000000-0005-0000-0000-0000118D0000}"/>
    <cellStyle name="SolverArgument 2 2 10" xfId="36111" xr:uid="{00000000-0005-0000-0000-0000128D0000}"/>
    <cellStyle name="SolverArgument 2 2 10 2" xfId="36112" xr:uid="{00000000-0005-0000-0000-0000138D0000}"/>
    <cellStyle name="SolverArgument 2 2 10 3" xfId="36113" xr:uid="{00000000-0005-0000-0000-0000148D0000}"/>
    <cellStyle name="SolverArgument 2 2 11" xfId="36114" xr:uid="{00000000-0005-0000-0000-0000158D0000}"/>
    <cellStyle name="SolverArgument 2 2 11 2" xfId="36115" xr:uid="{00000000-0005-0000-0000-0000168D0000}"/>
    <cellStyle name="SolverArgument 2 2 11 3" xfId="36116" xr:uid="{00000000-0005-0000-0000-0000178D0000}"/>
    <cellStyle name="SolverArgument 2 2 12" xfId="36117" xr:uid="{00000000-0005-0000-0000-0000188D0000}"/>
    <cellStyle name="SolverArgument 2 2 12 2" xfId="36118" xr:uid="{00000000-0005-0000-0000-0000198D0000}"/>
    <cellStyle name="SolverArgument 2 2 12 3" xfId="36119" xr:uid="{00000000-0005-0000-0000-00001A8D0000}"/>
    <cellStyle name="SolverArgument 2 2 13" xfId="36120" xr:uid="{00000000-0005-0000-0000-00001B8D0000}"/>
    <cellStyle name="SolverArgument 2 2 13 2" xfId="36121" xr:uid="{00000000-0005-0000-0000-00001C8D0000}"/>
    <cellStyle name="SolverArgument 2 2 13 3" xfId="36122" xr:uid="{00000000-0005-0000-0000-00001D8D0000}"/>
    <cellStyle name="SolverArgument 2 2 14" xfId="36123" xr:uid="{00000000-0005-0000-0000-00001E8D0000}"/>
    <cellStyle name="SolverArgument 2 2 14 2" xfId="36124" xr:uid="{00000000-0005-0000-0000-00001F8D0000}"/>
    <cellStyle name="SolverArgument 2 2 14 3" xfId="36125" xr:uid="{00000000-0005-0000-0000-0000208D0000}"/>
    <cellStyle name="SolverArgument 2 2 15" xfId="36126" xr:uid="{00000000-0005-0000-0000-0000218D0000}"/>
    <cellStyle name="SolverArgument 2 2 15 2" xfId="36127" xr:uid="{00000000-0005-0000-0000-0000228D0000}"/>
    <cellStyle name="SolverArgument 2 2 15 3" xfId="36128" xr:uid="{00000000-0005-0000-0000-0000238D0000}"/>
    <cellStyle name="SolverArgument 2 2 16" xfId="36129" xr:uid="{00000000-0005-0000-0000-0000248D0000}"/>
    <cellStyle name="SolverArgument 2 2 16 2" xfId="36130" xr:uid="{00000000-0005-0000-0000-0000258D0000}"/>
    <cellStyle name="SolverArgument 2 2 16 3" xfId="36131" xr:uid="{00000000-0005-0000-0000-0000268D0000}"/>
    <cellStyle name="SolverArgument 2 2 17" xfId="36132" xr:uid="{00000000-0005-0000-0000-0000278D0000}"/>
    <cellStyle name="SolverArgument 2 2 17 2" xfId="36133" xr:uid="{00000000-0005-0000-0000-0000288D0000}"/>
    <cellStyle name="SolverArgument 2 2 17 3" xfId="36134" xr:uid="{00000000-0005-0000-0000-0000298D0000}"/>
    <cellStyle name="SolverArgument 2 2 18" xfId="36135" xr:uid="{00000000-0005-0000-0000-00002A8D0000}"/>
    <cellStyle name="SolverArgument 2 2 18 2" xfId="36136" xr:uid="{00000000-0005-0000-0000-00002B8D0000}"/>
    <cellStyle name="SolverArgument 2 2 18 3" xfId="36137" xr:uid="{00000000-0005-0000-0000-00002C8D0000}"/>
    <cellStyle name="SolverArgument 2 2 19" xfId="36138" xr:uid="{00000000-0005-0000-0000-00002D8D0000}"/>
    <cellStyle name="SolverArgument 2 2 19 2" xfId="36139" xr:uid="{00000000-0005-0000-0000-00002E8D0000}"/>
    <cellStyle name="SolverArgument 2 2 19 3" xfId="36140" xr:uid="{00000000-0005-0000-0000-00002F8D0000}"/>
    <cellStyle name="SolverArgument 2 2 2" xfId="36141" xr:uid="{00000000-0005-0000-0000-0000308D0000}"/>
    <cellStyle name="SolverArgument 2 2 2 2" xfId="36142" xr:uid="{00000000-0005-0000-0000-0000318D0000}"/>
    <cellStyle name="SolverArgument 2 2 2 3" xfId="36143" xr:uid="{00000000-0005-0000-0000-0000328D0000}"/>
    <cellStyle name="SolverArgument 2 2 20" xfId="36144" xr:uid="{00000000-0005-0000-0000-0000338D0000}"/>
    <cellStyle name="SolverArgument 2 2 20 2" xfId="36145" xr:uid="{00000000-0005-0000-0000-0000348D0000}"/>
    <cellStyle name="SolverArgument 2 2 20 3" xfId="36146" xr:uid="{00000000-0005-0000-0000-0000358D0000}"/>
    <cellStyle name="SolverArgument 2 2 21" xfId="36147" xr:uid="{00000000-0005-0000-0000-0000368D0000}"/>
    <cellStyle name="SolverArgument 2 2 21 2" xfId="36148" xr:uid="{00000000-0005-0000-0000-0000378D0000}"/>
    <cellStyle name="SolverArgument 2 2 21 3" xfId="36149" xr:uid="{00000000-0005-0000-0000-0000388D0000}"/>
    <cellStyle name="SolverArgument 2 2 22" xfId="36150" xr:uid="{00000000-0005-0000-0000-0000398D0000}"/>
    <cellStyle name="SolverArgument 2 2 22 2" xfId="36151" xr:uid="{00000000-0005-0000-0000-00003A8D0000}"/>
    <cellStyle name="SolverArgument 2 2 22 3" xfId="36152" xr:uid="{00000000-0005-0000-0000-00003B8D0000}"/>
    <cellStyle name="SolverArgument 2 2 23" xfId="36153" xr:uid="{00000000-0005-0000-0000-00003C8D0000}"/>
    <cellStyle name="SolverArgument 2 2 23 2" xfId="36154" xr:uid="{00000000-0005-0000-0000-00003D8D0000}"/>
    <cellStyle name="SolverArgument 2 2 23 3" xfId="36155" xr:uid="{00000000-0005-0000-0000-00003E8D0000}"/>
    <cellStyle name="SolverArgument 2 2 24" xfId="36156" xr:uid="{00000000-0005-0000-0000-00003F8D0000}"/>
    <cellStyle name="SolverArgument 2 2 24 2" xfId="36157" xr:uid="{00000000-0005-0000-0000-0000408D0000}"/>
    <cellStyle name="SolverArgument 2 2 24 3" xfId="36158" xr:uid="{00000000-0005-0000-0000-0000418D0000}"/>
    <cellStyle name="SolverArgument 2 2 25" xfId="36159" xr:uid="{00000000-0005-0000-0000-0000428D0000}"/>
    <cellStyle name="SolverArgument 2 2 26" xfId="36160" xr:uid="{00000000-0005-0000-0000-0000438D0000}"/>
    <cellStyle name="SolverArgument 2 2 3" xfId="36161" xr:uid="{00000000-0005-0000-0000-0000448D0000}"/>
    <cellStyle name="SolverArgument 2 2 3 2" xfId="36162" xr:uid="{00000000-0005-0000-0000-0000458D0000}"/>
    <cellStyle name="SolverArgument 2 2 3 3" xfId="36163" xr:uid="{00000000-0005-0000-0000-0000468D0000}"/>
    <cellStyle name="SolverArgument 2 2 4" xfId="36164" xr:uid="{00000000-0005-0000-0000-0000478D0000}"/>
    <cellStyle name="SolverArgument 2 2 4 2" xfId="36165" xr:uid="{00000000-0005-0000-0000-0000488D0000}"/>
    <cellStyle name="SolverArgument 2 2 4 3" xfId="36166" xr:uid="{00000000-0005-0000-0000-0000498D0000}"/>
    <cellStyle name="SolverArgument 2 2 5" xfId="36167" xr:uid="{00000000-0005-0000-0000-00004A8D0000}"/>
    <cellStyle name="SolverArgument 2 2 5 2" xfId="36168" xr:uid="{00000000-0005-0000-0000-00004B8D0000}"/>
    <cellStyle name="SolverArgument 2 2 5 3" xfId="36169" xr:uid="{00000000-0005-0000-0000-00004C8D0000}"/>
    <cellStyle name="SolverArgument 2 2 6" xfId="36170" xr:uid="{00000000-0005-0000-0000-00004D8D0000}"/>
    <cellStyle name="SolverArgument 2 2 6 2" xfId="36171" xr:uid="{00000000-0005-0000-0000-00004E8D0000}"/>
    <cellStyle name="SolverArgument 2 2 6 3" xfId="36172" xr:uid="{00000000-0005-0000-0000-00004F8D0000}"/>
    <cellStyle name="SolverArgument 2 2 7" xfId="36173" xr:uid="{00000000-0005-0000-0000-0000508D0000}"/>
    <cellStyle name="SolverArgument 2 2 7 2" xfId="36174" xr:uid="{00000000-0005-0000-0000-0000518D0000}"/>
    <cellStyle name="SolverArgument 2 2 7 3" xfId="36175" xr:uid="{00000000-0005-0000-0000-0000528D0000}"/>
    <cellStyle name="SolverArgument 2 2 8" xfId="36176" xr:uid="{00000000-0005-0000-0000-0000538D0000}"/>
    <cellStyle name="SolverArgument 2 2 8 2" xfId="36177" xr:uid="{00000000-0005-0000-0000-0000548D0000}"/>
    <cellStyle name="SolverArgument 2 2 8 3" xfId="36178" xr:uid="{00000000-0005-0000-0000-0000558D0000}"/>
    <cellStyle name="SolverArgument 2 2 9" xfId="36179" xr:uid="{00000000-0005-0000-0000-0000568D0000}"/>
    <cellStyle name="SolverArgument 2 2 9 2" xfId="36180" xr:uid="{00000000-0005-0000-0000-0000578D0000}"/>
    <cellStyle name="SolverArgument 2 2 9 3" xfId="36181" xr:uid="{00000000-0005-0000-0000-0000588D0000}"/>
    <cellStyle name="SolverArgument 2 20" xfId="36182" xr:uid="{00000000-0005-0000-0000-0000598D0000}"/>
    <cellStyle name="SolverArgument 2 20 2" xfId="36183" xr:uid="{00000000-0005-0000-0000-00005A8D0000}"/>
    <cellStyle name="SolverArgument 2 20 3" xfId="36184" xr:uid="{00000000-0005-0000-0000-00005B8D0000}"/>
    <cellStyle name="SolverArgument 2 21" xfId="36185" xr:uid="{00000000-0005-0000-0000-00005C8D0000}"/>
    <cellStyle name="SolverArgument 2 21 2" xfId="36186" xr:uid="{00000000-0005-0000-0000-00005D8D0000}"/>
    <cellStyle name="SolverArgument 2 21 3" xfId="36187" xr:uid="{00000000-0005-0000-0000-00005E8D0000}"/>
    <cellStyle name="SolverArgument 2 22" xfId="36188" xr:uid="{00000000-0005-0000-0000-00005F8D0000}"/>
    <cellStyle name="SolverArgument 2 22 2" xfId="36189" xr:uid="{00000000-0005-0000-0000-0000608D0000}"/>
    <cellStyle name="SolverArgument 2 22 3" xfId="36190" xr:uid="{00000000-0005-0000-0000-0000618D0000}"/>
    <cellStyle name="SolverArgument 2 23" xfId="36191" xr:uid="{00000000-0005-0000-0000-0000628D0000}"/>
    <cellStyle name="SolverArgument 2 23 2" xfId="36192" xr:uid="{00000000-0005-0000-0000-0000638D0000}"/>
    <cellStyle name="SolverArgument 2 23 3" xfId="36193" xr:uid="{00000000-0005-0000-0000-0000648D0000}"/>
    <cellStyle name="SolverArgument 2 24" xfId="36194" xr:uid="{00000000-0005-0000-0000-0000658D0000}"/>
    <cellStyle name="SolverArgument 2 24 2" xfId="36195" xr:uid="{00000000-0005-0000-0000-0000668D0000}"/>
    <cellStyle name="SolverArgument 2 24 3" xfId="36196" xr:uid="{00000000-0005-0000-0000-0000678D0000}"/>
    <cellStyle name="SolverArgument 2 25" xfId="36197" xr:uid="{00000000-0005-0000-0000-0000688D0000}"/>
    <cellStyle name="SolverArgument 2 25 2" xfId="36198" xr:uid="{00000000-0005-0000-0000-0000698D0000}"/>
    <cellStyle name="SolverArgument 2 25 3" xfId="36199" xr:uid="{00000000-0005-0000-0000-00006A8D0000}"/>
    <cellStyle name="SolverArgument 2 26" xfId="36200" xr:uid="{00000000-0005-0000-0000-00006B8D0000}"/>
    <cellStyle name="SolverArgument 2 26 2" xfId="36201" xr:uid="{00000000-0005-0000-0000-00006C8D0000}"/>
    <cellStyle name="SolverArgument 2 26 3" xfId="36202" xr:uid="{00000000-0005-0000-0000-00006D8D0000}"/>
    <cellStyle name="SolverArgument 2 27" xfId="36203" xr:uid="{00000000-0005-0000-0000-00006E8D0000}"/>
    <cellStyle name="SolverArgument 2 27 2" xfId="36204" xr:uid="{00000000-0005-0000-0000-00006F8D0000}"/>
    <cellStyle name="SolverArgument 2 27 3" xfId="36205" xr:uid="{00000000-0005-0000-0000-0000708D0000}"/>
    <cellStyle name="SolverArgument 2 28" xfId="36206" xr:uid="{00000000-0005-0000-0000-0000718D0000}"/>
    <cellStyle name="SolverArgument 2 28 2" xfId="36207" xr:uid="{00000000-0005-0000-0000-0000728D0000}"/>
    <cellStyle name="SolverArgument 2 28 3" xfId="36208" xr:uid="{00000000-0005-0000-0000-0000738D0000}"/>
    <cellStyle name="SolverArgument 2 29" xfId="36209" xr:uid="{00000000-0005-0000-0000-0000748D0000}"/>
    <cellStyle name="SolverArgument 2 29 2" xfId="36210" xr:uid="{00000000-0005-0000-0000-0000758D0000}"/>
    <cellStyle name="SolverArgument 2 29 3" xfId="36211" xr:uid="{00000000-0005-0000-0000-0000768D0000}"/>
    <cellStyle name="SolverArgument 2 3" xfId="36212" xr:uid="{00000000-0005-0000-0000-0000778D0000}"/>
    <cellStyle name="SolverArgument 2 3 10" xfId="36213" xr:uid="{00000000-0005-0000-0000-0000788D0000}"/>
    <cellStyle name="SolverArgument 2 3 10 2" xfId="36214" xr:uid="{00000000-0005-0000-0000-0000798D0000}"/>
    <cellStyle name="SolverArgument 2 3 10 3" xfId="36215" xr:uid="{00000000-0005-0000-0000-00007A8D0000}"/>
    <cellStyle name="SolverArgument 2 3 11" xfId="36216" xr:uid="{00000000-0005-0000-0000-00007B8D0000}"/>
    <cellStyle name="SolverArgument 2 3 11 2" xfId="36217" xr:uid="{00000000-0005-0000-0000-00007C8D0000}"/>
    <cellStyle name="SolverArgument 2 3 11 3" xfId="36218" xr:uid="{00000000-0005-0000-0000-00007D8D0000}"/>
    <cellStyle name="SolverArgument 2 3 12" xfId="36219" xr:uid="{00000000-0005-0000-0000-00007E8D0000}"/>
    <cellStyle name="SolverArgument 2 3 12 2" xfId="36220" xr:uid="{00000000-0005-0000-0000-00007F8D0000}"/>
    <cellStyle name="SolverArgument 2 3 12 3" xfId="36221" xr:uid="{00000000-0005-0000-0000-0000808D0000}"/>
    <cellStyle name="SolverArgument 2 3 13" xfId="36222" xr:uid="{00000000-0005-0000-0000-0000818D0000}"/>
    <cellStyle name="SolverArgument 2 3 13 2" xfId="36223" xr:uid="{00000000-0005-0000-0000-0000828D0000}"/>
    <cellStyle name="SolverArgument 2 3 13 3" xfId="36224" xr:uid="{00000000-0005-0000-0000-0000838D0000}"/>
    <cellStyle name="SolverArgument 2 3 14" xfId="36225" xr:uid="{00000000-0005-0000-0000-0000848D0000}"/>
    <cellStyle name="SolverArgument 2 3 14 2" xfId="36226" xr:uid="{00000000-0005-0000-0000-0000858D0000}"/>
    <cellStyle name="SolverArgument 2 3 14 3" xfId="36227" xr:uid="{00000000-0005-0000-0000-0000868D0000}"/>
    <cellStyle name="SolverArgument 2 3 15" xfId="36228" xr:uid="{00000000-0005-0000-0000-0000878D0000}"/>
    <cellStyle name="SolverArgument 2 3 15 2" xfId="36229" xr:uid="{00000000-0005-0000-0000-0000888D0000}"/>
    <cellStyle name="SolverArgument 2 3 15 3" xfId="36230" xr:uid="{00000000-0005-0000-0000-0000898D0000}"/>
    <cellStyle name="SolverArgument 2 3 16" xfId="36231" xr:uid="{00000000-0005-0000-0000-00008A8D0000}"/>
    <cellStyle name="SolverArgument 2 3 16 2" xfId="36232" xr:uid="{00000000-0005-0000-0000-00008B8D0000}"/>
    <cellStyle name="SolverArgument 2 3 16 3" xfId="36233" xr:uid="{00000000-0005-0000-0000-00008C8D0000}"/>
    <cellStyle name="SolverArgument 2 3 17" xfId="36234" xr:uid="{00000000-0005-0000-0000-00008D8D0000}"/>
    <cellStyle name="SolverArgument 2 3 17 2" xfId="36235" xr:uid="{00000000-0005-0000-0000-00008E8D0000}"/>
    <cellStyle name="SolverArgument 2 3 17 3" xfId="36236" xr:uid="{00000000-0005-0000-0000-00008F8D0000}"/>
    <cellStyle name="SolverArgument 2 3 18" xfId="36237" xr:uid="{00000000-0005-0000-0000-0000908D0000}"/>
    <cellStyle name="SolverArgument 2 3 18 2" xfId="36238" xr:uid="{00000000-0005-0000-0000-0000918D0000}"/>
    <cellStyle name="SolverArgument 2 3 18 3" xfId="36239" xr:uid="{00000000-0005-0000-0000-0000928D0000}"/>
    <cellStyle name="SolverArgument 2 3 19" xfId="36240" xr:uid="{00000000-0005-0000-0000-0000938D0000}"/>
    <cellStyle name="SolverArgument 2 3 19 2" xfId="36241" xr:uid="{00000000-0005-0000-0000-0000948D0000}"/>
    <cellStyle name="SolverArgument 2 3 19 3" xfId="36242" xr:uid="{00000000-0005-0000-0000-0000958D0000}"/>
    <cellStyle name="SolverArgument 2 3 2" xfId="36243" xr:uid="{00000000-0005-0000-0000-0000968D0000}"/>
    <cellStyle name="SolverArgument 2 3 2 2" xfId="36244" xr:uid="{00000000-0005-0000-0000-0000978D0000}"/>
    <cellStyle name="SolverArgument 2 3 2 3" xfId="36245" xr:uid="{00000000-0005-0000-0000-0000988D0000}"/>
    <cellStyle name="SolverArgument 2 3 20" xfId="36246" xr:uid="{00000000-0005-0000-0000-0000998D0000}"/>
    <cellStyle name="SolverArgument 2 3 20 2" xfId="36247" xr:uid="{00000000-0005-0000-0000-00009A8D0000}"/>
    <cellStyle name="SolverArgument 2 3 20 3" xfId="36248" xr:uid="{00000000-0005-0000-0000-00009B8D0000}"/>
    <cellStyle name="SolverArgument 2 3 21" xfId="36249" xr:uid="{00000000-0005-0000-0000-00009C8D0000}"/>
    <cellStyle name="SolverArgument 2 3 21 2" xfId="36250" xr:uid="{00000000-0005-0000-0000-00009D8D0000}"/>
    <cellStyle name="SolverArgument 2 3 21 3" xfId="36251" xr:uid="{00000000-0005-0000-0000-00009E8D0000}"/>
    <cellStyle name="SolverArgument 2 3 22" xfId="36252" xr:uid="{00000000-0005-0000-0000-00009F8D0000}"/>
    <cellStyle name="SolverArgument 2 3 22 2" xfId="36253" xr:uid="{00000000-0005-0000-0000-0000A08D0000}"/>
    <cellStyle name="SolverArgument 2 3 22 3" xfId="36254" xr:uid="{00000000-0005-0000-0000-0000A18D0000}"/>
    <cellStyle name="SolverArgument 2 3 23" xfId="36255" xr:uid="{00000000-0005-0000-0000-0000A28D0000}"/>
    <cellStyle name="SolverArgument 2 3 23 2" xfId="36256" xr:uid="{00000000-0005-0000-0000-0000A38D0000}"/>
    <cellStyle name="SolverArgument 2 3 23 3" xfId="36257" xr:uid="{00000000-0005-0000-0000-0000A48D0000}"/>
    <cellStyle name="SolverArgument 2 3 24" xfId="36258" xr:uid="{00000000-0005-0000-0000-0000A58D0000}"/>
    <cellStyle name="SolverArgument 2 3 24 2" xfId="36259" xr:uid="{00000000-0005-0000-0000-0000A68D0000}"/>
    <cellStyle name="SolverArgument 2 3 24 3" xfId="36260" xr:uid="{00000000-0005-0000-0000-0000A78D0000}"/>
    <cellStyle name="SolverArgument 2 3 25" xfId="36261" xr:uid="{00000000-0005-0000-0000-0000A88D0000}"/>
    <cellStyle name="SolverArgument 2 3 26" xfId="36262" xr:uid="{00000000-0005-0000-0000-0000A98D0000}"/>
    <cellStyle name="SolverArgument 2 3 3" xfId="36263" xr:uid="{00000000-0005-0000-0000-0000AA8D0000}"/>
    <cellStyle name="SolverArgument 2 3 3 2" xfId="36264" xr:uid="{00000000-0005-0000-0000-0000AB8D0000}"/>
    <cellStyle name="SolverArgument 2 3 3 3" xfId="36265" xr:uid="{00000000-0005-0000-0000-0000AC8D0000}"/>
    <cellStyle name="SolverArgument 2 3 4" xfId="36266" xr:uid="{00000000-0005-0000-0000-0000AD8D0000}"/>
    <cellStyle name="SolverArgument 2 3 4 2" xfId="36267" xr:uid="{00000000-0005-0000-0000-0000AE8D0000}"/>
    <cellStyle name="SolverArgument 2 3 4 3" xfId="36268" xr:uid="{00000000-0005-0000-0000-0000AF8D0000}"/>
    <cellStyle name="SolverArgument 2 3 5" xfId="36269" xr:uid="{00000000-0005-0000-0000-0000B08D0000}"/>
    <cellStyle name="SolverArgument 2 3 5 2" xfId="36270" xr:uid="{00000000-0005-0000-0000-0000B18D0000}"/>
    <cellStyle name="SolverArgument 2 3 5 3" xfId="36271" xr:uid="{00000000-0005-0000-0000-0000B28D0000}"/>
    <cellStyle name="SolverArgument 2 3 6" xfId="36272" xr:uid="{00000000-0005-0000-0000-0000B38D0000}"/>
    <cellStyle name="SolverArgument 2 3 6 2" xfId="36273" xr:uid="{00000000-0005-0000-0000-0000B48D0000}"/>
    <cellStyle name="SolverArgument 2 3 6 3" xfId="36274" xr:uid="{00000000-0005-0000-0000-0000B58D0000}"/>
    <cellStyle name="SolverArgument 2 3 7" xfId="36275" xr:uid="{00000000-0005-0000-0000-0000B68D0000}"/>
    <cellStyle name="SolverArgument 2 3 7 2" xfId="36276" xr:uid="{00000000-0005-0000-0000-0000B78D0000}"/>
    <cellStyle name="SolverArgument 2 3 7 3" xfId="36277" xr:uid="{00000000-0005-0000-0000-0000B88D0000}"/>
    <cellStyle name="SolverArgument 2 3 8" xfId="36278" xr:uid="{00000000-0005-0000-0000-0000B98D0000}"/>
    <cellStyle name="SolverArgument 2 3 8 2" xfId="36279" xr:uid="{00000000-0005-0000-0000-0000BA8D0000}"/>
    <cellStyle name="SolverArgument 2 3 8 3" xfId="36280" xr:uid="{00000000-0005-0000-0000-0000BB8D0000}"/>
    <cellStyle name="SolverArgument 2 3 9" xfId="36281" xr:uid="{00000000-0005-0000-0000-0000BC8D0000}"/>
    <cellStyle name="SolverArgument 2 3 9 2" xfId="36282" xr:uid="{00000000-0005-0000-0000-0000BD8D0000}"/>
    <cellStyle name="SolverArgument 2 3 9 3" xfId="36283" xr:uid="{00000000-0005-0000-0000-0000BE8D0000}"/>
    <cellStyle name="SolverArgument 2 30" xfId="36284" xr:uid="{00000000-0005-0000-0000-0000BF8D0000}"/>
    <cellStyle name="SolverArgument 2 30 2" xfId="36285" xr:uid="{00000000-0005-0000-0000-0000C08D0000}"/>
    <cellStyle name="SolverArgument 2 30 3" xfId="36286" xr:uid="{00000000-0005-0000-0000-0000C18D0000}"/>
    <cellStyle name="SolverArgument 2 31" xfId="36287" xr:uid="{00000000-0005-0000-0000-0000C28D0000}"/>
    <cellStyle name="SolverArgument 2 31 2" xfId="36288" xr:uid="{00000000-0005-0000-0000-0000C38D0000}"/>
    <cellStyle name="SolverArgument 2 31 3" xfId="36289" xr:uid="{00000000-0005-0000-0000-0000C48D0000}"/>
    <cellStyle name="SolverArgument 2 32" xfId="36290" xr:uid="{00000000-0005-0000-0000-0000C58D0000}"/>
    <cellStyle name="SolverArgument 2 32 2" xfId="36291" xr:uid="{00000000-0005-0000-0000-0000C68D0000}"/>
    <cellStyle name="SolverArgument 2 32 3" xfId="36292" xr:uid="{00000000-0005-0000-0000-0000C78D0000}"/>
    <cellStyle name="SolverArgument 2 33" xfId="36293" xr:uid="{00000000-0005-0000-0000-0000C88D0000}"/>
    <cellStyle name="SolverArgument 2 33 2" xfId="36294" xr:uid="{00000000-0005-0000-0000-0000C98D0000}"/>
    <cellStyle name="SolverArgument 2 33 3" xfId="36295" xr:uid="{00000000-0005-0000-0000-0000CA8D0000}"/>
    <cellStyle name="SolverArgument 2 34" xfId="36296" xr:uid="{00000000-0005-0000-0000-0000CB8D0000}"/>
    <cellStyle name="SolverArgument 2 34 2" xfId="36297" xr:uid="{00000000-0005-0000-0000-0000CC8D0000}"/>
    <cellStyle name="SolverArgument 2 34 3" xfId="36298" xr:uid="{00000000-0005-0000-0000-0000CD8D0000}"/>
    <cellStyle name="SolverArgument 2 35" xfId="36299" xr:uid="{00000000-0005-0000-0000-0000CE8D0000}"/>
    <cellStyle name="SolverArgument 2 36" xfId="36300" xr:uid="{00000000-0005-0000-0000-0000CF8D0000}"/>
    <cellStyle name="SolverArgument 2 4" xfId="36301" xr:uid="{00000000-0005-0000-0000-0000D08D0000}"/>
    <cellStyle name="SolverArgument 2 4 10" xfId="36302" xr:uid="{00000000-0005-0000-0000-0000D18D0000}"/>
    <cellStyle name="SolverArgument 2 4 10 2" xfId="36303" xr:uid="{00000000-0005-0000-0000-0000D28D0000}"/>
    <cellStyle name="SolverArgument 2 4 10 3" xfId="36304" xr:uid="{00000000-0005-0000-0000-0000D38D0000}"/>
    <cellStyle name="SolverArgument 2 4 11" xfId="36305" xr:uid="{00000000-0005-0000-0000-0000D48D0000}"/>
    <cellStyle name="SolverArgument 2 4 11 2" xfId="36306" xr:uid="{00000000-0005-0000-0000-0000D58D0000}"/>
    <cellStyle name="SolverArgument 2 4 11 3" xfId="36307" xr:uid="{00000000-0005-0000-0000-0000D68D0000}"/>
    <cellStyle name="SolverArgument 2 4 12" xfId="36308" xr:uid="{00000000-0005-0000-0000-0000D78D0000}"/>
    <cellStyle name="SolverArgument 2 4 12 2" xfId="36309" xr:uid="{00000000-0005-0000-0000-0000D88D0000}"/>
    <cellStyle name="SolverArgument 2 4 12 3" xfId="36310" xr:uid="{00000000-0005-0000-0000-0000D98D0000}"/>
    <cellStyle name="SolverArgument 2 4 13" xfId="36311" xr:uid="{00000000-0005-0000-0000-0000DA8D0000}"/>
    <cellStyle name="SolverArgument 2 4 13 2" xfId="36312" xr:uid="{00000000-0005-0000-0000-0000DB8D0000}"/>
    <cellStyle name="SolverArgument 2 4 13 3" xfId="36313" xr:uid="{00000000-0005-0000-0000-0000DC8D0000}"/>
    <cellStyle name="SolverArgument 2 4 14" xfId="36314" xr:uid="{00000000-0005-0000-0000-0000DD8D0000}"/>
    <cellStyle name="SolverArgument 2 4 14 2" xfId="36315" xr:uid="{00000000-0005-0000-0000-0000DE8D0000}"/>
    <cellStyle name="SolverArgument 2 4 14 3" xfId="36316" xr:uid="{00000000-0005-0000-0000-0000DF8D0000}"/>
    <cellStyle name="SolverArgument 2 4 15" xfId="36317" xr:uid="{00000000-0005-0000-0000-0000E08D0000}"/>
    <cellStyle name="SolverArgument 2 4 15 2" xfId="36318" xr:uid="{00000000-0005-0000-0000-0000E18D0000}"/>
    <cellStyle name="SolverArgument 2 4 15 3" xfId="36319" xr:uid="{00000000-0005-0000-0000-0000E28D0000}"/>
    <cellStyle name="SolverArgument 2 4 16" xfId="36320" xr:uid="{00000000-0005-0000-0000-0000E38D0000}"/>
    <cellStyle name="SolverArgument 2 4 16 2" xfId="36321" xr:uid="{00000000-0005-0000-0000-0000E48D0000}"/>
    <cellStyle name="SolverArgument 2 4 16 3" xfId="36322" xr:uid="{00000000-0005-0000-0000-0000E58D0000}"/>
    <cellStyle name="SolverArgument 2 4 17" xfId="36323" xr:uid="{00000000-0005-0000-0000-0000E68D0000}"/>
    <cellStyle name="SolverArgument 2 4 17 2" xfId="36324" xr:uid="{00000000-0005-0000-0000-0000E78D0000}"/>
    <cellStyle name="SolverArgument 2 4 17 3" xfId="36325" xr:uid="{00000000-0005-0000-0000-0000E88D0000}"/>
    <cellStyle name="SolverArgument 2 4 18" xfId="36326" xr:uid="{00000000-0005-0000-0000-0000E98D0000}"/>
    <cellStyle name="SolverArgument 2 4 18 2" xfId="36327" xr:uid="{00000000-0005-0000-0000-0000EA8D0000}"/>
    <cellStyle name="SolverArgument 2 4 18 3" xfId="36328" xr:uid="{00000000-0005-0000-0000-0000EB8D0000}"/>
    <cellStyle name="SolverArgument 2 4 19" xfId="36329" xr:uid="{00000000-0005-0000-0000-0000EC8D0000}"/>
    <cellStyle name="SolverArgument 2 4 19 2" xfId="36330" xr:uid="{00000000-0005-0000-0000-0000ED8D0000}"/>
    <cellStyle name="SolverArgument 2 4 19 3" xfId="36331" xr:uid="{00000000-0005-0000-0000-0000EE8D0000}"/>
    <cellStyle name="SolverArgument 2 4 2" xfId="36332" xr:uid="{00000000-0005-0000-0000-0000EF8D0000}"/>
    <cellStyle name="SolverArgument 2 4 2 2" xfId="36333" xr:uid="{00000000-0005-0000-0000-0000F08D0000}"/>
    <cellStyle name="SolverArgument 2 4 2 3" xfId="36334" xr:uid="{00000000-0005-0000-0000-0000F18D0000}"/>
    <cellStyle name="SolverArgument 2 4 20" xfId="36335" xr:uid="{00000000-0005-0000-0000-0000F28D0000}"/>
    <cellStyle name="SolverArgument 2 4 20 2" xfId="36336" xr:uid="{00000000-0005-0000-0000-0000F38D0000}"/>
    <cellStyle name="SolverArgument 2 4 20 3" xfId="36337" xr:uid="{00000000-0005-0000-0000-0000F48D0000}"/>
    <cellStyle name="SolverArgument 2 4 21" xfId="36338" xr:uid="{00000000-0005-0000-0000-0000F58D0000}"/>
    <cellStyle name="SolverArgument 2 4 21 2" xfId="36339" xr:uid="{00000000-0005-0000-0000-0000F68D0000}"/>
    <cellStyle name="SolverArgument 2 4 21 3" xfId="36340" xr:uid="{00000000-0005-0000-0000-0000F78D0000}"/>
    <cellStyle name="SolverArgument 2 4 22" xfId="36341" xr:uid="{00000000-0005-0000-0000-0000F88D0000}"/>
    <cellStyle name="SolverArgument 2 4 22 2" xfId="36342" xr:uid="{00000000-0005-0000-0000-0000F98D0000}"/>
    <cellStyle name="SolverArgument 2 4 22 3" xfId="36343" xr:uid="{00000000-0005-0000-0000-0000FA8D0000}"/>
    <cellStyle name="SolverArgument 2 4 23" xfId="36344" xr:uid="{00000000-0005-0000-0000-0000FB8D0000}"/>
    <cellStyle name="SolverArgument 2 4 23 2" xfId="36345" xr:uid="{00000000-0005-0000-0000-0000FC8D0000}"/>
    <cellStyle name="SolverArgument 2 4 23 3" xfId="36346" xr:uid="{00000000-0005-0000-0000-0000FD8D0000}"/>
    <cellStyle name="SolverArgument 2 4 24" xfId="36347" xr:uid="{00000000-0005-0000-0000-0000FE8D0000}"/>
    <cellStyle name="SolverArgument 2 4 24 2" xfId="36348" xr:uid="{00000000-0005-0000-0000-0000FF8D0000}"/>
    <cellStyle name="SolverArgument 2 4 24 3" xfId="36349" xr:uid="{00000000-0005-0000-0000-0000008E0000}"/>
    <cellStyle name="SolverArgument 2 4 25" xfId="36350" xr:uid="{00000000-0005-0000-0000-0000018E0000}"/>
    <cellStyle name="SolverArgument 2 4 26" xfId="36351" xr:uid="{00000000-0005-0000-0000-0000028E0000}"/>
    <cellStyle name="SolverArgument 2 4 3" xfId="36352" xr:uid="{00000000-0005-0000-0000-0000038E0000}"/>
    <cellStyle name="SolverArgument 2 4 3 2" xfId="36353" xr:uid="{00000000-0005-0000-0000-0000048E0000}"/>
    <cellStyle name="SolverArgument 2 4 3 3" xfId="36354" xr:uid="{00000000-0005-0000-0000-0000058E0000}"/>
    <cellStyle name="SolverArgument 2 4 4" xfId="36355" xr:uid="{00000000-0005-0000-0000-0000068E0000}"/>
    <cellStyle name="SolverArgument 2 4 4 2" xfId="36356" xr:uid="{00000000-0005-0000-0000-0000078E0000}"/>
    <cellStyle name="SolverArgument 2 4 4 3" xfId="36357" xr:uid="{00000000-0005-0000-0000-0000088E0000}"/>
    <cellStyle name="SolverArgument 2 4 5" xfId="36358" xr:uid="{00000000-0005-0000-0000-0000098E0000}"/>
    <cellStyle name="SolverArgument 2 4 5 2" xfId="36359" xr:uid="{00000000-0005-0000-0000-00000A8E0000}"/>
    <cellStyle name="SolverArgument 2 4 5 3" xfId="36360" xr:uid="{00000000-0005-0000-0000-00000B8E0000}"/>
    <cellStyle name="SolverArgument 2 4 6" xfId="36361" xr:uid="{00000000-0005-0000-0000-00000C8E0000}"/>
    <cellStyle name="SolverArgument 2 4 6 2" xfId="36362" xr:uid="{00000000-0005-0000-0000-00000D8E0000}"/>
    <cellStyle name="SolverArgument 2 4 6 3" xfId="36363" xr:uid="{00000000-0005-0000-0000-00000E8E0000}"/>
    <cellStyle name="SolverArgument 2 4 7" xfId="36364" xr:uid="{00000000-0005-0000-0000-00000F8E0000}"/>
    <cellStyle name="SolverArgument 2 4 7 2" xfId="36365" xr:uid="{00000000-0005-0000-0000-0000108E0000}"/>
    <cellStyle name="SolverArgument 2 4 7 3" xfId="36366" xr:uid="{00000000-0005-0000-0000-0000118E0000}"/>
    <cellStyle name="SolverArgument 2 4 8" xfId="36367" xr:uid="{00000000-0005-0000-0000-0000128E0000}"/>
    <cellStyle name="SolverArgument 2 4 8 2" xfId="36368" xr:uid="{00000000-0005-0000-0000-0000138E0000}"/>
    <cellStyle name="SolverArgument 2 4 8 3" xfId="36369" xr:uid="{00000000-0005-0000-0000-0000148E0000}"/>
    <cellStyle name="SolverArgument 2 4 9" xfId="36370" xr:uid="{00000000-0005-0000-0000-0000158E0000}"/>
    <cellStyle name="SolverArgument 2 4 9 2" xfId="36371" xr:uid="{00000000-0005-0000-0000-0000168E0000}"/>
    <cellStyle name="SolverArgument 2 4 9 3" xfId="36372" xr:uid="{00000000-0005-0000-0000-0000178E0000}"/>
    <cellStyle name="SolverArgument 2 5" xfId="36373" xr:uid="{00000000-0005-0000-0000-0000188E0000}"/>
    <cellStyle name="SolverArgument 2 5 10" xfId="36374" xr:uid="{00000000-0005-0000-0000-0000198E0000}"/>
    <cellStyle name="SolverArgument 2 5 10 2" xfId="36375" xr:uid="{00000000-0005-0000-0000-00001A8E0000}"/>
    <cellStyle name="SolverArgument 2 5 10 3" xfId="36376" xr:uid="{00000000-0005-0000-0000-00001B8E0000}"/>
    <cellStyle name="SolverArgument 2 5 11" xfId="36377" xr:uid="{00000000-0005-0000-0000-00001C8E0000}"/>
    <cellStyle name="SolverArgument 2 5 11 2" xfId="36378" xr:uid="{00000000-0005-0000-0000-00001D8E0000}"/>
    <cellStyle name="SolverArgument 2 5 11 3" xfId="36379" xr:uid="{00000000-0005-0000-0000-00001E8E0000}"/>
    <cellStyle name="SolverArgument 2 5 12" xfId="36380" xr:uid="{00000000-0005-0000-0000-00001F8E0000}"/>
    <cellStyle name="SolverArgument 2 5 12 2" xfId="36381" xr:uid="{00000000-0005-0000-0000-0000208E0000}"/>
    <cellStyle name="SolverArgument 2 5 12 3" xfId="36382" xr:uid="{00000000-0005-0000-0000-0000218E0000}"/>
    <cellStyle name="SolverArgument 2 5 13" xfId="36383" xr:uid="{00000000-0005-0000-0000-0000228E0000}"/>
    <cellStyle name="SolverArgument 2 5 13 2" xfId="36384" xr:uid="{00000000-0005-0000-0000-0000238E0000}"/>
    <cellStyle name="SolverArgument 2 5 13 3" xfId="36385" xr:uid="{00000000-0005-0000-0000-0000248E0000}"/>
    <cellStyle name="SolverArgument 2 5 14" xfId="36386" xr:uid="{00000000-0005-0000-0000-0000258E0000}"/>
    <cellStyle name="SolverArgument 2 5 14 2" xfId="36387" xr:uid="{00000000-0005-0000-0000-0000268E0000}"/>
    <cellStyle name="SolverArgument 2 5 14 3" xfId="36388" xr:uid="{00000000-0005-0000-0000-0000278E0000}"/>
    <cellStyle name="SolverArgument 2 5 15" xfId="36389" xr:uid="{00000000-0005-0000-0000-0000288E0000}"/>
    <cellStyle name="SolverArgument 2 5 15 2" xfId="36390" xr:uid="{00000000-0005-0000-0000-0000298E0000}"/>
    <cellStyle name="SolverArgument 2 5 15 3" xfId="36391" xr:uid="{00000000-0005-0000-0000-00002A8E0000}"/>
    <cellStyle name="SolverArgument 2 5 16" xfId="36392" xr:uid="{00000000-0005-0000-0000-00002B8E0000}"/>
    <cellStyle name="SolverArgument 2 5 16 2" xfId="36393" xr:uid="{00000000-0005-0000-0000-00002C8E0000}"/>
    <cellStyle name="SolverArgument 2 5 16 3" xfId="36394" xr:uid="{00000000-0005-0000-0000-00002D8E0000}"/>
    <cellStyle name="SolverArgument 2 5 17" xfId="36395" xr:uid="{00000000-0005-0000-0000-00002E8E0000}"/>
    <cellStyle name="SolverArgument 2 5 17 2" xfId="36396" xr:uid="{00000000-0005-0000-0000-00002F8E0000}"/>
    <cellStyle name="SolverArgument 2 5 17 3" xfId="36397" xr:uid="{00000000-0005-0000-0000-0000308E0000}"/>
    <cellStyle name="SolverArgument 2 5 18" xfId="36398" xr:uid="{00000000-0005-0000-0000-0000318E0000}"/>
    <cellStyle name="SolverArgument 2 5 18 2" xfId="36399" xr:uid="{00000000-0005-0000-0000-0000328E0000}"/>
    <cellStyle name="SolverArgument 2 5 18 3" xfId="36400" xr:uid="{00000000-0005-0000-0000-0000338E0000}"/>
    <cellStyle name="SolverArgument 2 5 19" xfId="36401" xr:uid="{00000000-0005-0000-0000-0000348E0000}"/>
    <cellStyle name="SolverArgument 2 5 19 2" xfId="36402" xr:uid="{00000000-0005-0000-0000-0000358E0000}"/>
    <cellStyle name="SolverArgument 2 5 19 3" xfId="36403" xr:uid="{00000000-0005-0000-0000-0000368E0000}"/>
    <cellStyle name="SolverArgument 2 5 2" xfId="36404" xr:uid="{00000000-0005-0000-0000-0000378E0000}"/>
    <cellStyle name="SolverArgument 2 5 2 2" xfId="36405" xr:uid="{00000000-0005-0000-0000-0000388E0000}"/>
    <cellStyle name="SolverArgument 2 5 2 3" xfId="36406" xr:uid="{00000000-0005-0000-0000-0000398E0000}"/>
    <cellStyle name="SolverArgument 2 5 20" xfId="36407" xr:uid="{00000000-0005-0000-0000-00003A8E0000}"/>
    <cellStyle name="SolverArgument 2 5 20 2" xfId="36408" xr:uid="{00000000-0005-0000-0000-00003B8E0000}"/>
    <cellStyle name="SolverArgument 2 5 20 3" xfId="36409" xr:uid="{00000000-0005-0000-0000-00003C8E0000}"/>
    <cellStyle name="SolverArgument 2 5 21" xfId="36410" xr:uid="{00000000-0005-0000-0000-00003D8E0000}"/>
    <cellStyle name="SolverArgument 2 5 21 2" xfId="36411" xr:uid="{00000000-0005-0000-0000-00003E8E0000}"/>
    <cellStyle name="SolverArgument 2 5 21 3" xfId="36412" xr:uid="{00000000-0005-0000-0000-00003F8E0000}"/>
    <cellStyle name="SolverArgument 2 5 22" xfId="36413" xr:uid="{00000000-0005-0000-0000-0000408E0000}"/>
    <cellStyle name="SolverArgument 2 5 22 2" xfId="36414" xr:uid="{00000000-0005-0000-0000-0000418E0000}"/>
    <cellStyle name="SolverArgument 2 5 22 3" xfId="36415" xr:uid="{00000000-0005-0000-0000-0000428E0000}"/>
    <cellStyle name="SolverArgument 2 5 23" xfId="36416" xr:uid="{00000000-0005-0000-0000-0000438E0000}"/>
    <cellStyle name="SolverArgument 2 5 23 2" xfId="36417" xr:uid="{00000000-0005-0000-0000-0000448E0000}"/>
    <cellStyle name="SolverArgument 2 5 23 3" xfId="36418" xr:uid="{00000000-0005-0000-0000-0000458E0000}"/>
    <cellStyle name="SolverArgument 2 5 24" xfId="36419" xr:uid="{00000000-0005-0000-0000-0000468E0000}"/>
    <cellStyle name="SolverArgument 2 5 24 2" xfId="36420" xr:uid="{00000000-0005-0000-0000-0000478E0000}"/>
    <cellStyle name="SolverArgument 2 5 24 3" xfId="36421" xr:uid="{00000000-0005-0000-0000-0000488E0000}"/>
    <cellStyle name="SolverArgument 2 5 25" xfId="36422" xr:uid="{00000000-0005-0000-0000-0000498E0000}"/>
    <cellStyle name="SolverArgument 2 5 26" xfId="36423" xr:uid="{00000000-0005-0000-0000-00004A8E0000}"/>
    <cellStyle name="SolverArgument 2 5 3" xfId="36424" xr:uid="{00000000-0005-0000-0000-00004B8E0000}"/>
    <cellStyle name="SolverArgument 2 5 3 2" xfId="36425" xr:uid="{00000000-0005-0000-0000-00004C8E0000}"/>
    <cellStyle name="SolverArgument 2 5 3 3" xfId="36426" xr:uid="{00000000-0005-0000-0000-00004D8E0000}"/>
    <cellStyle name="SolverArgument 2 5 4" xfId="36427" xr:uid="{00000000-0005-0000-0000-00004E8E0000}"/>
    <cellStyle name="SolverArgument 2 5 4 2" xfId="36428" xr:uid="{00000000-0005-0000-0000-00004F8E0000}"/>
    <cellStyle name="SolverArgument 2 5 4 3" xfId="36429" xr:uid="{00000000-0005-0000-0000-0000508E0000}"/>
    <cellStyle name="SolverArgument 2 5 5" xfId="36430" xr:uid="{00000000-0005-0000-0000-0000518E0000}"/>
    <cellStyle name="SolverArgument 2 5 5 2" xfId="36431" xr:uid="{00000000-0005-0000-0000-0000528E0000}"/>
    <cellStyle name="SolverArgument 2 5 5 3" xfId="36432" xr:uid="{00000000-0005-0000-0000-0000538E0000}"/>
    <cellStyle name="SolverArgument 2 5 6" xfId="36433" xr:uid="{00000000-0005-0000-0000-0000548E0000}"/>
    <cellStyle name="SolverArgument 2 5 6 2" xfId="36434" xr:uid="{00000000-0005-0000-0000-0000558E0000}"/>
    <cellStyle name="SolverArgument 2 5 6 3" xfId="36435" xr:uid="{00000000-0005-0000-0000-0000568E0000}"/>
    <cellStyle name="SolverArgument 2 5 7" xfId="36436" xr:uid="{00000000-0005-0000-0000-0000578E0000}"/>
    <cellStyle name="SolverArgument 2 5 7 2" xfId="36437" xr:uid="{00000000-0005-0000-0000-0000588E0000}"/>
    <cellStyle name="SolverArgument 2 5 7 3" xfId="36438" xr:uid="{00000000-0005-0000-0000-0000598E0000}"/>
    <cellStyle name="SolverArgument 2 5 8" xfId="36439" xr:uid="{00000000-0005-0000-0000-00005A8E0000}"/>
    <cellStyle name="SolverArgument 2 5 8 2" xfId="36440" xr:uid="{00000000-0005-0000-0000-00005B8E0000}"/>
    <cellStyle name="SolverArgument 2 5 8 3" xfId="36441" xr:uid="{00000000-0005-0000-0000-00005C8E0000}"/>
    <cellStyle name="SolverArgument 2 5 9" xfId="36442" xr:uid="{00000000-0005-0000-0000-00005D8E0000}"/>
    <cellStyle name="SolverArgument 2 5 9 2" xfId="36443" xr:uid="{00000000-0005-0000-0000-00005E8E0000}"/>
    <cellStyle name="SolverArgument 2 5 9 3" xfId="36444" xr:uid="{00000000-0005-0000-0000-00005F8E0000}"/>
    <cellStyle name="SolverArgument 2 6" xfId="36445" xr:uid="{00000000-0005-0000-0000-0000608E0000}"/>
    <cellStyle name="SolverArgument 2 6 10" xfId="36446" xr:uid="{00000000-0005-0000-0000-0000618E0000}"/>
    <cellStyle name="SolverArgument 2 6 10 2" xfId="36447" xr:uid="{00000000-0005-0000-0000-0000628E0000}"/>
    <cellStyle name="SolverArgument 2 6 10 3" xfId="36448" xr:uid="{00000000-0005-0000-0000-0000638E0000}"/>
    <cellStyle name="SolverArgument 2 6 11" xfId="36449" xr:uid="{00000000-0005-0000-0000-0000648E0000}"/>
    <cellStyle name="SolverArgument 2 6 11 2" xfId="36450" xr:uid="{00000000-0005-0000-0000-0000658E0000}"/>
    <cellStyle name="SolverArgument 2 6 11 3" xfId="36451" xr:uid="{00000000-0005-0000-0000-0000668E0000}"/>
    <cellStyle name="SolverArgument 2 6 12" xfId="36452" xr:uid="{00000000-0005-0000-0000-0000678E0000}"/>
    <cellStyle name="SolverArgument 2 6 12 2" xfId="36453" xr:uid="{00000000-0005-0000-0000-0000688E0000}"/>
    <cellStyle name="SolverArgument 2 6 12 3" xfId="36454" xr:uid="{00000000-0005-0000-0000-0000698E0000}"/>
    <cellStyle name="SolverArgument 2 6 13" xfId="36455" xr:uid="{00000000-0005-0000-0000-00006A8E0000}"/>
    <cellStyle name="SolverArgument 2 6 13 2" xfId="36456" xr:uid="{00000000-0005-0000-0000-00006B8E0000}"/>
    <cellStyle name="SolverArgument 2 6 13 3" xfId="36457" xr:uid="{00000000-0005-0000-0000-00006C8E0000}"/>
    <cellStyle name="SolverArgument 2 6 14" xfId="36458" xr:uid="{00000000-0005-0000-0000-00006D8E0000}"/>
    <cellStyle name="SolverArgument 2 6 14 2" xfId="36459" xr:uid="{00000000-0005-0000-0000-00006E8E0000}"/>
    <cellStyle name="SolverArgument 2 6 14 3" xfId="36460" xr:uid="{00000000-0005-0000-0000-00006F8E0000}"/>
    <cellStyle name="SolverArgument 2 6 15" xfId="36461" xr:uid="{00000000-0005-0000-0000-0000708E0000}"/>
    <cellStyle name="SolverArgument 2 6 15 2" xfId="36462" xr:uid="{00000000-0005-0000-0000-0000718E0000}"/>
    <cellStyle name="SolverArgument 2 6 15 3" xfId="36463" xr:uid="{00000000-0005-0000-0000-0000728E0000}"/>
    <cellStyle name="SolverArgument 2 6 16" xfId="36464" xr:uid="{00000000-0005-0000-0000-0000738E0000}"/>
    <cellStyle name="SolverArgument 2 6 16 2" xfId="36465" xr:uid="{00000000-0005-0000-0000-0000748E0000}"/>
    <cellStyle name="SolverArgument 2 6 16 3" xfId="36466" xr:uid="{00000000-0005-0000-0000-0000758E0000}"/>
    <cellStyle name="SolverArgument 2 6 17" xfId="36467" xr:uid="{00000000-0005-0000-0000-0000768E0000}"/>
    <cellStyle name="SolverArgument 2 6 17 2" xfId="36468" xr:uid="{00000000-0005-0000-0000-0000778E0000}"/>
    <cellStyle name="SolverArgument 2 6 17 3" xfId="36469" xr:uid="{00000000-0005-0000-0000-0000788E0000}"/>
    <cellStyle name="SolverArgument 2 6 18" xfId="36470" xr:uid="{00000000-0005-0000-0000-0000798E0000}"/>
    <cellStyle name="SolverArgument 2 6 18 2" xfId="36471" xr:uid="{00000000-0005-0000-0000-00007A8E0000}"/>
    <cellStyle name="SolverArgument 2 6 18 3" xfId="36472" xr:uid="{00000000-0005-0000-0000-00007B8E0000}"/>
    <cellStyle name="SolverArgument 2 6 19" xfId="36473" xr:uid="{00000000-0005-0000-0000-00007C8E0000}"/>
    <cellStyle name="SolverArgument 2 6 19 2" xfId="36474" xr:uid="{00000000-0005-0000-0000-00007D8E0000}"/>
    <cellStyle name="SolverArgument 2 6 19 3" xfId="36475" xr:uid="{00000000-0005-0000-0000-00007E8E0000}"/>
    <cellStyle name="SolverArgument 2 6 2" xfId="36476" xr:uid="{00000000-0005-0000-0000-00007F8E0000}"/>
    <cellStyle name="SolverArgument 2 6 2 2" xfId="36477" xr:uid="{00000000-0005-0000-0000-0000808E0000}"/>
    <cellStyle name="SolverArgument 2 6 2 3" xfId="36478" xr:uid="{00000000-0005-0000-0000-0000818E0000}"/>
    <cellStyle name="SolverArgument 2 6 20" xfId="36479" xr:uid="{00000000-0005-0000-0000-0000828E0000}"/>
    <cellStyle name="SolverArgument 2 6 20 2" xfId="36480" xr:uid="{00000000-0005-0000-0000-0000838E0000}"/>
    <cellStyle name="SolverArgument 2 6 20 3" xfId="36481" xr:uid="{00000000-0005-0000-0000-0000848E0000}"/>
    <cellStyle name="SolverArgument 2 6 21" xfId="36482" xr:uid="{00000000-0005-0000-0000-0000858E0000}"/>
    <cellStyle name="SolverArgument 2 6 21 2" xfId="36483" xr:uid="{00000000-0005-0000-0000-0000868E0000}"/>
    <cellStyle name="SolverArgument 2 6 21 3" xfId="36484" xr:uid="{00000000-0005-0000-0000-0000878E0000}"/>
    <cellStyle name="SolverArgument 2 6 22" xfId="36485" xr:uid="{00000000-0005-0000-0000-0000888E0000}"/>
    <cellStyle name="SolverArgument 2 6 22 2" xfId="36486" xr:uid="{00000000-0005-0000-0000-0000898E0000}"/>
    <cellStyle name="SolverArgument 2 6 22 3" xfId="36487" xr:uid="{00000000-0005-0000-0000-00008A8E0000}"/>
    <cellStyle name="SolverArgument 2 6 23" xfId="36488" xr:uid="{00000000-0005-0000-0000-00008B8E0000}"/>
    <cellStyle name="SolverArgument 2 6 23 2" xfId="36489" xr:uid="{00000000-0005-0000-0000-00008C8E0000}"/>
    <cellStyle name="SolverArgument 2 6 23 3" xfId="36490" xr:uid="{00000000-0005-0000-0000-00008D8E0000}"/>
    <cellStyle name="SolverArgument 2 6 24" xfId="36491" xr:uid="{00000000-0005-0000-0000-00008E8E0000}"/>
    <cellStyle name="SolverArgument 2 6 24 2" xfId="36492" xr:uid="{00000000-0005-0000-0000-00008F8E0000}"/>
    <cellStyle name="SolverArgument 2 6 24 3" xfId="36493" xr:uid="{00000000-0005-0000-0000-0000908E0000}"/>
    <cellStyle name="SolverArgument 2 6 25" xfId="36494" xr:uid="{00000000-0005-0000-0000-0000918E0000}"/>
    <cellStyle name="SolverArgument 2 6 26" xfId="36495" xr:uid="{00000000-0005-0000-0000-0000928E0000}"/>
    <cellStyle name="SolverArgument 2 6 3" xfId="36496" xr:uid="{00000000-0005-0000-0000-0000938E0000}"/>
    <cellStyle name="SolverArgument 2 6 3 2" xfId="36497" xr:uid="{00000000-0005-0000-0000-0000948E0000}"/>
    <cellStyle name="SolverArgument 2 6 3 3" xfId="36498" xr:uid="{00000000-0005-0000-0000-0000958E0000}"/>
    <cellStyle name="SolverArgument 2 6 4" xfId="36499" xr:uid="{00000000-0005-0000-0000-0000968E0000}"/>
    <cellStyle name="SolverArgument 2 6 4 2" xfId="36500" xr:uid="{00000000-0005-0000-0000-0000978E0000}"/>
    <cellStyle name="SolverArgument 2 6 4 3" xfId="36501" xr:uid="{00000000-0005-0000-0000-0000988E0000}"/>
    <cellStyle name="SolverArgument 2 6 5" xfId="36502" xr:uid="{00000000-0005-0000-0000-0000998E0000}"/>
    <cellStyle name="SolverArgument 2 6 5 2" xfId="36503" xr:uid="{00000000-0005-0000-0000-00009A8E0000}"/>
    <cellStyle name="SolverArgument 2 6 5 3" xfId="36504" xr:uid="{00000000-0005-0000-0000-00009B8E0000}"/>
    <cellStyle name="SolverArgument 2 6 6" xfId="36505" xr:uid="{00000000-0005-0000-0000-00009C8E0000}"/>
    <cellStyle name="SolverArgument 2 6 6 2" xfId="36506" xr:uid="{00000000-0005-0000-0000-00009D8E0000}"/>
    <cellStyle name="SolverArgument 2 6 6 3" xfId="36507" xr:uid="{00000000-0005-0000-0000-00009E8E0000}"/>
    <cellStyle name="SolverArgument 2 6 7" xfId="36508" xr:uid="{00000000-0005-0000-0000-00009F8E0000}"/>
    <cellStyle name="SolverArgument 2 6 7 2" xfId="36509" xr:uid="{00000000-0005-0000-0000-0000A08E0000}"/>
    <cellStyle name="SolverArgument 2 6 7 3" xfId="36510" xr:uid="{00000000-0005-0000-0000-0000A18E0000}"/>
    <cellStyle name="SolverArgument 2 6 8" xfId="36511" xr:uid="{00000000-0005-0000-0000-0000A28E0000}"/>
    <cellStyle name="SolverArgument 2 6 8 2" xfId="36512" xr:uid="{00000000-0005-0000-0000-0000A38E0000}"/>
    <cellStyle name="SolverArgument 2 6 8 3" xfId="36513" xr:uid="{00000000-0005-0000-0000-0000A48E0000}"/>
    <cellStyle name="SolverArgument 2 6 9" xfId="36514" xr:uid="{00000000-0005-0000-0000-0000A58E0000}"/>
    <cellStyle name="SolverArgument 2 6 9 2" xfId="36515" xr:uid="{00000000-0005-0000-0000-0000A68E0000}"/>
    <cellStyle name="SolverArgument 2 6 9 3" xfId="36516" xr:uid="{00000000-0005-0000-0000-0000A78E0000}"/>
    <cellStyle name="SolverArgument 2 7" xfId="36517" xr:uid="{00000000-0005-0000-0000-0000A88E0000}"/>
    <cellStyle name="SolverArgument 2 7 10" xfId="36518" xr:uid="{00000000-0005-0000-0000-0000A98E0000}"/>
    <cellStyle name="SolverArgument 2 7 10 2" xfId="36519" xr:uid="{00000000-0005-0000-0000-0000AA8E0000}"/>
    <cellStyle name="SolverArgument 2 7 10 3" xfId="36520" xr:uid="{00000000-0005-0000-0000-0000AB8E0000}"/>
    <cellStyle name="SolverArgument 2 7 11" xfId="36521" xr:uid="{00000000-0005-0000-0000-0000AC8E0000}"/>
    <cellStyle name="SolverArgument 2 7 11 2" xfId="36522" xr:uid="{00000000-0005-0000-0000-0000AD8E0000}"/>
    <cellStyle name="SolverArgument 2 7 11 3" xfId="36523" xr:uid="{00000000-0005-0000-0000-0000AE8E0000}"/>
    <cellStyle name="SolverArgument 2 7 12" xfId="36524" xr:uid="{00000000-0005-0000-0000-0000AF8E0000}"/>
    <cellStyle name="SolverArgument 2 7 12 2" xfId="36525" xr:uid="{00000000-0005-0000-0000-0000B08E0000}"/>
    <cellStyle name="SolverArgument 2 7 12 3" xfId="36526" xr:uid="{00000000-0005-0000-0000-0000B18E0000}"/>
    <cellStyle name="SolverArgument 2 7 13" xfId="36527" xr:uid="{00000000-0005-0000-0000-0000B28E0000}"/>
    <cellStyle name="SolverArgument 2 7 13 2" xfId="36528" xr:uid="{00000000-0005-0000-0000-0000B38E0000}"/>
    <cellStyle name="SolverArgument 2 7 13 3" xfId="36529" xr:uid="{00000000-0005-0000-0000-0000B48E0000}"/>
    <cellStyle name="SolverArgument 2 7 14" xfId="36530" xr:uid="{00000000-0005-0000-0000-0000B58E0000}"/>
    <cellStyle name="SolverArgument 2 7 14 2" xfId="36531" xr:uid="{00000000-0005-0000-0000-0000B68E0000}"/>
    <cellStyle name="SolverArgument 2 7 14 3" xfId="36532" xr:uid="{00000000-0005-0000-0000-0000B78E0000}"/>
    <cellStyle name="SolverArgument 2 7 15" xfId="36533" xr:uid="{00000000-0005-0000-0000-0000B88E0000}"/>
    <cellStyle name="SolverArgument 2 7 15 2" xfId="36534" xr:uid="{00000000-0005-0000-0000-0000B98E0000}"/>
    <cellStyle name="SolverArgument 2 7 15 3" xfId="36535" xr:uid="{00000000-0005-0000-0000-0000BA8E0000}"/>
    <cellStyle name="SolverArgument 2 7 16" xfId="36536" xr:uid="{00000000-0005-0000-0000-0000BB8E0000}"/>
    <cellStyle name="SolverArgument 2 7 16 2" xfId="36537" xr:uid="{00000000-0005-0000-0000-0000BC8E0000}"/>
    <cellStyle name="SolverArgument 2 7 16 3" xfId="36538" xr:uid="{00000000-0005-0000-0000-0000BD8E0000}"/>
    <cellStyle name="SolverArgument 2 7 17" xfId="36539" xr:uid="{00000000-0005-0000-0000-0000BE8E0000}"/>
    <cellStyle name="SolverArgument 2 7 17 2" xfId="36540" xr:uid="{00000000-0005-0000-0000-0000BF8E0000}"/>
    <cellStyle name="SolverArgument 2 7 17 3" xfId="36541" xr:uid="{00000000-0005-0000-0000-0000C08E0000}"/>
    <cellStyle name="SolverArgument 2 7 18" xfId="36542" xr:uid="{00000000-0005-0000-0000-0000C18E0000}"/>
    <cellStyle name="SolverArgument 2 7 18 2" xfId="36543" xr:uid="{00000000-0005-0000-0000-0000C28E0000}"/>
    <cellStyle name="SolverArgument 2 7 18 3" xfId="36544" xr:uid="{00000000-0005-0000-0000-0000C38E0000}"/>
    <cellStyle name="SolverArgument 2 7 19" xfId="36545" xr:uid="{00000000-0005-0000-0000-0000C48E0000}"/>
    <cellStyle name="SolverArgument 2 7 19 2" xfId="36546" xr:uid="{00000000-0005-0000-0000-0000C58E0000}"/>
    <cellStyle name="SolverArgument 2 7 19 3" xfId="36547" xr:uid="{00000000-0005-0000-0000-0000C68E0000}"/>
    <cellStyle name="SolverArgument 2 7 2" xfId="36548" xr:uid="{00000000-0005-0000-0000-0000C78E0000}"/>
    <cellStyle name="SolverArgument 2 7 2 2" xfId="36549" xr:uid="{00000000-0005-0000-0000-0000C88E0000}"/>
    <cellStyle name="SolverArgument 2 7 2 3" xfId="36550" xr:uid="{00000000-0005-0000-0000-0000C98E0000}"/>
    <cellStyle name="SolverArgument 2 7 20" xfId="36551" xr:uid="{00000000-0005-0000-0000-0000CA8E0000}"/>
    <cellStyle name="SolverArgument 2 7 20 2" xfId="36552" xr:uid="{00000000-0005-0000-0000-0000CB8E0000}"/>
    <cellStyle name="SolverArgument 2 7 20 3" xfId="36553" xr:uid="{00000000-0005-0000-0000-0000CC8E0000}"/>
    <cellStyle name="SolverArgument 2 7 21" xfId="36554" xr:uid="{00000000-0005-0000-0000-0000CD8E0000}"/>
    <cellStyle name="SolverArgument 2 7 21 2" xfId="36555" xr:uid="{00000000-0005-0000-0000-0000CE8E0000}"/>
    <cellStyle name="SolverArgument 2 7 21 3" xfId="36556" xr:uid="{00000000-0005-0000-0000-0000CF8E0000}"/>
    <cellStyle name="SolverArgument 2 7 22" xfId="36557" xr:uid="{00000000-0005-0000-0000-0000D08E0000}"/>
    <cellStyle name="SolverArgument 2 7 22 2" xfId="36558" xr:uid="{00000000-0005-0000-0000-0000D18E0000}"/>
    <cellStyle name="SolverArgument 2 7 22 3" xfId="36559" xr:uid="{00000000-0005-0000-0000-0000D28E0000}"/>
    <cellStyle name="SolverArgument 2 7 23" xfId="36560" xr:uid="{00000000-0005-0000-0000-0000D38E0000}"/>
    <cellStyle name="SolverArgument 2 7 23 2" xfId="36561" xr:uid="{00000000-0005-0000-0000-0000D48E0000}"/>
    <cellStyle name="SolverArgument 2 7 23 3" xfId="36562" xr:uid="{00000000-0005-0000-0000-0000D58E0000}"/>
    <cellStyle name="SolverArgument 2 7 24" xfId="36563" xr:uid="{00000000-0005-0000-0000-0000D68E0000}"/>
    <cellStyle name="SolverArgument 2 7 24 2" xfId="36564" xr:uid="{00000000-0005-0000-0000-0000D78E0000}"/>
    <cellStyle name="SolverArgument 2 7 24 3" xfId="36565" xr:uid="{00000000-0005-0000-0000-0000D88E0000}"/>
    <cellStyle name="SolverArgument 2 7 25" xfId="36566" xr:uid="{00000000-0005-0000-0000-0000D98E0000}"/>
    <cellStyle name="SolverArgument 2 7 26" xfId="36567" xr:uid="{00000000-0005-0000-0000-0000DA8E0000}"/>
    <cellStyle name="SolverArgument 2 7 3" xfId="36568" xr:uid="{00000000-0005-0000-0000-0000DB8E0000}"/>
    <cellStyle name="SolverArgument 2 7 3 2" xfId="36569" xr:uid="{00000000-0005-0000-0000-0000DC8E0000}"/>
    <cellStyle name="SolverArgument 2 7 3 3" xfId="36570" xr:uid="{00000000-0005-0000-0000-0000DD8E0000}"/>
    <cellStyle name="SolverArgument 2 7 4" xfId="36571" xr:uid="{00000000-0005-0000-0000-0000DE8E0000}"/>
    <cellStyle name="SolverArgument 2 7 4 2" xfId="36572" xr:uid="{00000000-0005-0000-0000-0000DF8E0000}"/>
    <cellStyle name="SolverArgument 2 7 4 3" xfId="36573" xr:uid="{00000000-0005-0000-0000-0000E08E0000}"/>
    <cellStyle name="SolverArgument 2 7 5" xfId="36574" xr:uid="{00000000-0005-0000-0000-0000E18E0000}"/>
    <cellStyle name="SolverArgument 2 7 5 2" xfId="36575" xr:uid="{00000000-0005-0000-0000-0000E28E0000}"/>
    <cellStyle name="SolverArgument 2 7 5 3" xfId="36576" xr:uid="{00000000-0005-0000-0000-0000E38E0000}"/>
    <cellStyle name="SolverArgument 2 7 6" xfId="36577" xr:uid="{00000000-0005-0000-0000-0000E48E0000}"/>
    <cellStyle name="SolverArgument 2 7 6 2" xfId="36578" xr:uid="{00000000-0005-0000-0000-0000E58E0000}"/>
    <cellStyle name="SolverArgument 2 7 6 3" xfId="36579" xr:uid="{00000000-0005-0000-0000-0000E68E0000}"/>
    <cellStyle name="SolverArgument 2 7 7" xfId="36580" xr:uid="{00000000-0005-0000-0000-0000E78E0000}"/>
    <cellStyle name="SolverArgument 2 7 7 2" xfId="36581" xr:uid="{00000000-0005-0000-0000-0000E88E0000}"/>
    <cellStyle name="SolverArgument 2 7 7 3" xfId="36582" xr:uid="{00000000-0005-0000-0000-0000E98E0000}"/>
    <cellStyle name="SolverArgument 2 7 8" xfId="36583" xr:uid="{00000000-0005-0000-0000-0000EA8E0000}"/>
    <cellStyle name="SolverArgument 2 7 8 2" xfId="36584" xr:uid="{00000000-0005-0000-0000-0000EB8E0000}"/>
    <cellStyle name="SolverArgument 2 7 8 3" xfId="36585" xr:uid="{00000000-0005-0000-0000-0000EC8E0000}"/>
    <cellStyle name="SolverArgument 2 7 9" xfId="36586" xr:uid="{00000000-0005-0000-0000-0000ED8E0000}"/>
    <cellStyle name="SolverArgument 2 7 9 2" xfId="36587" xr:uid="{00000000-0005-0000-0000-0000EE8E0000}"/>
    <cellStyle name="SolverArgument 2 7 9 3" xfId="36588" xr:uid="{00000000-0005-0000-0000-0000EF8E0000}"/>
    <cellStyle name="SolverArgument 2 8" xfId="36589" xr:uid="{00000000-0005-0000-0000-0000F08E0000}"/>
    <cellStyle name="SolverArgument 2 8 10" xfId="36590" xr:uid="{00000000-0005-0000-0000-0000F18E0000}"/>
    <cellStyle name="SolverArgument 2 8 10 2" xfId="36591" xr:uid="{00000000-0005-0000-0000-0000F28E0000}"/>
    <cellStyle name="SolverArgument 2 8 10 3" xfId="36592" xr:uid="{00000000-0005-0000-0000-0000F38E0000}"/>
    <cellStyle name="SolverArgument 2 8 11" xfId="36593" xr:uid="{00000000-0005-0000-0000-0000F48E0000}"/>
    <cellStyle name="SolverArgument 2 8 11 2" xfId="36594" xr:uid="{00000000-0005-0000-0000-0000F58E0000}"/>
    <cellStyle name="SolverArgument 2 8 11 3" xfId="36595" xr:uid="{00000000-0005-0000-0000-0000F68E0000}"/>
    <cellStyle name="SolverArgument 2 8 12" xfId="36596" xr:uid="{00000000-0005-0000-0000-0000F78E0000}"/>
    <cellStyle name="SolverArgument 2 8 12 2" xfId="36597" xr:uid="{00000000-0005-0000-0000-0000F88E0000}"/>
    <cellStyle name="SolverArgument 2 8 12 3" xfId="36598" xr:uid="{00000000-0005-0000-0000-0000F98E0000}"/>
    <cellStyle name="SolverArgument 2 8 13" xfId="36599" xr:uid="{00000000-0005-0000-0000-0000FA8E0000}"/>
    <cellStyle name="SolverArgument 2 8 13 2" xfId="36600" xr:uid="{00000000-0005-0000-0000-0000FB8E0000}"/>
    <cellStyle name="SolverArgument 2 8 13 3" xfId="36601" xr:uid="{00000000-0005-0000-0000-0000FC8E0000}"/>
    <cellStyle name="SolverArgument 2 8 14" xfId="36602" xr:uid="{00000000-0005-0000-0000-0000FD8E0000}"/>
    <cellStyle name="SolverArgument 2 8 14 2" xfId="36603" xr:uid="{00000000-0005-0000-0000-0000FE8E0000}"/>
    <cellStyle name="SolverArgument 2 8 14 3" xfId="36604" xr:uid="{00000000-0005-0000-0000-0000FF8E0000}"/>
    <cellStyle name="SolverArgument 2 8 15" xfId="36605" xr:uid="{00000000-0005-0000-0000-0000008F0000}"/>
    <cellStyle name="SolverArgument 2 8 15 2" xfId="36606" xr:uid="{00000000-0005-0000-0000-0000018F0000}"/>
    <cellStyle name="SolverArgument 2 8 15 3" xfId="36607" xr:uid="{00000000-0005-0000-0000-0000028F0000}"/>
    <cellStyle name="SolverArgument 2 8 16" xfId="36608" xr:uid="{00000000-0005-0000-0000-0000038F0000}"/>
    <cellStyle name="SolverArgument 2 8 16 2" xfId="36609" xr:uid="{00000000-0005-0000-0000-0000048F0000}"/>
    <cellStyle name="SolverArgument 2 8 16 3" xfId="36610" xr:uid="{00000000-0005-0000-0000-0000058F0000}"/>
    <cellStyle name="SolverArgument 2 8 17" xfId="36611" xr:uid="{00000000-0005-0000-0000-0000068F0000}"/>
    <cellStyle name="SolverArgument 2 8 17 2" xfId="36612" xr:uid="{00000000-0005-0000-0000-0000078F0000}"/>
    <cellStyle name="SolverArgument 2 8 17 3" xfId="36613" xr:uid="{00000000-0005-0000-0000-0000088F0000}"/>
    <cellStyle name="SolverArgument 2 8 18" xfId="36614" xr:uid="{00000000-0005-0000-0000-0000098F0000}"/>
    <cellStyle name="SolverArgument 2 8 18 2" xfId="36615" xr:uid="{00000000-0005-0000-0000-00000A8F0000}"/>
    <cellStyle name="SolverArgument 2 8 18 3" xfId="36616" xr:uid="{00000000-0005-0000-0000-00000B8F0000}"/>
    <cellStyle name="SolverArgument 2 8 19" xfId="36617" xr:uid="{00000000-0005-0000-0000-00000C8F0000}"/>
    <cellStyle name="SolverArgument 2 8 19 2" xfId="36618" xr:uid="{00000000-0005-0000-0000-00000D8F0000}"/>
    <cellStyle name="SolverArgument 2 8 19 3" xfId="36619" xr:uid="{00000000-0005-0000-0000-00000E8F0000}"/>
    <cellStyle name="SolverArgument 2 8 2" xfId="36620" xr:uid="{00000000-0005-0000-0000-00000F8F0000}"/>
    <cellStyle name="SolverArgument 2 8 2 2" xfId="36621" xr:uid="{00000000-0005-0000-0000-0000108F0000}"/>
    <cellStyle name="SolverArgument 2 8 2 3" xfId="36622" xr:uid="{00000000-0005-0000-0000-0000118F0000}"/>
    <cellStyle name="SolverArgument 2 8 20" xfId="36623" xr:uid="{00000000-0005-0000-0000-0000128F0000}"/>
    <cellStyle name="SolverArgument 2 8 20 2" xfId="36624" xr:uid="{00000000-0005-0000-0000-0000138F0000}"/>
    <cellStyle name="SolverArgument 2 8 20 3" xfId="36625" xr:uid="{00000000-0005-0000-0000-0000148F0000}"/>
    <cellStyle name="SolverArgument 2 8 21" xfId="36626" xr:uid="{00000000-0005-0000-0000-0000158F0000}"/>
    <cellStyle name="SolverArgument 2 8 21 2" xfId="36627" xr:uid="{00000000-0005-0000-0000-0000168F0000}"/>
    <cellStyle name="SolverArgument 2 8 21 3" xfId="36628" xr:uid="{00000000-0005-0000-0000-0000178F0000}"/>
    <cellStyle name="SolverArgument 2 8 22" xfId="36629" xr:uid="{00000000-0005-0000-0000-0000188F0000}"/>
    <cellStyle name="SolverArgument 2 8 22 2" xfId="36630" xr:uid="{00000000-0005-0000-0000-0000198F0000}"/>
    <cellStyle name="SolverArgument 2 8 22 3" xfId="36631" xr:uid="{00000000-0005-0000-0000-00001A8F0000}"/>
    <cellStyle name="SolverArgument 2 8 23" xfId="36632" xr:uid="{00000000-0005-0000-0000-00001B8F0000}"/>
    <cellStyle name="SolverArgument 2 8 23 2" xfId="36633" xr:uid="{00000000-0005-0000-0000-00001C8F0000}"/>
    <cellStyle name="SolverArgument 2 8 23 3" xfId="36634" xr:uid="{00000000-0005-0000-0000-00001D8F0000}"/>
    <cellStyle name="SolverArgument 2 8 24" xfId="36635" xr:uid="{00000000-0005-0000-0000-00001E8F0000}"/>
    <cellStyle name="SolverArgument 2 8 24 2" xfId="36636" xr:uid="{00000000-0005-0000-0000-00001F8F0000}"/>
    <cellStyle name="SolverArgument 2 8 24 3" xfId="36637" xr:uid="{00000000-0005-0000-0000-0000208F0000}"/>
    <cellStyle name="SolverArgument 2 8 25" xfId="36638" xr:uid="{00000000-0005-0000-0000-0000218F0000}"/>
    <cellStyle name="SolverArgument 2 8 26" xfId="36639" xr:uid="{00000000-0005-0000-0000-0000228F0000}"/>
    <cellStyle name="SolverArgument 2 8 3" xfId="36640" xr:uid="{00000000-0005-0000-0000-0000238F0000}"/>
    <cellStyle name="SolverArgument 2 8 3 2" xfId="36641" xr:uid="{00000000-0005-0000-0000-0000248F0000}"/>
    <cellStyle name="SolverArgument 2 8 3 3" xfId="36642" xr:uid="{00000000-0005-0000-0000-0000258F0000}"/>
    <cellStyle name="SolverArgument 2 8 4" xfId="36643" xr:uid="{00000000-0005-0000-0000-0000268F0000}"/>
    <cellStyle name="SolverArgument 2 8 4 2" xfId="36644" xr:uid="{00000000-0005-0000-0000-0000278F0000}"/>
    <cellStyle name="SolverArgument 2 8 4 3" xfId="36645" xr:uid="{00000000-0005-0000-0000-0000288F0000}"/>
    <cellStyle name="SolverArgument 2 8 5" xfId="36646" xr:uid="{00000000-0005-0000-0000-0000298F0000}"/>
    <cellStyle name="SolverArgument 2 8 5 2" xfId="36647" xr:uid="{00000000-0005-0000-0000-00002A8F0000}"/>
    <cellStyle name="SolverArgument 2 8 5 3" xfId="36648" xr:uid="{00000000-0005-0000-0000-00002B8F0000}"/>
    <cellStyle name="SolverArgument 2 8 6" xfId="36649" xr:uid="{00000000-0005-0000-0000-00002C8F0000}"/>
    <cellStyle name="SolverArgument 2 8 6 2" xfId="36650" xr:uid="{00000000-0005-0000-0000-00002D8F0000}"/>
    <cellStyle name="SolverArgument 2 8 6 3" xfId="36651" xr:uid="{00000000-0005-0000-0000-00002E8F0000}"/>
    <cellStyle name="SolverArgument 2 8 7" xfId="36652" xr:uid="{00000000-0005-0000-0000-00002F8F0000}"/>
    <cellStyle name="SolverArgument 2 8 7 2" xfId="36653" xr:uid="{00000000-0005-0000-0000-0000308F0000}"/>
    <cellStyle name="SolverArgument 2 8 7 3" xfId="36654" xr:uid="{00000000-0005-0000-0000-0000318F0000}"/>
    <cellStyle name="SolverArgument 2 8 8" xfId="36655" xr:uid="{00000000-0005-0000-0000-0000328F0000}"/>
    <cellStyle name="SolverArgument 2 8 8 2" xfId="36656" xr:uid="{00000000-0005-0000-0000-0000338F0000}"/>
    <cellStyle name="SolverArgument 2 8 8 3" xfId="36657" xr:uid="{00000000-0005-0000-0000-0000348F0000}"/>
    <cellStyle name="SolverArgument 2 8 9" xfId="36658" xr:uid="{00000000-0005-0000-0000-0000358F0000}"/>
    <cellStyle name="SolverArgument 2 8 9 2" xfId="36659" xr:uid="{00000000-0005-0000-0000-0000368F0000}"/>
    <cellStyle name="SolverArgument 2 8 9 3" xfId="36660" xr:uid="{00000000-0005-0000-0000-0000378F0000}"/>
    <cellStyle name="SolverArgument 2 9" xfId="36661" xr:uid="{00000000-0005-0000-0000-0000388F0000}"/>
    <cellStyle name="SolverArgument 2 9 10" xfId="36662" xr:uid="{00000000-0005-0000-0000-0000398F0000}"/>
    <cellStyle name="SolverArgument 2 9 10 2" xfId="36663" xr:uid="{00000000-0005-0000-0000-00003A8F0000}"/>
    <cellStyle name="SolverArgument 2 9 10 3" xfId="36664" xr:uid="{00000000-0005-0000-0000-00003B8F0000}"/>
    <cellStyle name="SolverArgument 2 9 11" xfId="36665" xr:uid="{00000000-0005-0000-0000-00003C8F0000}"/>
    <cellStyle name="SolverArgument 2 9 11 2" xfId="36666" xr:uid="{00000000-0005-0000-0000-00003D8F0000}"/>
    <cellStyle name="SolverArgument 2 9 11 3" xfId="36667" xr:uid="{00000000-0005-0000-0000-00003E8F0000}"/>
    <cellStyle name="SolverArgument 2 9 12" xfId="36668" xr:uid="{00000000-0005-0000-0000-00003F8F0000}"/>
    <cellStyle name="SolverArgument 2 9 12 2" xfId="36669" xr:uid="{00000000-0005-0000-0000-0000408F0000}"/>
    <cellStyle name="SolverArgument 2 9 12 3" xfId="36670" xr:uid="{00000000-0005-0000-0000-0000418F0000}"/>
    <cellStyle name="SolverArgument 2 9 13" xfId="36671" xr:uid="{00000000-0005-0000-0000-0000428F0000}"/>
    <cellStyle name="SolverArgument 2 9 13 2" xfId="36672" xr:uid="{00000000-0005-0000-0000-0000438F0000}"/>
    <cellStyle name="SolverArgument 2 9 13 3" xfId="36673" xr:uid="{00000000-0005-0000-0000-0000448F0000}"/>
    <cellStyle name="SolverArgument 2 9 14" xfId="36674" xr:uid="{00000000-0005-0000-0000-0000458F0000}"/>
    <cellStyle name="SolverArgument 2 9 14 2" xfId="36675" xr:uid="{00000000-0005-0000-0000-0000468F0000}"/>
    <cellStyle name="SolverArgument 2 9 14 3" xfId="36676" xr:uid="{00000000-0005-0000-0000-0000478F0000}"/>
    <cellStyle name="SolverArgument 2 9 15" xfId="36677" xr:uid="{00000000-0005-0000-0000-0000488F0000}"/>
    <cellStyle name="SolverArgument 2 9 15 2" xfId="36678" xr:uid="{00000000-0005-0000-0000-0000498F0000}"/>
    <cellStyle name="SolverArgument 2 9 15 3" xfId="36679" xr:uid="{00000000-0005-0000-0000-00004A8F0000}"/>
    <cellStyle name="SolverArgument 2 9 16" xfId="36680" xr:uid="{00000000-0005-0000-0000-00004B8F0000}"/>
    <cellStyle name="SolverArgument 2 9 16 2" xfId="36681" xr:uid="{00000000-0005-0000-0000-00004C8F0000}"/>
    <cellStyle name="SolverArgument 2 9 16 3" xfId="36682" xr:uid="{00000000-0005-0000-0000-00004D8F0000}"/>
    <cellStyle name="SolverArgument 2 9 17" xfId="36683" xr:uid="{00000000-0005-0000-0000-00004E8F0000}"/>
    <cellStyle name="SolverArgument 2 9 17 2" xfId="36684" xr:uid="{00000000-0005-0000-0000-00004F8F0000}"/>
    <cellStyle name="SolverArgument 2 9 17 3" xfId="36685" xr:uid="{00000000-0005-0000-0000-0000508F0000}"/>
    <cellStyle name="SolverArgument 2 9 18" xfId="36686" xr:uid="{00000000-0005-0000-0000-0000518F0000}"/>
    <cellStyle name="SolverArgument 2 9 18 2" xfId="36687" xr:uid="{00000000-0005-0000-0000-0000528F0000}"/>
    <cellStyle name="SolverArgument 2 9 18 3" xfId="36688" xr:uid="{00000000-0005-0000-0000-0000538F0000}"/>
    <cellStyle name="SolverArgument 2 9 19" xfId="36689" xr:uid="{00000000-0005-0000-0000-0000548F0000}"/>
    <cellStyle name="SolverArgument 2 9 19 2" xfId="36690" xr:uid="{00000000-0005-0000-0000-0000558F0000}"/>
    <cellStyle name="SolverArgument 2 9 19 3" xfId="36691" xr:uid="{00000000-0005-0000-0000-0000568F0000}"/>
    <cellStyle name="SolverArgument 2 9 2" xfId="36692" xr:uid="{00000000-0005-0000-0000-0000578F0000}"/>
    <cellStyle name="SolverArgument 2 9 2 2" xfId="36693" xr:uid="{00000000-0005-0000-0000-0000588F0000}"/>
    <cellStyle name="SolverArgument 2 9 2 3" xfId="36694" xr:uid="{00000000-0005-0000-0000-0000598F0000}"/>
    <cellStyle name="SolverArgument 2 9 20" xfId="36695" xr:uid="{00000000-0005-0000-0000-00005A8F0000}"/>
    <cellStyle name="SolverArgument 2 9 20 2" xfId="36696" xr:uid="{00000000-0005-0000-0000-00005B8F0000}"/>
    <cellStyle name="SolverArgument 2 9 20 3" xfId="36697" xr:uid="{00000000-0005-0000-0000-00005C8F0000}"/>
    <cellStyle name="SolverArgument 2 9 21" xfId="36698" xr:uid="{00000000-0005-0000-0000-00005D8F0000}"/>
    <cellStyle name="SolverArgument 2 9 21 2" xfId="36699" xr:uid="{00000000-0005-0000-0000-00005E8F0000}"/>
    <cellStyle name="SolverArgument 2 9 21 3" xfId="36700" xr:uid="{00000000-0005-0000-0000-00005F8F0000}"/>
    <cellStyle name="SolverArgument 2 9 22" xfId="36701" xr:uid="{00000000-0005-0000-0000-0000608F0000}"/>
    <cellStyle name="SolverArgument 2 9 22 2" xfId="36702" xr:uid="{00000000-0005-0000-0000-0000618F0000}"/>
    <cellStyle name="SolverArgument 2 9 22 3" xfId="36703" xr:uid="{00000000-0005-0000-0000-0000628F0000}"/>
    <cellStyle name="SolverArgument 2 9 23" xfId="36704" xr:uid="{00000000-0005-0000-0000-0000638F0000}"/>
    <cellStyle name="SolverArgument 2 9 23 2" xfId="36705" xr:uid="{00000000-0005-0000-0000-0000648F0000}"/>
    <cellStyle name="SolverArgument 2 9 23 3" xfId="36706" xr:uid="{00000000-0005-0000-0000-0000658F0000}"/>
    <cellStyle name="SolverArgument 2 9 24" xfId="36707" xr:uid="{00000000-0005-0000-0000-0000668F0000}"/>
    <cellStyle name="SolverArgument 2 9 24 2" xfId="36708" xr:uid="{00000000-0005-0000-0000-0000678F0000}"/>
    <cellStyle name="SolverArgument 2 9 24 3" xfId="36709" xr:uid="{00000000-0005-0000-0000-0000688F0000}"/>
    <cellStyle name="SolverArgument 2 9 25" xfId="36710" xr:uid="{00000000-0005-0000-0000-0000698F0000}"/>
    <cellStyle name="SolverArgument 2 9 26" xfId="36711" xr:uid="{00000000-0005-0000-0000-00006A8F0000}"/>
    <cellStyle name="SolverArgument 2 9 3" xfId="36712" xr:uid="{00000000-0005-0000-0000-00006B8F0000}"/>
    <cellStyle name="SolverArgument 2 9 3 2" xfId="36713" xr:uid="{00000000-0005-0000-0000-00006C8F0000}"/>
    <cellStyle name="SolverArgument 2 9 3 3" xfId="36714" xr:uid="{00000000-0005-0000-0000-00006D8F0000}"/>
    <cellStyle name="SolverArgument 2 9 4" xfId="36715" xr:uid="{00000000-0005-0000-0000-00006E8F0000}"/>
    <cellStyle name="SolverArgument 2 9 4 2" xfId="36716" xr:uid="{00000000-0005-0000-0000-00006F8F0000}"/>
    <cellStyle name="SolverArgument 2 9 4 3" xfId="36717" xr:uid="{00000000-0005-0000-0000-0000708F0000}"/>
    <cellStyle name="SolverArgument 2 9 5" xfId="36718" xr:uid="{00000000-0005-0000-0000-0000718F0000}"/>
    <cellStyle name="SolverArgument 2 9 5 2" xfId="36719" xr:uid="{00000000-0005-0000-0000-0000728F0000}"/>
    <cellStyle name="SolverArgument 2 9 5 3" xfId="36720" xr:uid="{00000000-0005-0000-0000-0000738F0000}"/>
    <cellStyle name="SolverArgument 2 9 6" xfId="36721" xr:uid="{00000000-0005-0000-0000-0000748F0000}"/>
    <cellStyle name="SolverArgument 2 9 6 2" xfId="36722" xr:uid="{00000000-0005-0000-0000-0000758F0000}"/>
    <cellStyle name="SolverArgument 2 9 6 3" xfId="36723" xr:uid="{00000000-0005-0000-0000-0000768F0000}"/>
    <cellStyle name="SolverArgument 2 9 7" xfId="36724" xr:uid="{00000000-0005-0000-0000-0000778F0000}"/>
    <cellStyle name="SolverArgument 2 9 7 2" xfId="36725" xr:uid="{00000000-0005-0000-0000-0000788F0000}"/>
    <cellStyle name="SolverArgument 2 9 7 3" xfId="36726" xr:uid="{00000000-0005-0000-0000-0000798F0000}"/>
    <cellStyle name="SolverArgument 2 9 8" xfId="36727" xr:uid="{00000000-0005-0000-0000-00007A8F0000}"/>
    <cellStyle name="SolverArgument 2 9 8 2" xfId="36728" xr:uid="{00000000-0005-0000-0000-00007B8F0000}"/>
    <cellStyle name="SolverArgument 2 9 8 3" xfId="36729" xr:uid="{00000000-0005-0000-0000-00007C8F0000}"/>
    <cellStyle name="SolverArgument 2 9 9" xfId="36730" xr:uid="{00000000-0005-0000-0000-00007D8F0000}"/>
    <cellStyle name="SolverArgument 2 9 9 2" xfId="36731" xr:uid="{00000000-0005-0000-0000-00007E8F0000}"/>
    <cellStyle name="SolverArgument 2 9 9 3" xfId="36732" xr:uid="{00000000-0005-0000-0000-00007F8F0000}"/>
    <cellStyle name="SolverArgument 20" xfId="36733" xr:uid="{00000000-0005-0000-0000-0000808F0000}"/>
    <cellStyle name="SolverArgument 20 2" xfId="36734" xr:uid="{00000000-0005-0000-0000-0000818F0000}"/>
    <cellStyle name="SolverArgument 20 3" xfId="36735" xr:uid="{00000000-0005-0000-0000-0000828F0000}"/>
    <cellStyle name="SolverArgument 21" xfId="36736" xr:uid="{00000000-0005-0000-0000-0000838F0000}"/>
    <cellStyle name="SolverArgument 21 2" xfId="36737" xr:uid="{00000000-0005-0000-0000-0000848F0000}"/>
    <cellStyle name="SolverArgument 21 3" xfId="36738" xr:uid="{00000000-0005-0000-0000-0000858F0000}"/>
    <cellStyle name="SolverArgument 22" xfId="36739" xr:uid="{00000000-0005-0000-0000-0000868F0000}"/>
    <cellStyle name="SolverArgument 22 2" xfId="36740" xr:uid="{00000000-0005-0000-0000-0000878F0000}"/>
    <cellStyle name="SolverArgument 22 3" xfId="36741" xr:uid="{00000000-0005-0000-0000-0000888F0000}"/>
    <cellStyle name="SolverArgument 23" xfId="36742" xr:uid="{00000000-0005-0000-0000-0000898F0000}"/>
    <cellStyle name="SolverArgument 23 2" xfId="36743" xr:uid="{00000000-0005-0000-0000-00008A8F0000}"/>
    <cellStyle name="SolverArgument 23 3" xfId="36744" xr:uid="{00000000-0005-0000-0000-00008B8F0000}"/>
    <cellStyle name="SolverArgument 24" xfId="36745" xr:uid="{00000000-0005-0000-0000-00008C8F0000}"/>
    <cellStyle name="SolverArgument 24 2" xfId="36746" xr:uid="{00000000-0005-0000-0000-00008D8F0000}"/>
    <cellStyle name="SolverArgument 24 3" xfId="36747" xr:uid="{00000000-0005-0000-0000-00008E8F0000}"/>
    <cellStyle name="SolverArgument 25" xfId="36748" xr:uid="{00000000-0005-0000-0000-00008F8F0000}"/>
    <cellStyle name="SolverArgument 25 2" xfId="36749" xr:uid="{00000000-0005-0000-0000-0000908F0000}"/>
    <cellStyle name="SolverArgument 25 3" xfId="36750" xr:uid="{00000000-0005-0000-0000-0000918F0000}"/>
    <cellStyle name="SolverArgument 26" xfId="36751" xr:uid="{00000000-0005-0000-0000-0000928F0000}"/>
    <cellStyle name="SolverArgument 26 2" xfId="36752" xr:uid="{00000000-0005-0000-0000-0000938F0000}"/>
    <cellStyle name="SolverArgument 26 3" xfId="36753" xr:uid="{00000000-0005-0000-0000-0000948F0000}"/>
    <cellStyle name="SolverArgument 27" xfId="36754" xr:uid="{00000000-0005-0000-0000-0000958F0000}"/>
    <cellStyle name="SolverArgument 27 2" xfId="36755" xr:uid="{00000000-0005-0000-0000-0000968F0000}"/>
    <cellStyle name="SolverArgument 27 3" xfId="36756" xr:uid="{00000000-0005-0000-0000-0000978F0000}"/>
    <cellStyle name="SolverArgument 28" xfId="36757" xr:uid="{00000000-0005-0000-0000-0000988F0000}"/>
    <cellStyle name="SolverArgument 28 2" xfId="36758" xr:uid="{00000000-0005-0000-0000-0000998F0000}"/>
    <cellStyle name="SolverArgument 28 3" xfId="36759" xr:uid="{00000000-0005-0000-0000-00009A8F0000}"/>
    <cellStyle name="SolverArgument 29" xfId="36760" xr:uid="{00000000-0005-0000-0000-00009B8F0000}"/>
    <cellStyle name="SolverArgument 29 2" xfId="36761" xr:uid="{00000000-0005-0000-0000-00009C8F0000}"/>
    <cellStyle name="SolverArgument 29 3" xfId="36762" xr:uid="{00000000-0005-0000-0000-00009D8F0000}"/>
    <cellStyle name="SolverArgument 3" xfId="36763" xr:uid="{00000000-0005-0000-0000-00009E8F0000}"/>
    <cellStyle name="SolverArgument 3 10" xfId="36764" xr:uid="{00000000-0005-0000-0000-00009F8F0000}"/>
    <cellStyle name="SolverArgument 3 10 2" xfId="36765" xr:uid="{00000000-0005-0000-0000-0000A08F0000}"/>
    <cellStyle name="SolverArgument 3 10 3" xfId="36766" xr:uid="{00000000-0005-0000-0000-0000A18F0000}"/>
    <cellStyle name="SolverArgument 3 11" xfId="36767" xr:uid="{00000000-0005-0000-0000-0000A28F0000}"/>
    <cellStyle name="SolverArgument 3 11 2" xfId="36768" xr:uid="{00000000-0005-0000-0000-0000A38F0000}"/>
    <cellStyle name="SolverArgument 3 11 3" xfId="36769" xr:uid="{00000000-0005-0000-0000-0000A48F0000}"/>
    <cellStyle name="SolverArgument 3 12" xfId="36770" xr:uid="{00000000-0005-0000-0000-0000A58F0000}"/>
    <cellStyle name="SolverArgument 3 12 2" xfId="36771" xr:uid="{00000000-0005-0000-0000-0000A68F0000}"/>
    <cellStyle name="SolverArgument 3 12 3" xfId="36772" xr:uid="{00000000-0005-0000-0000-0000A78F0000}"/>
    <cellStyle name="SolverArgument 3 13" xfId="36773" xr:uid="{00000000-0005-0000-0000-0000A88F0000}"/>
    <cellStyle name="SolverArgument 3 13 2" xfId="36774" xr:uid="{00000000-0005-0000-0000-0000A98F0000}"/>
    <cellStyle name="SolverArgument 3 13 3" xfId="36775" xr:uid="{00000000-0005-0000-0000-0000AA8F0000}"/>
    <cellStyle name="SolverArgument 3 14" xfId="36776" xr:uid="{00000000-0005-0000-0000-0000AB8F0000}"/>
    <cellStyle name="SolverArgument 3 14 2" xfId="36777" xr:uid="{00000000-0005-0000-0000-0000AC8F0000}"/>
    <cellStyle name="SolverArgument 3 14 3" xfId="36778" xr:uid="{00000000-0005-0000-0000-0000AD8F0000}"/>
    <cellStyle name="SolverArgument 3 15" xfId="36779" xr:uid="{00000000-0005-0000-0000-0000AE8F0000}"/>
    <cellStyle name="SolverArgument 3 15 2" xfId="36780" xr:uid="{00000000-0005-0000-0000-0000AF8F0000}"/>
    <cellStyle name="SolverArgument 3 15 3" xfId="36781" xr:uid="{00000000-0005-0000-0000-0000B08F0000}"/>
    <cellStyle name="SolverArgument 3 16" xfId="36782" xr:uid="{00000000-0005-0000-0000-0000B18F0000}"/>
    <cellStyle name="SolverArgument 3 16 2" xfId="36783" xr:uid="{00000000-0005-0000-0000-0000B28F0000}"/>
    <cellStyle name="SolverArgument 3 16 3" xfId="36784" xr:uid="{00000000-0005-0000-0000-0000B38F0000}"/>
    <cellStyle name="SolverArgument 3 17" xfId="36785" xr:uid="{00000000-0005-0000-0000-0000B48F0000}"/>
    <cellStyle name="SolverArgument 3 17 2" xfId="36786" xr:uid="{00000000-0005-0000-0000-0000B58F0000}"/>
    <cellStyle name="SolverArgument 3 17 3" xfId="36787" xr:uid="{00000000-0005-0000-0000-0000B68F0000}"/>
    <cellStyle name="SolverArgument 3 18" xfId="36788" xr:uid="{00000000-0005-0000-0000-0000B78F0000}"/>
    <cellStyle name="SolverArgument 3 18 2" xfId="36789" xr:uid="{00000000-0005-0000-0000-0000B88F0000}"/>
    <cellStyle name="SolverArgument 3 18 3" xfId="36790" xr:uid="{00000000-0005-0000-0000-0000B98F0000}"/>
    <cellStyle name="SolverArgument 3 19" xfId="36791" xr:uid="{00000000-0005-0000-0000-0000BA8F0000}"/>
    <cellStyle name="SolverArgument 3 19 2" xfId="36792" xr:uid="{00000000-0005-0000-0000-0000BB8F0000}"/>
    <cellStyle name="SolverArgument 3 19 3" xfId="36793" xr:uid="{00000000-0005-0000-0000-0000BC8F0000}"/>
    <cellStyle name="SolverArgument 3 2" xfId="36794" xr:uid="{00000000-0005-0000-0000-0000BD8F0000}"/>
    <cellStyle name="SolverArgument 3 2 2" xfId="36795" xr:uid="{00000000-0005-0000-0000-0000BE8F0000}"/>
    <cellStyle name="SolverArgument 3 2 3" xfId="36796" xr:uid="{00000000-0005-0000-0000-0000BF8F0000}"/>
    <cellStyle name="SolverArgument 3 20" xfId="36797" xr:uid="{00000000-0005-0000-0000-0000C08F0000}"/>
    <cellStyle name="SolverArgument 3 20 2" xfId="36798" xr:uid="{00000000-0005-0000-0000-0000C18F0000}"/>
    <cellStyle name="SolverArgument 3 20 3" xfId="36799" xr:uid="{00000000-0005-0000-0000-0000C28F0000}"/>
    <cellStyle name="SolverArgument 3 21" xfId="36800" xr:uid="{00000000-0005-0000-0000-0000C38F0000}"/>
    <cellStyle name="SolverArgument 3 21 2" xfId="36801" xr:uid="{00000000-0005-0000-0000-0000C48F0000}"/>
    <cellStyle name="SolverArgument 3 21 3" xfId="36802" xr:uid="{00000000-0005-0000-0000-0000C58F0000}"/>
    <cellStyle name="SolverArgument 3 22" xfId="36803" xr:uid="{00000000-0005-0000-0000-0000C68F0000}"/>
    <cellStyle name="SolverArgument 3 22 2" xfId="36804" xr:uid="{00000000-0005-0000-0000-0000C78F0000}"/>
    <cellStyle name="SolverArgument 3 22 3" xfId="36805" xr:uid="{00000000-0005-0000-0000-0000C88F0000}"/>
    <cellStyle name="SolverArgument 3 23" xfId="36806" xr:uid="{00000000-0005-0000-0000-0000C98F0000}"/>
    <cellStyle name="SolverArgument 3 23 2" xfId="36807" xr:uid="{00000000-0005-0000-0000-0000CA8F0000}"/>
    <cellStyle name="SolverArgument 3 23 3" xfId="36808" xr:uid="{00000000-0005-0000-0000-0000CB8F0000}"/>
    <cellStyle name="SolverArgument 3 24" xfId="36809" xr:uid="{00000000-0005-0000-0000-0000CC8F0000}"/>
    <cellStyle name="SolverArgument 3 24 2" xfId="36810" xr:uid="{00000000-0005-0000-0000-0000CD8F0000}"/>
    <cellStyle name="SolverArgument 3 24 3" xfId="36811" xr:uid="{00000000-0005-0000-0000-0000CE8F0000}"/>
    <cellStyle name="SolverArgument 3 25" xfId="36812" xr:uid="{00000000-0005-0000-0000-0000CF8F0000}"/>
    <cellStyle name="SolverArgument 3 26" xfId="36813" xr:uid="{00000000-0005-0000-0000-0000D08F0000}"/>
    <cellStyle name="SolverArgument 3 3" xfId="36814" xr:uid="{00000000-0005-0000-0000-0000D18F0000}"/>
    <cellStyle name="SolverArgument 3 3 2" xfId="36815" xr:uid="{00000000-0005-0000-0000-0000D28F0000}"/>
    <cellStyle name="SolverArgument 3 3 3" xfId="36816" xr:uid="{00000000-0005-0000-0000-0000D38F0000}"/>
    <cellStyle name="SolverArgument 3 4" xfId="36817" xr:uid="{00000000-0005-0000-0000-0000D48F0000}"/>
    <cellStyle name="SolverArgument 3 4 2" xfId="36818" xr:uid="{00000000-0005-0000-0000-0000D58F0000}"/>
    <cellStyle name="SolverArgument 3 4 3" xfId="36819" xr:uid="{00000000-0005-0000-0000-0000D68F0000}"/>
    <cellStyle name="SolverArgument 3 5" xfId="36820" xr:uid="{00000000-0005-0000-0000-0000D78F0000}"/>
    <cellStyle name="SolverArgument 3 5 2" xfId="36821" xr:uid="{00000000-0005-0000-0000-0000D88F0000}"/>
    <cellStyle name="SolverArgument 3 5 3" xfId="36822" xr:uid="{00000000-0005-0000-0000-0000D98F0000}"/>
    <cellStyle name="SolverArgument 3 6" xfId="36823" xr:uid="{00000000-0005-0000-0000-0000DA8F0000}"/>
    <cellStyle name="SolverArgument 3 6 2" xfId="36824" xr:uid="{00000000-0005-0000-0000-0000DB8F0000}"/>
    <cellStyle name="SolverArgument 3 6 3" xfId="36825" xr:uid="{00000000-0005-0000-0000-0000DC8F0000}"/>
    <cellStyle name="SolverArgument 3 7" xfId="36826" xr:uid="{00000000-0005-0000-0000-0000DD8F0000}"/>
    <cellStyle name="SolverArgument 3 7 2" xfId="36827" xr:uid="{00000000-0005-0000-0000-0000DE8F0000}"/>
    <cellStyle name="SolverArgument 3 7 3" xfId="36828" xr:uid="{00000000-0005-0000-0000-0000DF8F0000}"/>
    <cellStyle name="SolverArgument 3 8" xfId="36829" xr:uid="{00000000-0005-0000-0000-0000E08F0000}"/>
    <cellStyle name="SolverArgument 3 8 2" xfId="36830" xr:uid="{00000000-0005-0000-0000-0000E18F0000}"/>
    <cellStyle name="SolverArgument 3 8 3" xfId="36831" xr:uid="{00000000-0005-0000-0000-0000E28F0000}"/>
    <cellStyle name="SolverArgument 3 9" xfId="36832" xr:uid="{00000000-0005-0000-0000-0000E38F0000}"/>
    <cellStyle name="SolverArgument 3 9 2" xfId="36833" xr:uid="{00000000-0005-0000-0000-0000E48F0000}"/>
    <cellStyle name="SolverArgument 3 9 3" xfId="36834" xr:uid="{00000000-0005-0000-0000-0000E58F0000}"/>
    <cellStyle name="SolverArgument 30" xfId="36835" xr:uid="{00000000-0005-0000-0000-0000E68F0000}"/>
    <cellStyle name="SolverArgument 30 2" xfId="36836" xr:uid="{00000000-0005-0000-0000-0000E78F0000}"/>
    <cellStyle name="SolverArgument 30 3" xfId="36837" xr:uid="{00000000-0005-0000-0000-0000E88F0000}"/>
    <cellStyle name="SolverArgument 31" xfId="36838" xr:uid="{00000000-0005-0000-0000-0000E98F0000}"/>
    <cellStyle name="SolverArgument 31 2" xfId="36839" xr:uid="{00000000-0005-0000-0000-0000EA8F0000}"/>
    <cellStyle name="SolverArgument 31 3" xfId="36840" xr:uid="{00000000-0005-0000-0000-0000EB8F0000}"/>
    <cellStyle name="SolverArgument 32" xfId="36841" xr:uid="{00000000-0005-0000-0000-0000EC8F0000}"/>
    <cellStyle name="SolverArgument 32 2" xfId="36842" xr:uid="{00000000-0005-0000-0000-0000ED8F0000}"/>
    <cellStyle name="SolverArgument 32 3" xfId="36843" xr:uid="{00000000-0005-0000-0000-0000EE8F0000}"/>
    <cellStyle name="SolverArgument 33" xfId="36844" xr:uid="{00000000-0005-0000-0000-0000EF8F0000}"/>
    <cellStyle name="SolverArgument 33 2" xfId="36845" xr:uid="{00000000-0005-0000-0000-0000F08F0000}"/>
    <cellStyle name="SolverArgument 33 3" xfId="36846" xr:uid="{00000000-0005-0000-0000-0000F18F0000}"/>
    <cellStyle name="SolverArgument 34" xfId="36847" xr:uid="{00000000-0005-0000-0000-0000F28F0000}"/>
    <cellStyle name="SolverArgument 34 2" xfId="36848" xr:uid="{00000000-0005-0000-0000-0000F38F0000}"/>
    <cellStyle name="SolverArgument 34 3" xfId="36849" xr:uid="{00000000-0005-0000-0000-0000F48F0000}"/>
    <cellStyle name="SolverArgument 35" xfId="36850" xr:uid="{00000000-0005-0000-0000-0000F58F0000}"/>
    <cellStyle name="SolverArgument 35 2" xfId="36851" xr:uid="{00000000-0005-0000-0000-0000F68F0000}"/>
    <cellStyle name="SolverArgument 35 3" xfId="36852" xr:uid="{00000000-0005-0000-0000-0000F78F0000}"/>
    <cellStyle name="SolverArgument 36" xfId="36853" xr:uid="{00000000-0005-0000-0000-0000F88F0000}"/>
    <cellStyle name="SolverArgument 37" xfId="36854" xr:uid="{00000000-0005-0000-0000-0000F98F0000}"/>
    <cellStyle name="SolverArgument 4" xfId="36855" xr:uid="{00000000-0005-0000-0000-0000FA8F0000}"/>
    <cellStyle name="SolverArgument 4 10" xfId="36856" xr:uid="{00000000-0005-0000-0000-0000FB8F0000}"/>
    <cellStyle name="SolverArgument 4 10 2" xfId="36857" xr:uid="{00000000-0005-0000-0000-0000FC8F0000}"/>
    <cellStyle name="SolverArgument 4 10 3" xfId="36858" xr:uid="{00000000-0005-0000-0000-0000FD8F0000}"/>
    <cellStyle name="SolverArgument 4 11" xfId="36859" xr:uid="{00000000-0005-0000-0000-0000FE8F0000}"/>
    <cellStyle name="SolverArgument 4 11 2" xfId="36860" xr:uid="{00000000-0005-0000-0000-0000FF8F0000}"/>
    <cellStyle name="SolverArgument 4 11 3" xfId="36861" xr:uid="{00000000-0005-0000-0000-000000900000}"/>
    <cellStyle name="SolverArgument 4 12" xfId="36862" xr:uid="{00000000-0005-0000-0000-000001900000}"/>
    <cellStyle name="SolverArgument 4 12 2" xfId="36863" xr:uid="{00000000-0005-0000-0000-000002900000}"/>
    <cellStyle name="SolverArgument 4 12 3" xfId="36864" xr:uid="{00000000-0005-0000-0000-000003900000}"/>
    <cellStyle name="SolverArgument 4 13" xfId="36865" xr:uid="{00000000-0005-0000-0000-000004900000}"/>
    <cellStyle name="SolverArgument 4 13 2" xfId="36866" xr:uid="{00000000-0005-0000-0000-000005900000}"/>
    <cellStyle name="SolverArgument 4 13 3" xfId="36867" xr:uid="{00000000-0005-0000-0000-000006900000}"/>
    <cellStyle name="SolverArgument 4 14" xfId="36868" xr:uid="{00000000-0005-0000-0000-000007900000}"/>
    <cellStyle name="SolverArgument 4 14 2" xfId="36869" xr:uid="{00000000-0005-0000-0000-000008900000}"/>
    <cellStyle name="SolverArgument 4 14 3" xfId="36870" xr:uid="{00000000-0005-0000-0000-000009900000}"/>
    <cellStyle name="SolverArgument 4 15" xfId="36871" xr:uid="{00000000-0005-0000-0000-00000A900000}"/>
    <cellStyle name="SolverArgument 4 15 2" xfId="36872" xr:uid="{00000000-0005-0000-0000-00000B900000}"/>
    <cellStyle name="SolverArgument 4 15 3" xfId="36873" xr:uid="{00000000-0005-0000-0000-00000C900000}"/>
    <cellStyle name="SolverArgument 4 16" xfId="36874" xr:uid="{00000000-0005-0000-0000-00000D900000}"/>
    <cellStyle name="SolverArgument 4 16 2" xfId="36875" xr:uid="{00000000-0005-0000-0000-00000E900000}"/>
    <cellStyle name="SolverArgument 4 16 3" xfId="36876" xr:uid="{00000000-0005-0000-0000-00000F900000}"/>
    <cellStyle name="SolverArgument 4 17" xfId="36877" xr:uid="{00000000-0005-0000-0000-000010900000}"/>
    <cellStyle name="SolverArgument 4 17 2" xfId="36878" xr:uid="{00000000-0005-0000-0000-000011900000}"/>
    <cellStyle name="SolverArgument 4 17 3" xfId="36879" xr:uid="{00000000-0005-0000-0000-000012900000}"/>
    <cellStyle name="SolverArgument 4 18" xfId="36880" xr:uid="{00000000-0005-0000-0000-000013900000}"/>
    <cellStyle name="SolverArgument 4 18 2" xfId="36881" xr:uid="{00000000-0005-0000-0000-000014900000}"/>
    <cellStyle name="SolverArgument 4 18 3" xfId="36882" xr:uid="{00000000-0005-0000-0000-000015900000}"/>
    <cellStyle name="SolverArgument 4 19" xfId="36883" xr:uid="{00000000-0005-0000-0000-000016900000}"/>
    <cellStyle name="SolverArgument 4 19 2" xfId="36884" xr:uid="{00000000-0005-0000-0000-000017900000}"/>
    <cellStyle name="SolverArgument 4 19 3" xfId="36885" xr:uid="{00000000-0005-0000-0000-000018900000}"/>
    <cellStyle name="SolverArgument 4 2" xfId="36886" xr:uid="{00000000-0005-0000-0000-000019900000}"/>
    <cellStyle name="SolverArgument 4 2 2" xfId="36887" xr:uid="{00000000-0005-0000-0000-00001A900000}"/>
    <cellStyle name="SolverArgument 4 2 3" xfId="36888" xr:uid="{00000000-0005-0000-0000-00001B900000}"/>
    <cellStyle name="SolverArgument 4 20" xfId="36889" xr:uid="{00000000-0005-0000-0000-00001C900000}"/>
    <cellStyle name="SolverArgument 4 20 2" xfId="36890" xr:uid="{00000000-0005-0000-0000-00001D900000}"/>
    <cellStyle name="SolverArgument 4 20 3" xfId="36891" xr:uid="{00000000-0005-0000-0000-00001E900000}"/>
    <cellStyle name="SolverArgument 4 21" xfId="36892" xr:uid="{00000000-0005-0000-0000-00001F900000}"/>
    <cellStyle name="SolverArgument 4 21 2" xfId="36893" xr:uid="{00000000-0005-0000-0000-000020900000}"/>
    <cellStyle name="SolverArgument 4 21 3" xfId="36894" xr:uid="{00000000-0005-0000-0000-000021900000}"/>
    <cellStyle name="SolverArgument 4 22" xfId="36895" xr:uid="{00000000-0005-0000-0000-000022900000}"/>
    <cellStyle name="SolverArgument 4 22 2" xfId="36896" xr:uid="{00000000-0005-0000-0000-000023900000}"/>
    <cellStyle name="SolverArgument 4 22 3" xfId="36897" xr:uid="{00000000-0005-0000-0000-000024900000}"/>
    <cellStyle name="SolverArgument 4 23" xfId="36898" xr:uid="{00000000-0005-0000-0000-000025900000}"/>
    <cellStyle name="SolverArgument 4 23 2" xfId="36899" xr:uid="{00000000-0005-0000-0000-000026900000}"/>
    <cellStyle name="SolverArgument 4 23 3" xfId="36900" xr:uid="{00000000-0005-0000-0000-000027900000}"/>
    <cellStyle name="SolverArgument 4 24" xfId="36901" xr:uid="{00000000-0005-0000-0000-000028900000}"/>
    <cellStyle name="SolverArgument 4 24 2" xfId="36902" xr:uid="{00000000-0005-0000-0000-000029900000}"/>
    <cellStyle name="SolverArgument 4 24 3" xfId="36903" xr:uid="{00000000-0005-0000-0000-00002A900000}"/>
    <cellStyle name="SolverArgument 4 25" xfId="36904" xr:uid="{00000000-0005-0000-0000-00002B900000}"/>
    <cellStyle name="SolverArgument 4 26" xfId="36905" xr:uid="{00000000-0005-0000-0000-00002C900000}"/>
    <cellStyle name="SolverArgument 4 3" xfId="36906" xr:uid="{00000000-0005-0000-0000-00002D900000}"/>
    <cellStyle name="SolverArgument 4 3 2" xfId="36907" xr:uid="{00000000-0005-0000-0000-00002E900000}"/>
    <cellStyle name="SolverArgument 4 3 3" xfId="36908" xr:uid="{00000000-0005-0000-0000-00002F900000}"/>
    <cellStyle name="SolverArgument 4 4" xfId="36909" xr:uid="{00000000-0005-0000-0000-000030900000}"/>
    <cellStyle name="SolverArgument 4 4 2" xfId="36910" xr:uid="{00000000-0005-0000-0000-000031900000}"/>
    <cellStyle name="SolverArgument 4 4 3" xfId="36911" xr:uid="{00000000-0005-0000-0000-000032900000}"/>
    <cellStyle name="SolverArgument 4 5" xfId="36912" xr:uid="{00000000-0005-0000-0000-000033900000}"/>
    <cellStyle name="SolverArgument 4 5 2" xfId="36913" xr:uid="{00000000-0005-0000-0000-000034900000}"/>
    <cellStyle name="SolverArgument 4 5 3" xfId="36914" xr:uid="{00000000-0005-0000-0000-000035900000}"/>
    <cellStyle name="SolverArgument 4 6" xfId="36915" xr:uid="{00000000-0005-0000-0000-000036900000}"/>
    <cellStyle name="SolverArgument 4 6 2" xfId="36916" xr:uid="{00000000-0005-0000-0000-000037900000}"/>
    <cellStyle name="SolverArgument 4 6 3" xfId="36917" xr:uid="{00000000-0005-0000-0000-000038900000}"/>
    <cellStyle name="SolverArgument 4 7" xfId="36918" xr:uid="{00000000-0005-0000-0000-000039900000}"/>
    <cellStyle name="SolverArgument 4 7 2" xfId="36919" xr:uid="{00000000-0005-0000-0000-00003A900000}"/>
    <cellStyle name="SolverArgument 4 7 3" xfId="36920" xr:uid="{00000000-0005-0000-0000-00003B900000}"/>
    <cellStyle name="SolverArgument 4 8" xfId="36921" xr:uid="{00000000-0005-0000-0000-00003C900000}"/>
    <cellStyle name="SolverArgument 4 8 2" xfId="36922" xr:uid="{00000000-0005-0000-0000-00003D900000}"/>
    <cellStyle name="SolverArgument 4 8 3" xfId="36923" xr:uid="{00000000-0005-0000-0000-00003E900000}"/>
    <cellStyle name="SolverArgument 4 9" xfId="36924" xr:uid="{00000000-0005-0000-0000-00003F900000}"/>
    <cellStyle name="SolverArgument 4 9 2" xfId="36925" xr:uid="{00000000-0005-0000-0000-000040900000}"/>
    <cellStyle name="SolverArgument 4 9 3" xfId="36926" xr:uid="{00000000-0005-0000-0000-000041900000}"/>
    <cellStyle name="SolverArgument 5" xfId="36927" xr:uid="{00000000-0005-0000-0000-000042900000}"/>
    <cellStyle name="SolverArgument 5 10" xfId="36928" xr:uid="{00000000-0005-0000-0000-000043900000}"/>
    <cellStyle name="SolverArgument 5 10 2" xfId="36929" xr:uid="{00000000-0005-0000-0000-000044900000}"/>
    <cellStyle name="SolverArgument 5 10 3" xfId="36930" xr:uid="{00000000-0005-0000-0000-000045900000}"/>
    <cellStyle name="SolverArgument 5 11" xfId="36931" xr:uid="{00000000-0005-0000-0000-000046900000}"/>
    <cellStyle name="SolverArgument 5 11 2" xfId="36932" xr:uid="{00000000-0005-0000-0000-000047900000}"/>
    <cellStyle name="SolverArgument 5 11 3" xfId="36933" xr:uid="{00000000-0005-0000-0000-000048900000}"/>
    <cellStyle name="SolverArgument 5 12" xfId="36934" xr:uid="{00000000-0005-0000-0000-000049900000}"/>
    <cellStyle name="SolverArgument 5 12 2" xfId="36935" xr:uid="{00000000-0005-0000-0000-00004A900000}"/>
    <cellStyle name="SolverArgument 5 12 3" xfId="36936" xr:uid="{00000000-0005-0000-0000-00004B900000}"/>
    <cellStyle name="SolverArgument 5 13" xfId="36937" xr:uid="{00000000-0005-0000-0000-00004C900000}"/>
    <cellStyle name="SolverArgument 5 13 2" xfId="36938" xr:uid="{00000000-0005-0000-0000-00004D900000}"/>
    <cellStyle name="SolverArgument 5 13 3" xfId="36939" xr:uid="{00000000-0005-0000-0000-00004E900000}"/>
    <cellStyle name="SolverArgument 5 14" xfId="36940" xr:uid="{00000000-0005-0000-0000-00004F900000}"/>
    <cellStyle name="SolverArgument 5 14 2" xfId="36941" xr:uid="{00000000-0005-0000-0000-000050900000}"/>
    <cellStyle name="SolverArgument 5 14 3" xfId="36942" xr:uid="{00000000-0005-0000-0000-000051900000}"/>
    <cellStyle name="SolverArgument 5 15" xfId="36943" xr:uid="{00000000-0005-0000-0000-000052900000}"/>
    <cellStyle name="SolverArgument 5 15 2" xfId="36944" xr:uid="{00000000-0005-0000-0000-000053900000}"/>
    <cellStyle name="SolverArgument 5 15 3" xfId="36945" xr:uid="{00000000-0005-0000-0000-000054900000}"/>
    <cellStyle name="SolverArgument 5 16" xfId="36946" xr:uid="{00000000-0005-0000-0000-000055900000}"/>
    <cellStyle name="SolverArgument 5 16 2" xfId="36947" xr:uid="{00000000-0005-0000-0000-000056900000}"/>
    <cellStyle name="SolverArgument 5 16 3" xfId="36948" xr:uid="{00000000-0005-0000-0000-000057900000}"/>
    <cellStyle name="SolverArgument 5 17" xfId="36949" xr:uid="{00000000-0005-0000-0000-000058900000}"/>
    <cellStyle name="SolverArgument 5 17 2" xfId="36950" xr:uid="{00000000-0005-0000-0000-000059900000}"/>
    <cellStyle name="SolverArgument 5 17 3" xfId="36951" xr:uid="{00000000-0005-0000-0000-00005A900000}"/>
    <cellStyle name="SolverArgument 5 18" xfId="36952" xr:uid="{00000000-0005-0000-0000-00005B900000}"/>
    <cellStyle name="SolverArgument 5 18 2" xfId="36953" xr:uid="{00000000-0005-0000-0000-00005C900000}"/>
    <cellStyle name="SolverArgument 5 18 3" xfId="36954" xr:uid="{00000000-0005-0000-0000-00005D900000}"/>
    <cellStyle name="SolverArgument 5 19" xfId="36955" xr:uid="{00000000-0005-0000-0000-00005E900000}"/>
    <cellStyle name="SolverArgument 5 19 2" xfId="36956" xr:uid="{00000000-0005-0000-0000-00005F900000}"/>
    <cellStyle name="SolverArgument 5 19 3" xfId="36957" xr:uid="{00000000-0005-0000-0000-000060900000}"/>
    <cellStyle name="SolverArgument 5 2" xfId="36958" xr:uid="{00000000-0005-0000-0000-000061900000}"/>
    <cellStyle name="SolverArgument 5 2 2" xfId="36959" xr:uid="{00000000-0005-0000-0000-000062900000}"/>
    <cellStyle name="SolverArgument 5 2 3" xfId="36960" xr:uid="{00000000-0005-0000-0000-000063900000}"/>
    <cellStyle name="SolverArgument 5 20" xfId="36961" xr:uid="{00000000-0005-0000-0000-000064900000}"/>
    <cellStyle name="SolverArgument 5 20 2" xfId="36962" xr:uid="{00000000-0005-0000-0000-000065900000}"/>
    <cellStyle name="SolverArgument 5 20 3" xfId="36963" xr:uid="{00000000-0005-0000-0000-000066900000}"/>
    <cellStyle name="SolverArgument 5 21" xfId="36964" xr:uid="{00000000-0005-0000-0000-000067900000}"/>
    <cellStyle name="SolverArgument 5 21 2" xfId="36965" xr:uid="{00000000-0005-0000-0000-000068900000}"/>
    <cellStyle name="SolverArgument 5 21 3" xfId="36966" xr:uid="{00000000-0005-0000-0000-000069900000}"/>
    <cellStyle name="SolverArgument 5 22" xfId="36967" xr:uid="{00000000-0005-0000-0000-00006A900000}"/>
    <cellStyle name="SolverArgument 5 22 2" xfId="36968" xr:uid="{00000000-0005-0000-0000-00006B900000}"/>
    <cellStyle name="SolverArgument 5 22 3" xfId="36969" xr:uid="{00000000-0005-0000-0000-00006C900000}"/>
    <cellStyle name="SolverArgument 5 23" xfId="36970" xr:uid="{00000000-0005-0000-0000-00006D900000}"/>
    <cellStyle name="SolverArgument 5 23 2" xfId="36971" xr:uid="{00000000-0005-0000-0000-00006E900000}"/>
    <cellStyle name="SolverArgument 5 23 3" xfId="36972" xr:uid="{00000000-0005-0000-0000-00006F900000}"/>
    <cellStyle name="SolverArgument 5 24" xfId="36973" xr:uid="{00000000-0005-0000-0000-000070900000}"/>
    <cellStyle name="SolverArgument 5 24 2" xfId="36974" xr:uid="{00000000-0005-0000-0000-000071900000}"/>
    <cellStyle name="SolverArgument 5 24 3" xfId="36975" xr:uid="{00000000-0005-0000-0000-000072900000}"/>
    <cellStyle name="SolverArgument 5 25" xfId="36976" xr:uid="{00000000-0005-0000-0000-000073900000}"/>
    <cellStyle name="SolverArgument 5 26" xfId="36977" xr:uid="{00000000-0005-0000-0000-000074900000}"/>
    <cellStyle name="SolverArgument 5 3" xfId="36978" xr:uid="{00000000-0005-0000-0000-000075900000}"/>
    <cellStyle name="SolverArgument 5 3 2" xfId="36979" xr:uid="{00000000-0005-0000-0000-000076900000}"/>
    <cellStyle name="SolverArgument 5 3 3" xfId="36980" xr:uid="{00000000-0005-0000-0000-000077900000}"/>
    <cellStyle name="SolverArgument 5 4" xfId="36981" xr:uid="{00000000-0005-0000-0000-000078900000}"/>
    <cellStyle name="SolverArgument 5 4 2" xfId="36982" xr:uid="{00000000-0005-0000-0000-000079900000}"/>
    <cellStyle name="SolverArgument 5 4 3" xfId="36983" xr:uid="{00000000-0005-0000-0000-00007A900000}"/>
    <cellStyle name="SolverArgument 5 5" xfId="36984" xr:uid="{00000000-0005-0000-0000-00007B900000}"/>
    <cellStyle name="SolverArgument 5 5 2" xfId="36985" xr:uid="{00000000-0005-0000-0000-00007C900000}"/>
    <cellStyle name="SolverArgument 5 5 3" xfId="36986" xr:uid="{00000000-0005-0000-0000-00007D900000}"/>
    <cellStyle name="SolverArgument 5 6" xfId="36987" xr:uid="{00000000-0005-0000-0000-00007E900000}"/>
    <cellStyle name="SolverArgument 5 6 2" xfId="36988" xr:uid="{00000000-0005-0000-0000-00007F900000}"/>
    <cellStyle name="SolverArgument 5 6 3" xfId="36989" xr:uid="{00000000-0005-0000-0000-000080900000}"/>
    <cellStyle name="SolverArgument 5 7" xfId="36990" xr:uid="{00000000-0005-0000-0000-000081900000}"/>
    <cellStyle name="SolverArgument 5 7 2" xfId="36991" xr:uid="{00000000-0005-0000-0000-000082900000}"/>
    <cellStyle name="SolverArgument 5 7 3" xfId="36992" xr:uid="{00000000-0005-0000-0000-000083900000}"/>
    <cellStyle name="SolverArgument 5 8" xfId="36993" xr:uid="{00000000-0005-0000-0000-000084900000}"/>
    <cellStyle name="SolverArgument 5 8 2" xfId="36994" xr:uid="{00000000-0005-0000-0000-000085900000}"/>
    <cellStyle name="SolverArgument 5 8 3" xfId="36995" xr:uid="{00000000-0005-0000-0000-000086900000}"/>
    <cellStyle name="SolverArgument 5 9" xfId="36996" xr:uid="{00000000-0005-0000-0000-000087900000}"/>
    <cellStyle name="SolverArgument 5 9 2" xfId="36997" xr:uid="{00000000-0005-0000-0000-000088900000}"/>
    <cellStyle name="SolverArgument 5 9 3" xfId="36998" xr:uid="{00000000-0005-0000-0000-000089900000}"/>
    <cellStyle name="SolverArgument 6" xfId="36999" xr:uid="{00000000-0005-0000-0000-00008A900000}"/>
    <cellStyle name="SolverArgument 6 10" xfId="37000" xr:uid="{00000000-0005-0000-0000-00008B900000}"/>
    <cellStyle name="SolverArgument 6 10 2" xfId="37001" xr:uid="{00000000-0005-0000-0000-00008C900000}"/>
    <cellStyle name="SolverArgument 6 10 3" xfId="37002" xr:uid="{00000000-0005-0000-0000-00008D900000}"/>
    <cellStyle name="SolverArgument 6 11" xfId="37003" xr:uid="{00000000-0005-0000-0000-00008E900000}"/>
    <cellStyle name="SolverArgument 6 11 2" xfId="37004" xr:uid="{00000000-0005-0000-0000-00008F900000}"/>
    <cellStyle name="SolverArgument 6 11 3" xfId="37005" xr:uid="{00000000-0005-0000-0000-000090900000}"/>
    <cellStyle name="SolverArgument 6 12" xfId="37006" xr:uid="{00000000-0005-0000-0000-000091900000}"/>
    <cellStyle name="SolverArgument 6 12 2" xfId="37007" xr:uid="{00000000-0005-0000-0000-000092900000}"/>
    <cellStyle name="SolverArgument 6 12 3" xfId="37008" xr:uid="{00000000-0005-0000-0000-000093900000}"/>
    <cellStyle name="SolverArgument 6 13" xfId="37009" xr:uid="{00000000-0005-0000-0000-000094900000}"/>
    <cellStyle name="SolverArgument 6 13 2" xfId="37010" xr:uid="{00000000-0005-0000-0000-000095900000}"/>
    <cellStyle name="SolverArgument 6 13 3" xfId="37011" xr:uid="{00000000-0005-0000-0000-000096900000}"/>
    <cellStyle name="SolverArgument 6 14" xfId="37012" xr:uid="{00000000-0005-0000-0000-000097900000}"/>
    <cellStyle name="SolverArgument 6 14 2" xfId="37013" xr:uid="{00000000-0005-0000-0000-000098900000}"/>
    <cellStyle name="SolverArgument 6 14 3" xfId="37014" xr:uid="{00000000-0005-0000-0000-000099900000}"/>
    <cellStyle name="SolverArgument 6 15" xfId="37015" xr:uid="{00000000-0005-0000-0000-00009A900000}"/>
    <cellStyle name="SolverArgument 6 15 2" xfId="37016" xr:uid="{00000000-0005-0000-0000-00009B900000}"/>
    <cellStyle name="SolverArgument 6 15 3" xfId="37017" xr:uid="{00000000-0005-0000-0000-00009C900000}"/>
    <cellStyle name="SolverArgument 6 16" xfId="37018" xr:uid="{00000000-0005-0000-0000-00009D900000}"/>
    <cellStyle name="SolverArgument 6 16 2" xfId="37019" xr:uid="{00000000-0005-0000-0000-00009E900000}"/>
    <cellStyle name="SolverArgument 6 16 3" xfId="37020" xr:uid="{00000000-0005-0000-0000-00009F900000}"/>
    <cellStyle name="SolverArgument 6 17" xfId="37021" xr:uid="{00000000-0005-0000-0000-0000A0900000}"/>
    <cellStyle name="SolverArgument 6 17 2" xfId="37022" xr:uid="{00000000-0005-0000-0000-0000A1900000}"/>
    <cellStyle name="SolverArgument 6 17 3" xfId="37023" xr:uid="{00000000-0005-0000-0000-0000A2900000}"/>
    <cellStyle name="SolverArgument 6 18" xfId="37024" xr:uid="{00000000-0005-0000-0000-0000A3900000}"/>
    <cellStyle name="SolverArgument 6 18 2" xfId="37025" xr:uid="{00000000-0005-0000-0000-0000A4900000}"/>
    <cellStyle name="SolverArgument 6 18 3" xfId="37026" xr:uid="{00000000-0005-0000-0000-0000A5900000}"/>
    <cellStyle name="SolverArgument 6 19" xfId="37027" xr:uid="{00000000-0005-0000-0000-0000A6900000}"/>
    <cellStyle name="SolverArgument 6 19 2" xfId="37028" xr:uid="{00000000-0005-0000-0000-0000A7900000}"/>
    <cellStyle name="SolverArgument 6 19 3" xfId="37029" xr:uid="{00000000-0005-0000-0000-0000A8900000}"/>
    <cellStyle name="SolverArgument 6 2" xfId="37030" xr:uid="{00000000-0005-0000-0000-0000A9900000}"/>
    <cellStyle name="SolverArgument 6 2 2" xfId="37031" xr:uid="{00000000-0005-0000-0000-0000AA900000}"/>
    <cellStyle name="SolverArgument 6 2 3" xfId="37032" xr:uid="{00000000-0005-0000-0000-0000AB900000}"/>
    <cellStyle name="SolverArgument 6 20" xfId="37033" xr:uid="{00000000-0005-0000-0000-0000AC900000}"/>
    <cellStyle name="SolverArgument 6 20 2" xfId="37034" xr:uid="{00000000-0005-0000-0000-0000AD900000}"/>
    <cellStyle name="SolverArgument 6 20 3" xfId="37035" xr:uid="{00000000-0005-0000-0000-0000AE900000}"/>
    <cellStyle name="SolverArgument 6 21" xfId="37036" xr:uid="{00000000-0005-0000-0000-0000AF900000}"/>
    <cellStyle name="SolverArgument 6 21 2" xfId="37037" xr:uid="{00000000-0005-0000-0000-0000B0900000}"/>
    <cellStyle name="SolverArgument 6 21 3" xfId="37038" xr:uid="{00000000-0005-0000-0000-0000B1900000}"/>
    <cellStyle name="SolverArgument 6 22" xfId="37039" xr:uid="{00000000-0005-0000-0000-0000B2900000}"/>
    <cellStyle name="SolverArgument 6 22 2" xfId="37040" xr:uid="{00000000-0005-0000-0000-0000B3900000}"/>
    <cellStyle name="SolverArgument 6 22 3" xfId="37041" xr:uid="{00000000-0005-0000-0000-0000B4900000}"/>
    <cellStyle name="SolverArgument 6 23" xfId="37042" xr:uid="{00000000-0005-0000-0000-0000B5900000}"/>
    <cellStyle name="SolverArgument 6 23 2" xfId="37043" xr:uid="{00000000-0005-0000-0000-0000B6900000}"/>
    <cellStyle name="SolverArgument 6 23 3" xfId="37044" xr:uid="{00000000-0005-0000-0000-0000B7900000}"/>
    <cellStyle name="SolverArgument 6 24" xfId="37045" xr:uid="{00000000-0005-0000-0000-0000B8900000}"/>
    <cellStyle name="SolverArgument 6 24 2" xfId="37046" xr:uid="{00000000-0005-0000-0000-0000B9900000}"/>
    <cellStyle name="SolverArgument 6 24 3" xfId="37047" xr:uid="{00000000-0005-0000-0000-0000BA900000}"/>
    <cellStyle name="SolverArgument 6 25" xfId="37048" xr:uid="{00000000-0005-0000-0000-0000BB900000}"/>
    <cellStyle name="SolverArgument 6 26" xfId="37049" xr:uid="{00000000-0005-0000-0000-0000BC900000}"/>
    <cellStyle name="SolverArgument 6 3" xfId="37050" xr:uid="{00000000-0005-0000-0000-0000BD900000}"/>
    <cellStyle name="SolverArgument 6 3 2" xfId="37051" xr:uid="{00000000-0005-0000-0000-0000BE900000}"/>
    <cellStyle name="SolverArgument 6 3 3" xfId="37052" xr:uid="{00000000-0005-0000-0000-0000BF900000}"/>
    <cellStyle name="SolverArgument 6 4" xfId="37053" xr:uid="{00000000-0005-0000-0000-0000C0900000}"/>
    <cellStyle name="SolverArgument 6 4 2" xfId="37054" xr:uid="{00000000-0005-0000-0000-0000C1900000}"/>
    <cellStyle name="SolverArgument 6 4 3" xfId="37055" xr:uid="{00000000-0005-0000-0000-0000C2900000}"/>
    <cellStyle name="SolverArgument 6 5" xfId="37056" xr:uid="{00000000-0005-0000-0000-0000C3900000}"/>
    <cellStyle name="SolverArgument 6 5 2" xfId="37057" xr:uid="{00000000-0005-0000-0000-0000C4900000}"/>
    <cellStyle name="SolverArgument 6 5 3" xfId="37058" xr:uid="{00000000-0005-0000-0000-0000C5900000}"/>
    <cellStyle name="SolverArgument 6 6" xfId="37059" xr:uid="{00000000-0005-0000-0000-0000C6900000}"/>
    <cellStyle name="SolverArgument 6 6 2" xfId="37060" xr:uid="{00000000-0005-0000-0000-0000C7900000}"/>
    <cellStyle name="SolverArgument 6 6 3" xfId="37061" xr:uid="{00000000-0005-0000-0000-0000C8900000}"/>
    <cellStyle name="SolverArgument 6 7" xfId="37062" xr:uid="{00000000-0005-0000-0000-0000C9900000}"/>
    <cellStyle name="SolverArgument 6 7 2" xfId="37063" xr:uid="{00000000-0005-0000-0000-0000CA900000}"/>
    <cellStyle name="SolverArgument 6 7 3" xfId="37064" xr:uid="{00000000-0005-0000-0000-0000CB900000}"/>
    <cellStyle name="SolverArgument 6 8" xfId="37065" xr:uid="{00000000-0005-0000-0000-0000CC900000}"/>
    <cellStyle name="SolverArgument 6 8 2" xfId="37066" xr:uid="{00000000-0005-0000-0000-0000CD900000}"/>
    <cellStyle name="SolverArgument 6 8 3" xfId="37067" xr:uid="{00000000-0005-0000-0000-0000CE900000}"/>
    <cellStyle name="SolverArgument 6 9" xfId="37068" xr:uid="{00000000-0005-0000-0000-0000CF900000}"/>
    <cellStyle name="SolverArgument 6 9 2" xfId="37069" xr:uid="{00000000-0005-0000-0000-0000D0900000}"/>
    <cellStyle name="SolverArgument 6 9 3" xfId="37070" xr:uid="{00000000-0005-0000-0000-0000D1900000}"/>
    <cellStyle name="SolverArgument 7" xfId="37071" xr:uid="{00000000-0005-0000-0000-0000D2900000}"/>
    <cellStyle name="SolverArgument 7 10" xfId="37072" xr:uid="{00000000-0005-0000-0000-0000D3900000}"/>
    <cellStyle name="SolverArgument 7 10 2" xfId="37073" xr:uid="{00000000-0005-0000-0000-0000D4900000}"/>
    <cellStyle name="SolverArgument 7 10 3" xfId="37074" xr:uid="{00000000-0005-0000-0000-0000D5900000}"/>
    <cellStyle name="SolverArgument 7 11" xfId="37075" xr:uid="{00000000-0005-0000-0000-0000D6900000}"/>
    <cellStyle name="SolverArgument 7 11 2" xfId="37076" xr:uid="{00000000-0005-0000-0000-0000D7900000}"/>
    <cellStyle name="SolverArgument 7 11 3" xfId="37077" xr:uid="{00000000-0005-0000-0000-0000D8900000}"/>
    <cellStyle name="SolverArgument 7 12" xfId="37078" xr:uid="{00000000-0005-0000-0000-0000D9900000}"/>
    <cellStyle name="SolverArgument 7 12 2" xfId="37079" xr:uid="{00000000-0005-0000-0000-0000DA900000}"/>
    <cellStyle name="SolverArgument 7 12 3" xfId="37080" xr:uid="{00000000-0005-0000-0000-0000DB900000}"/>
    <cellStyle name="SolverArgument 7 13" xfId="37081" xr:uid="{00000000-0005-0000-0000-0000DC900000}"/>
    <cellStyle name="SolverArgument 7 13 2" xfId="37082" xr:uid="{00000000-0005-0000-0000-0000DD900000}"/>
    <cellStyle name="SolverArgument 7 13 3" xfId="37083" xr:uid="{00000000-0005-0000-0000-0000DE900000}"/>
    <cellStyle name="SolverArgument 7 14" xfId="37084" xr:uid="{00000000-0005-0000-0000-0000DF900000}"/>
    <cellStyle name="SolverArgument 7 14 2" xfId="37085" xr:uid="{00000000-0005-0000-0000-0000E0900000}"/>
    <cellStyle name="SolverArgument 7 14 3" xfId="37086" xr:uid="{00000000-0005-0000-0000-0000E1900000}"/>
    <cellStyle name="SolverArgument 7 15" xfId="37087" xr:uid="{00000000-0005-0000-0000-0000E2900000}"/>
    <cellStyle name="SolverArgument 7 15 2" xfId="37088" xr:uid="{00000000-0005-0000-0000-0000E3900000}"/>
    <cellStyle name="SolverArgument 7 15 3" xfId="37089" xr:uid="{00000000-0005-0000-0000-0000E4900000}"/>
    <cellStyle name="SolverArgument 7 16" xfId="37090" xr:uid="{00000000-0005-0000-0000-0000E5900000}"/>
    <cellStyle name="SolverArgument 7 16 2" xfId="37091" xr:uid="{00000000-0005-0000-0000-0000E6900000}"/>
    <cellStyle name="SolverArgument 7 16 3" xfId="37092" xr:uid="{00000000-0005-0000-0000-0000E7900000}"/>
    <cellStyle name="SolverArgument 7 17" xfId="37093" xr:uid="{00000000-0005-0000-0000-0000E8900000}"/>
    <cellStyle name="SolverArgument 7 17 2" xfId="37094" xr:uid="{00000000-0005-0000-0000-0000E9900000}"/>
    <cellStyle name="SolverArgument 7 17 3" xfId="37095" xr:uid="{00000000-0005-0000-0000-0000EA900000}"/>
    <cellStyle name="SolverArgument 7 18" xfId="37096" xr:uid="{00000000-0005-0000-0000-0000EB900000}"/>
    <cellStyle name="SolverArgument 7 18 2" xfId="37097" xr:uid="{00000000-0005-0000-0000-0000EC900000}"/>
    <cellStyle name="SolverArgument 7 18 3" xfId="37098" xr:uid="{00000000-0005-0000-0000-0000ED900000}"/>
    <cellStyle name="SolverArgument 7 19" xfId="37099" xr:uid="{00000000-0005-0000-0000-0000EE900000}"/>
    <cellStyle name="SolverArgument 7 19 2" xfId="37100" xr:uid="{00000000-0005-0000-0000-0000EF900000}"/>
    <cellStyle name="SolverArgument 7 19 3" xfId="37101" xr:uid="{00000000-0005-0000-0000-0000F0900000}"/>
    <cellStyle name="SolverArgument 7 2" xfId="37102" xr:uid="{00000000-0005-0000-0000-0000F1900000}"/>
    <cellStyle name="SolverArgument 7 2 2" xfId="37103" xr:uid="{00000000-0005-0000-0000-0000F2900000}"/>
    <cellStyle name="SolverArgument 7 2 3" xfId="37104" xr:uid="{00000000-0005-0000-0000-0000F3900000}"/>
    <cellStyle name="SolverArgument 7 20" xfId="37105" xr:uid="{00000000-0005-0000-0000-0000F4900000}"/>
    <cellStyle name="SolverArgument 7 20 2" xfId="37106" xr:uid="{00000000-0005-0000-0000-0000F5900000}"/>
    <cellStyle name="SolverArgument 7 20 3" xfId="37107" xr:uid="{00000000-0005-0000-0000-0000F6900000}"/>
    <cellStyle name="SolverArgument 7 21" xfId="37108" xr:uid="{00000000-0005-0000-0000-0000F7900000}"/>
    <cellStyle name="SolverArgument 7 21 2" xfId="37109" xr:uid="{00000000-0005-0000-0000-0000F8900000}"/>
    <cellStyle name="SolverArgument 7 21 3" xfId="37110" xr:uid="{00000000-0005-0000-0000-0000F9900000}"/>
    <cellStyle name="SolverArgument 7 22" xfId="37111" xr:uid="{00000000-0005-0000-0000-0000FA900000}"/>
    <cellStyle name="SolverArgument 7 22 2" xfId="37112" xr:uid="{00000000-0005-0000-0000-0000FB900000}"/>
    <cellStyle name="SolverArgument 7 22 3" xfId="37113" xr:uid="{00000000-0005-0000-0000-0000FC900000}"/>
    <cellStyle name="SolverArgument 7 23" xfId="37114" xr:uid="{00000000-0005-0000-0000-0000FD900000}"/>
    <cellStyle name="SolverArgument 7 23 2" xfId="37115" xr:uid="{00000000-0005-0000-0000-0000FE900000}"/>
    <cellStyle name="SolverArgument 7 23 3" xfId="37116" xr:uid="{00000000-0005-0000-0000-0000FF900000}"/>
    <cellStyle name="SolverArgument 7 24" xfId="37117" xr:uid="{00000000-0005-0000-0000-000000910000}"/>
    <cellStyle name="SolverArgument 7 24 2" xfId="37118" xr:uid="{00000000-0005-0000-0000-000001910000}"/>
    <cellStyle name="SolverArgument 7 24 3" xfId="37119" xr:uid="{00000000-0005-0000-0000-000002910000}"/>
    <cellStyle name="SolverArgument 7 25" xfId="37120" xr:uid="{00000000-0005-0000-0000-000003910000}"/>
    <cellStyle name="SolverArgument 7 26" xfId="37121" xr:uid="{00000000-0005-0000-0000-000004910000}"/>
    <cellStyle name="SolverArgument 7 3" xfId="37122" xr:uid="{00000000-0005-0000-0000-000005910000}"/>
    <cellStyle name="SolverArgument 7 3 2" xfId="37123" xr:uid="{00000000-0005-0000-0000-000006910000}"/>
    <cellStyle name="SolverArgument 7 3 3" xfId="37124" xr:uid="{00000000-0005-0000-0000-000007910000}"/>
    <cellStyle name="SolverArgument 7 4" xfId="37125" xr:uid="{00000000-0005-0000-0000-000008910000}"/>
    <cellStyle name="SolverArgument 7 4 2" xfId="37126" xr:uid="{00000000-0005-0000-0000-000009910000}"/>
    <cellStyle name="SolverArgument 7 4 3" xfId="37127" xr:uid="{00000000-0005-0000-0000-00000A910000}"/>
    <cellStyle name="SolverArgument 7 5" xfId="37128" xr:uid="{00000000-0005-0000-0000-00000B910000}"/>
    <cellStyle name="SolverArgument 7 5 2" xfId="37129" xr:uid="{00000000-0005-0000-0000-00000C910000}"/>
    <cellStyle name="SolverArgument 7 5 3" xfId="37130" xr:uid="{00000000-0005-0000-0000-00000D910000}"/>
    <cellStyle name="SolverArgument 7 6" xfId="37131" xr:uid="{00000000-0005-0000-0000-00000E910000}"/>
    <cellStyle name="SolverArgument 7 6 2" xfId="37132" xr:uid="{00000000-0005-0000-0000-00000F910000}"/>
    <cellStyle name="SolverArgument 7 6 3" xfId="37133" xr:uid="{00000000-0005-0000-0000-000010910000}"/>
    <cellStyle name="SolverArgument 7 7" xfId="37134" xr:uid="{00000000-0005-0000-0000-000011910000}"/>
    <cellStyle name="SolverArgument 7 7 2" xfId="37135" xr:uid="{00000000-0005-0000-0000-000012910000}"/>
    <cellStyle name="SolverArgument 7 7 3" xfId="37136" xr:uid="{00000000-0005-0000-0000-000013910000}"/>
    <cellStyle name="SolverArgument 7 8" xfId="37137" xr:uid="{00000000-0005-0000-0000-000014910000}"/>
    <cellStyle name="SolverArgument 7 8 2" xfId="37138" xr:uid="{00000000-0005-0000-0000-000015910000}"/>
    <cellStyle name="SolverArgument 7 8 3" xfId="37139" xr:uid="{00000000-0005-0000-0000-000016910000}"/>
    <cellStyle name="SolverArgument 7 9" xfId="37140" xr:uid="{00000000-0005-0000-0000-000017910000}"/>
    <cellStyle name="SolverArgument 7 9 2" xfId="37141" xr:uid="{00000000-0005-0000-0000-000018910000}"/>
    <cellStyle name="SolverArgument 7 9 3" xfId="37142" xr:uid="{00000000-0005-0000-0000-000019910000}"/>
    <cellStyle name="SolverArgument 8" xfId="37143" xr:uid="{00000000-0005-0000-0000-00001A910000}"/>
    <cellStyle name="SolverArgument 8 10" xfId="37144" xr:uid="{00000000-0005-0000-0000-00001B910000}"/>
    <cellStyle name="SolverArgument 8 10 2" xfId="37145" xr:uid="{00000000-0005-0000-0000-00001C910000}"/>
    <cellStyle name="SolverArgument 8 10 3" xfId="37146" xr:uid="{00000000-0005-0000-0000-00001D910000}"/>
    <cellStyle name="SolverArgument 8 11" xfId="37147" xr:uid="{00000000-0005-0000-0000-00001E910000}"/>
    <cellStyle name="SolverArgument 8 11 2" xfId="37148" xr:uid="{00000000-0005-0000-0000-00001F910000}"/>
    <cellStyle name="SolverArgument 8 11 3" xfId="37149" xr:uid="{00000000-0005-0000-0000-000020910000}"/>
    <cellStyle name="SolverArgument 8 12" xfId="37150" xr:uid="{00000000-0005-0000-0000-000021910000}"/>
    <cellStyle name="SolverArgument 8 12 2" xfId="37151" xr:uid="{00000000-0005-0000-0000-000022910000}"/>
    <cellStyle name="SolverArgument 8 12 3" xfId="37152" xr:uid="{00000000-0005-0000-0000-000023910000}"/>
    <cellStyle name="SolverArgument 8 13" xfId="37153" xr:uid="{00000000-0005-0000-0000-000024910000}"/>
    <cellStyle name="SolverArgument 8 13 2" xfId="37154" xr:uid="{00000000-0005-0000-0000-000025910000}"/>
    <cellStyle name="SolverArgument 8 13 3" xfId="37155" xr:uid="{00000000-0005-0000-0000-000026910000}"/>
    <cellStyle name="SolverArgument 8 14" xfId="37156" xr:uid="{00000000-0005-0000-0000-000027910000}"/>
    <cellStyle name="SolverArgument 8 14 2" xfId="37157" xr:uid="{00000000-0005-0000-0000-000028910000}"/>
    <cellStyle name="SolverArgument 8 14 3" xfId="37158" xr:uid="{00000000-0005-0000-0000-000029910000}"/>
    <cellStyle name="SolverArgument 8 15" xfId="37159" xr:uid="{00000000-0005-0000-0000-00002A910000}"/>
    <cellStyle name="SolverArgument 8 15 2" xfId="37160" xr:uid="{00000000-0005-0000-0000-00002B910000}"/>
    <cellStyle name="SolverArgument 8 15 3" xfId="37161" xr:uid="{00000000-0005-0000-0000-00002C910000}"/>
    <cellStyle name="SolverArgument 8 16" xfId="37162" xr:uid="{00000000-0005-0000-0000-00002D910000}"/>
    <cellStyle name="SolverArgument 8 16 2" xfId="37163" xr:uid="{00000000-0005-0000-0000-00002E910000}"/>
    <cellStyle name="SolverArgument 8 16 3" xfId="37164" xr:uid="{00000000-0005-0000-0000-00002F910000}"/>
    <cellStyle name="SolverArgument 8 17" xfId="37165" xr:uid="{00000000-0005-0000-0000-000030910000}"/>
    <cellStyle name="SolverArgument 8 17 2" xfId="37166" xr:uid="{00000000-0005-0000-0000-000031910000}"/>
    <cellStyle name="SolverArgument 8 17 3" xfId="37167" xr:uid="{00000000-0005-0000-0000-000032910000}"/>
    <cellStyle name="SolverArgument 8 18" xfId="37168" xr:uid="{00000000-0005-0000-0000-000033910000}"/>
    <cellStyle name="SolverArgument 8 18 2" xfId="37169" xr:uid="{00000000-0005-0000-0000-000034910000}"/>
    <cellStyle name="SolverArgument 8 18 3" xfId="37170" xr:uid="{00000000-0005-0000-0000-000035910000}"/>
    <cellStyle name="SolverArgument 8 19" xfId="37171" xr:uid="{00000000-0005-0000-0000-000036910000}"/>
    <cellStyle name="SolverArgument 8 19 2" xfId="37172" xr:uid="{00000000-0005-0000-0000-000037910000}"/>
    <cellStyle name="SolverArgument 8 19 3" xfId="37173" xr:uid="{00000000-0005-0000-0000-000038910000}"/>
    <cellStyle name="SolverArgument 8 2" xfId="37174" xr:uid="{00000000-0005-0000-0000-000039910000}"/>
    <cellStyle name="SolverArgument 8 2 2" xfId="37175" xr:uid="{00000000-0005-0000-0000-00003A910000}"/>
    <cellStyle name="SolverArgument 8 2 3" xfId="37176" xr:uid="{00000000-0005-0000-0000-00003B910000}"/>
    <cellStyle name="SolverArgument 8 20" xfId="37177" xr:uid="{00000000-0005-0000-0000-00003C910000}"/>
    <cellStyle name="SolverArgument 8 20 2" xfId="37178" xr:uid="{00000000-0005-0000-0000-00003D910000}"/>
    <cellStyle name="SolverArgument 8 20 3" xfId="37179" xr:uid="{00000000-0005-0000-0000-00003E910000}"/>
    <cellStyle name="SolverArgument 8 21" xfId="37180" xr:uid="{00000000-0005-0000-0000-00003F910000}"/>
    <cellStyle name="SolverArgument 8 21 2" xfId="37181" xr:uid="{00000000-0005-0000-0000-000040910000}"/>
    <cellStyle name="SolverArgument 8 21 3" xfId="37182" xr:uid="{00000000-0005-0000-0000-000041910000}"/>
    <cellStyle name="SolverArgument 8 22" xfId="37183" xr:uid="{00000000-0005-0000-0000-000042910000}"/>
    <cellStyle name="SolverArgument 8 22 2" xfId="37184" xr:uid="{00000000-0005-0000-0000-000043910000}"/>
    <cellStyle name="SolverArgument 8 22 3" xfId="37185" xr:uid="{00000000-0005-0000-0000-000044910000}"/>
    <cellStyle name="SolverArgument 8 23" xfId="37186" xr:uid="{00000000-0005-0000-0000-000045910000}"/>
    <cellStyle name="SolverArgument 8 23 2" xfId="37187" xr:uid="{00000000-0005-0000-0000-000046910000}"/>
    <cellStyle name="SolverArgument 8 23 3" xfId="37188" xr:uid="{00000000-0005-0000-0000-000047910000}"/>
    <cellStyle name="SolverArgument 8 24" xfId="37189" xr:uid="{00000000-0005-0000-0000-000048910000}"/>
    <cellStyle name="SolverArgument 8 24 2" xfId="37190" xr:uid="{00000000-0005-0000-0000-000049910000}"/>
    <cellStyle name="SolverArgument 8 24 3" xfId="37191" xr:uid="{00000000-0005-0000-0000-00004A910000}"/>
    <cellStyle name="SolverArgument 8 25" xfId="37192" xr:uid="{00000000-0005-0000-0000-00004B910000}"/>
    <cellStyle name="SolverArgument 8 26" xfId="37193" xr:uid="{00000000-0005-0000-0000-00004C910000}"/>
    <cellStyle name="SolverArgument 8 3" xfId="37194" xr:uid="{00000000-0005-0000-0000-00004D910000}"/>
    <cellStyle name="SolverArgument 8 3 2" xfId="37195" xr:uid="{00000000-0005-0000-0000-00004E910000}"/>
    <cellStyle name="SolverArgument 8 3 3" xfId="37196" xr:uid="{00000000-0005-0000-0000-00004F910000}"/>
    <cellStyle name="SolverArgument 8 4" xfId="37197" xr:uid="{00000000-0005-0000-0000-000050910000}"/>
    <cellStyle name="SolverArgument 8 4 2" xfId="37198" xr:uid="{00000000-0005-0000-0000-000051910000}"/>
    <cellStyle name="SolverArgument 8 4 3" xfId="37199" xr:uid="{00000000-0005-0000-0000-000052910000}"/>
    <cellStyle name="SolverArgument 8 5" xfId="37200" xr:uid="{00000000-0005-0000-0000-000053910000}"/>
    <cellStyle name="SolverArgument 8 5 2" xfId="37201" xr:uid="{00000000-0005-0000-0000-000054910000}"/>
    <cellStyle name="SolverArgument 8 5 3" xfId="37202" xr:uid="{00000000-0005-0000-0000-000055910000}"/>
    <cellStyle name="SolverArgument 8 6" xfId="37203" xr:uid="{00000000-0005-0000-0000-000056910000}"/>
    <cellStyle name="SolverArgument 8 6 2" xfId="37204" xr:uid="{00000000-0005-0000-0000-000057910000}"/>
    <cellStyle name="SolverArgument 8 6 3" xfId="37205" xr:uid="{00000000-0005-0000-0000-000058910000}"/>
    <cellStyle name="SolverArgument 8 7" xfId="37206" xr:uid="{00000000-0005-0000-0000-000059910000}"/>
    <cellStyle name="SolverArgument 8 7 2" xfId="37207" xr:uid="{00000000-0005-0000-0000-00005A910000}"/>
    <cellStyle name="SolverArgument 8 7 3" xfId="37208" xr:uid="{00000000-0005-0000-0000-00005B910000}"/>
    <cellStyle name="SolverArgument 8 8" xfId="37209" xr:uid="{00000000-0005-0000-0000-00005C910000}"/>
    <cellStyle name="SolverArgument 8 8 2" xfId="37210" xr:uid="{00000000-0005-0000-0000-00005D910000}"/>
    <cellStyle name="SolverArgument 8 8 3" xfId="37211" xr:uid="{00000000-0005-0000-0000-00005E910000}"/>
    <cellStyle name="SolverArgument 8 9" xfId="37212" xr:uid="{00000000-0005-0000-0000-00005F910000}"/>
    <cellStyle name="SolverArgument 8 9 2" xfId="37213" xr:uid="{00000000-0005-0000-0000-000060910000}"/>
    <cellStyle name="SolverArgument 8 9 3" xfId="37214" xr:uid="{00000000-0005-0000-0000-000061910000}"/>
    <cellStyle name="SolverArgument 9" xfId="37215" xr:uid="{00000000-0005-0000-0000-000062910000}"/>
    <cellStyle name="SolverArgument 9 10" xfId="37216" xr:uid="{00000000-0005-0000-0000-000063910000}"/>
    <cellStyle name="SolverArgument 9 10 2" xfId="37217" xr:uid="{00000000-0005-0000-0000-000064910000}"/>
    <cellStyle name="SolverArgument 9 10 3" xfId="37218" xr:uid="{00000000-0005-0000-0000-000065910000}"/>
    <cellStyle name="SolverArgument 9 11" xfId="37219" xr:uid="{00000000-0005-0000-0000-000066910000}"/>
    <cellStyle name="SolverArgument 9 11 2" xfId="37220" xr:uid="{00000000-0005-0000-0000-000067910000}"/>
    <cellStyle name="SolverArgument 9 11 3" xfId="37221" xr:uid="{00000000-0005-0000-0000-000068910000}"/>
    <cellStyle name="SolverArgument 9 12" xfId="37222" xr:uid="{00000000-0005-0000-0000-000069910000}"/>
    <cellStyle name="SolverArgument 9 12 2" xfId="37223" xr:uid="{00000000-0005-0000-0000-00006A910000}"/>
    <cellStyle name="SolverArgument 9 12 3" xfId="37224" xr:uid="{00000000-0005-0000-0000-00006B910000}"/>
    <cellStyle name="SolverArgument 9 13" xfId="37225" xr:uid="{00000000-0005-0000-0000-00006C910000}"/>
    <cellStyle name="SolverArgument 9 13 2" xfId="37226" xr:uid="{00000000-0005-0000-0000-00006D910000}"/>
    <cellStyle name="SolverArgument 9 13 3" xfId="37227" xr:uid="{00000000-0005-0000-0000-00006E910000}"/>
    <cellStyle name="SolverArgument 9 14" xfId="37228" xr:uid="{00000000-0005-0000-0000-00006F910000}"/>
    <cellStyle name="SolverArgument 9 14 2" xfId="37229" xr:uid="{00000000-0005-0000-0000-000070910000}"/>
    <cellStyle name="SolverArgument 9 14 3" xfId="37230" xr:uid="{00000000-0005-0000-0000-000071910000}"/>
    <cellStyle name="SolverArgument 9 15" xfId="37231" xr:uid="{00000000-0005-0000-0000-000072910000}"/>
    <cellStyle name="SolverArgument 9 15 2" xfId="37232" xr:uid="{00000000-0005-0000-0000-000073910000}"/>
    <cellStyle name="SolverArgument 9 15 3" xfId="37233" xr:uid="{00000000-0005-0000-0000-000074910000}"/>
    <cellStyle name="SolverArgument 9 16" xfId="37234" xr:uid="{00000000-0005-0000-0000-000075910000}"/>
    <cellStyle name="SolverArgument 9 16 2" xfId="37235" xr:uid="{00000000-0005-0000-0000-000076910000}"/>
    <cellStyle name="SolverArgument 9 16 3" xfId="37236" xr:uid="{00000000-0005-0000-0000-000077910000}"/>
    <cellStyle name="SolverArgument 9 17" xfId="37237" xr:uid="{00000000-0005-0000-0000-000078910000}"/>
    <cellStyle name="SolverArgument 9 17 2" xfId="37238" xr:uid="{00000000-0005-0000-0000-000079910000}"/>
    <cellStyle name="SolverArgument 9 17 3" xfId="37239" xr:uid="{00000000-0005-0000-0000-00007A910000}"/>
    <cellStyle name="SolverArgument 9 18" xfId="37240" xr:uid="{00000000-0005-0000-0000-00007B910000}"/>
    <cellStyle name="SolverArgument 9 18 2" xfId="37241" xr:uid="{00000000-0005-0000-0000-00007C910000}"/>
    <cellStyle name="SolverArgument 9 18 3" xfId="37242" xr:uid="{00000000-0005-0000-0000-00007D910000}"/>
    <cellStyle name="SolverArgument 9 19" xfId="37243" xr:uid="{00000000-0005-0000-0000-00007E910000}"/>
    <cellStyle name="SolverArgument 9 19 2" xfId="37244" xr:uid="{00000000-0005-0000-0000-00007F910000}"/>
    <cellStyle name="SolverArgument 9 19 3" xfId="37245" xr:uid="{00000000-0005-0000-0000-000080910000}"/>
    <cellStyle name="SolverArgument 9 2" xfId="37246" xr:uid="{00000000-0005-0000-0000-000081910000}"/>
    <cellStyle name="SolverArgument 9 2 2" xfId="37247" xr:uid="{00000000-0005-0000-0000-000082910000}"/>
    <cellStyle name="SolverArgument 9 2 3" xfId="37248" xr:uid="{00000000-0005-0000-0000-000083910000}"/>
    <cellStyle name="SolverArgument 9 20" xfId="37249" xr:uid="{00000000-0005-0000-0000-000084910000}"/>
    <cellStyle name="SolverArgument 9 20 2" xfId="37250" xr:uid="{00000000-0005-0000-0000-000085910000}"/>
    <cellStyle name="SolverArgument 9 20 3" xfId="37251" xr:uid="{00000000-0005-0000-0000-000086910000}"/>
    <cellStyle name="SolverArgument 9 21" xfId="37252" xr:uid="{00000000-0005-0000-0000-000087910000}"/>
    <cellStyle name="SolverArgument 9 21 2" xfId="37253" xr:uid="{00000000-0005-0000-0000-000088910000}"/>
    <cellStyle name="SolverArgument 9 21 3" xfId="37254" xr:uid="{00000000-0005-0000-0000-000089910000}"/>
    <cellStyle name="SolverArgument 9 22" xfId="37255" xr:uid="{00000000-0005-0000-0000-00008A910000}"/>
    <cellStyle name="SolverArgument 9 22 2" xfId="37256" xr:uid="{00000000-0005-0000-0000-00008B910000}"/>
    <cellStyle name="SolverArgument 9 22 3" xfId="37257" xr:uid="{00000000-0005-0000-0000-00008C910000}"/>
    <cellStyle name="SolverArgument 9 23" xfId="37258" xr:uid="{00000000-0005-0000-0000-00008D910000}"/>
    <cellStyle name="SolverArgument 9 23 2" xfId="37259" xr:uid="{00000000-0005-0000-0000-00008E910000}"/>
    <cellStyle name="SolverArgument 9 23 3" xfId="37260" xr:uid="{00000000-0005-0000-0000-00008F910000}"/>
    <cellStyle name="SolverArgument 9 24" xfId="37261" xr:uid="{00000000-0005-0000-0000-000090910000}"/>
    <cellStyle name="SolverArgument 9 24 2" xfId="37262" xr:uid="{00000000-0005-0000-0000-000091910000}"/>
    <cellStyle name="SolverArgument 9 24 3" xfId="37263" xr:uid="{00000000-0005-0000-0000-000092910000}"/>
    <cellStyle name="SolverArgument 9 25" xfId="37264" xr:uid="{00000000-0005-0000-0000-000093910000}"/>
    <cellStyle name="SolverArgument 9 26" xfId="37265" xr:uid="{00000000-0005-0000-0000-000094910000}"/>
    <cellStyle name="SolverArgument 9 3" xfId="37266" xr:uid="{00000000-0005-0000-0000-000095910000}"/>
    <cellStyle name="SolverArgument 9 3 2" xfId="37267" xr:uid="{00000000-0005-0000-0000-000096910000}"/>
    <cellStyle name="SolverArgument 9 3 3" xfId="37268" xr:uid="{00000000-0005-0000-0000-000097910000}"/>
    <cellStyle name="SolverArgument 9 4" xfId="37269" xr:uid="{00000000-0005-0000-0000-000098910000}"/>
    <cellStyle name="SolverArgument 9 4 2" xfId="37270" xr:uid="{00000000-0005-0000-0000-000099910000}"/>
    <cellStyle name="SolverArgument 9 4 3" xfId="37271" xr:uid="{00000000-0005-0000-0000-00009A910000}"/>
    <cellStyle name="SolverArgument 9 5" xfId="37272" xr:uid="{00000000-0005-0000-0000-00009B910000}"/>
    <cellStyle name="SolverArgument 9 5 2" xfId="37273" xr:uid="{00000000-0005-0000-0000-00009C910000}"/>
    <cellStyle name="SolverArgument 9 5 3" xfId="37274" xr:uid="{00000000-0005-0000-0000-00009D910000}"/>
    <cellStyle name="SolverArgument 9 6" xfId="37275" xr:uid="{00000000-0005-0000-0000-00009E910000}"/>
    <cellStyle name="SolverArgument 9 6 2" xfId="37276" xr:uid="{00000000-0005-0000-0000-00009F910000}"/>
    <cellStyle name="SolverArgument 9 6 3" xfId="37277" xr:uid="{00000000-0005-0000-0000-0000A0910000}"/>
    <cellStyle name="SolverArgument 9 7" xfId="37278" xr:uid="{00000000-0005-0000-0000-0000A1910000}"/>
    <cellStyle name="SolverArgument 9 7 2" xfId="37279" xr:uid="{00000000-0005-0000-0000-0000A2910000}"/>
    <cellStyle name="SolverArgument 9 7 3" xfId="37280" xr:uid="{00000000-0005-0000-0000-0000A3910000}"/>
    <cellStyle name="SolverArgument 9 8" xfId="37281" xr:uid="{00000000-0005-0000-0000-0000A4910000}"/>
    <cellStyle name="SolverArgument 9 8 2" xfId="37282" xr:uid="{00000000-0005-0000-0000-0000A5910000}"/>
    <cellStyle name="SolverArgument 9 8 3" xfId="37283" xr:uid="{00000000-0005-0000-0000-0000A6910000}"/>
    <cellStyle name="SolverArgument 9 9" xfId="37284" xr:uid="{00000000-0005-0000-0000-0000A7910000}"/>
    <cellStyle name="SolverArgument 9 9 2" xfId="37285" xr:uid="{00000000-0005-0000-0000-0000A8910000}"/>
    <cellStyle name="SolverArgument 9 9 3" xfId="37286" xr:uid="{00000000-0005-0000-0000-0000A9910000}"/>
    <cellStyle name="SQL" xfId="37287" xr:uid="{00000000-0005-0000-0000-0000AA910000}"/>
    <cellStyle name="Standard" xfId="37288" xr:uid="{00000000-0005-0000-0000-0000AB910000}"/>
    <cellStyle name="Std_%" xfId="37289" xr:uid="{00000000-0005-0000-0000-0000AC910000}"/>
    <cellStyle name="STYL1 - Style1" xfId="37290" xr:uid="{00000000-0005-0000-0000-0000AD910000}"/>
    <cellStyle name="STYL1 - Style1 2" xfId="37291" xr:uid="{00000000-0005-0000-0000-0000AE910000}"/>
    <cellStyle name="STYL1 - Style1 2 2" xfId="37292" xr:uid="{00000000-0005-0000-0000-0000AF910000}"/>
    <cellStyle name="STYL1 - Style1 2 2 2" xfId="37293" xr:uid="{00000000-0005-0000-0000-0000B0910000}"/>
    <cellStyle name="STYL1 - Style1 2 2 3" xfId="37294" xr:uid="{00000000-0005-0000-0000-0000B1910000}"/>
    <cellStyle name="STYL1 - Style1 2 2 4" xfId="37295" xr:uid="{00000000-0005-0000-0000-0000B2910000}"/>
    <cellStyle name="STYL1 - Style1 2 2 5" xfId="37296" xr:uid="{00000000-0005-0000-0000-0000B3910000}"/>
    <cellStyle name="STYL1 - Style1 2 3" xfId="37297" xr:uid="{00000000-0005-0000-0000-0000B4910000}"/>
    <cellStyle name="STYL1 - Style1 2 3 2" xfId="37298" xr:uid="{00000000-0005-0000-0000-0000B5910000}"/>
    <cellStyle name="STYL1 - Style1 2 3 3" xfId="37299" xr:uid="{00000000-0005-0000-0000-0000B6910000}"/>
    <cellStyle name="STYL1 - Style1 2 3 4" xfId="37300" xr:uid="{00000000-0005-0000-0000-0000B7910000}"/>
    <cellStyle name="STYL1 - Style1 2 3 5" xfId="37301" xr:uid="{00000000-0005-0000-0000-0000B8910000}"/>
    <cellStyle name="STYL1 - Style1 2 4" xfId="37302" xr:uid="{00000000-0005-0000-0000-0000B9910000}"/>
    <cellStyle name="STYL1 - Style1 2 4 2" xfId="37303" xr:uid="{00000000-0005-0000-0000-0000BA910000}"/>
    <cellStyle name="STYL1 - Style1 2 4 3" xfId="37304" xr:uid="{00000000-0005-0000-0000-0000BB910000}"/>
    <cellStyle name="STYL1 - Style1 2 4 4" xfId="37305" xr:uid="{00000000-0005-0000-0000-0000BC910000}"/>
    <cellStyle name="STYL1 - Style1 3" xfId="37306" xr:uid="{00000000-0005-0000-0000-0000BD910000}"/>
    <cellStyle name="STYL1 - Style1 3 2" xfId="37307" xr:uid="{00000000-0005-0000-0000-0000BE910000}"/>
    <cellStyle name="STYL1 - Style1 3 2 2" xfId="37308" xr:uid="{00000000-0005-0000-0000-0000BF910000}"/>
    <cellStyle name="STYL1 - Style1 3 2 3" xfId="37309" xr:uid="{00000000-0005-0000-0000-0000C0910000}"/>
    <cellStyle name="STYL1 - Style1 3 2 4" xfId="37310" xr:uid="{00000000-0005-0000-0000-0000C1910000}"/>
    <cellStyle name="STYL1 - Style1 3 2 5" xfId="37311" xr:uid="{00000000-0005-0000-0000-0000C2910000}"/>
    <cellStyle name="STYL1 - Style1 3 3" xfId="37312" xr:uid="{00000000-0005-0000-0000-0000C3910000}"/>
    <cellStyle name="STYL1 - Style1 3 3 2" xfId="37313" xr:uid="{00000000-0005-0000-0000-0000C4910000}"/>
    <cellStyle name="STYL1 - Style1 3 3 3" xfId="37314" xr:uid="{00000000-0005-0000-0000-0000C5910000}"/>
    <cellStyle name="STYL1 - Style1 3 3 4" xfId="37315" xr:uid="{00000000-0005-0000-0000-0000C6910000}"/>
    <cellStyle name="STYL1 - Style1 3 3 5" xfId="37316" xr:uid="{00000000-0005-0000-0000-0000C7910000}"/>
    <cellStyle name="STYL1 - Style1 3 4" xfId="37317" xr:uid="{00000000-0005-0000-0000-0000C8910000}"/>
    <cellStyle name="STYL1 - Style1 3 4 2" xfId="37318" xr:uid="{00000000-0005-0000-0000-0000C9910000}"/>
    <cellStyle name="STYL1 - Style1 3 4 3" xfId="37319" xr:uid="{00000000-0005-0000-0000-0000CA910000}"/>
    <cellStyle name="STYL1 - Style1 3 4 4" xfId="37320" xr:uid="{00000000-0005-0000-0000-0000CB910000}"/>
    <cellStyle name="STYL1 - Style1 4" xfId="37321" xr:uid="{00000000-0005-0000-0000-0000CC910000}"/>
    <cellStyle name="STYL1 - Style1 4 2" xfId="37322" xr:uid="{00000000-0005-0000-0000-0000CD910000}"/>
    <cellStyle name="STYL1 - Style1 4 2 2" xfId="37323" xr:uid="{00000000-0005-0000-0000-0000CE910000}"/>
    <cellStyle name="STYL1 - Style1 4 2 3" xfId="37324" xr:uid="{00000000-0005-0000-0000-0000CF910000}"/>
    <cellStyle name="STYL1 - Style1 4 2 4" xfId="37325" xr:uid="{00000000-0005-0000-0000-0000D0910000}"/>
    <cellStyle name="STYL1 - Style1 4 2 5" xfId="37326" xr:uid="{00000000-0005-0000-0000-0000D1910000}"/>
    <cellStyle name="STYL1 - Style1 4 3" xfId="37327" xr:uid="{00000000-0005-0000-0000-0000D2910000}"/>
    <cellStyle name="STYL1 - Style1 4 3 2" xfId="37328" xr:uid="{00000000-0005-0000-0000-0000D3910000}"/>
    <cellStyle name="STYL1 - Style1 4 3 3" xfId="37329" xr:uid="{00000000-0005-0000-0000-0000D4910000}"/>
    <cellStyle name="STYL1 - Style1 4 3 4" xfId="37330" xr:uid="{00000000-0005-0000-0000-0000D5910000}"/>
    <cellStyle name="STYL1 - Style1 4 3 5" xfId="37331" xr:uid="{00000000-0005-0000-0000-0000D6910000}"/>
    <cellStyle name="STYL1 - Style1 4 4" xfId="37332" xr:uid="{00000000-0005-0000-0000-0000D7910000}"/>
    <cellStyle name="STYL1 - Style1 4 4 2" xfId="37333" xr:uid="{00000000-0005-0000-0000-0000D8910000}"/>
    <cellStyle name="STYL1 - Style1 4 4 3" xfId="37334" xr:uid="{00000000-0005-0000-0000-0000D9910000}"/>
    <cellStyle name="STYL1 - Style1 4 4 4" xfId="37335" xr:uid="{00000000-0005-0000-0000-0000DA910000}"/>
    <cellStyle name="STYL1 - Style1 5" xfId="37336" xr:uid="{00000000-0005-0000-0000-0000DB910000}"/>
    <cellStyle name="STYL1 - Style1 5 2" xfId="37337" xr:uid="{00000000-0005-0000-0000-0000DC910000}"/>
    <cellStyle name="STYL1 - Style1 5 3" xfId="37338" xr:uid="{00000000-0005-0000-0000-0000DD910000}"/>
    <cellStyle name="STYL1 - Style1 5 4" xfId="37339" xr:uid="{00000000-0005-0000-0000-0000DE910000}"/>
    <cellStyle name="STYL1 - Style1 5 5" xfId="37340" xr:uid="{00000000-0005-0000-0000-0000DF910000}"/>
    <cellStyle name="STYL1 - Style1 6" xfId="37341" xr:uid="{00000000-0005-0000-0000-0000E0910000}"/>
    <cellStyle name="STYL1 - Style1 6 2" xfId="37342" xr:uid="{00000000-0005-0000-0000-0000E1910000}"/>
    <cellStyle name="STYL1 - Style1 6 3" xfId="37343" xr:uid="{00000000-0005-0000-0000-0000E2910000}"/>
    <cellStyle name="STYL1 - Style1 6 4" xfId="37344" xr:uid="{00000000-0005-0000-0000-0000E3910000}"/>
    <cellStyle name="STYL1 - Style1 6 5" xfId="37345" xr:uid="{00000000-0005-0000-0000-0000E4910000}"/>
    <cellStyle name="STYL1 - Style1 7" xfId="37346" xr:uid="{00000000-0005-0000-0000-0000E5910000}"/>
    <cellStyle name="STYL1 - Style1 7 2" xfId="37347" xr:uid="{00000000-0005-0000-0000-0000E6910000}"/>
    <cellStyle name="STYL1 - Style1 7 3" xfId="37348" xr:uid="{00000000-0005-0000-0000-0000E7910000}"/>
    <cellStyle name="STYL1 - Style1 7 4" xfId="37349" xr:uid="{00000000-0005-0000-0000-0000E8910000}"/>
    <cellStyle name="Style 1" xfId="37350" xr:uid="{00000000-0005-0000-0000-0000E9910000}"/>
    <cellStyle name="Style 1 2" xfId="37351" xr:uid="{00000000-0005-0000-0000-0000EA910000}"/>
    <cellStyle name="STYLE1" xfId="37352" xr:uid="{00000000-0005-0000-0000-0000EB910000}"/>
    <cellStyle name="STYLE1 2" xfId="37353" xr:uid="{00000000-0005-0000-0000-0000EC910000}"/>
    <cellStyle name="STYLE1 3" xfId="37354" xr:uid="{00000000-0005-0000-0000-0000ED910000}"/>
    <cellStyle name="STYLE1 4" xfId="37355" xr:uid="{00000000-0005-0000-0000-0000EE910000}"/>
    <cellStyle name="Sub totals" xfId="37356" xr:uid="{00000000-0005-0000-0000-0000EF910000}"/>
    <cellStyle name="Sub totals 2" xfId="37357" xr:uid="{00000000-0005-0000-0000-0000F0910000}"/>
    <cellStyle name="Sub totals 2 10" xfId="37358" xr:uid="{00000000-0005-0000-0000-0000F1910000}"/>
    <cellStyle name="Sub totals 2 10 2" xfId="37359" xr:uid="{00000000-0005-0000-0000-0000F2910000}"/>
    <cellStyle name="Sub totals 2 10 3" xfId="37360" xr:uid="{00000000-0005-0000-0000-0000F3910000}"/>
    <cellStyle name="Sub totals 2 11" xfId="37361" xr:uid="{00000000-0005-0000-0000-0000F4910000}"/>
    <cellStyle name="Sub totals 2 11 2" xfId="37362" xr:uid="{00000000-0005-0000-0000-0000F5910000}"/>
    <cellStyle name="Sub totals 2 11 3" xfId="37363" xr:uid="{00000000-0005-0000-0000-0000F6910000}"/>
    <cellStyle name="Sub totals 2 12" xfId="37364" xr:uid="{00000000-0005-0000-0000-0000F7910000}"/>
    <cellStyle name="Sub totals 2 12 2" xfId="37365" xr:uid="{00000000-0005-0000-0000-0000F8910000}"/>
    <cellStyle name="Sub totals 2 12 3" xfId="37366" xr:uid="{00000000-0005-0000-0000-0000F9910000}"/>
    <cellStyle name="Sub totals 2 13" xfId="37367" xr:uid="{00000000-0005-0000-0000-0000FA910000}"/>
    <cellStyle name="Sub totals 2 13 2" xfId="37368" xr:uid="{00000000-0005-0000-0000-0000FB910000}"/>
    <cellStyle name="Sub totals 2 13 3" xfId="37369" xr:uid="{00000000-0005-0000-0000-0000FC910000}"/>
    <cellStyle name="Sub totals 2 14" xfId="37370" xr:uid="{00000000-0005-0000-0000-0000FD910000}"/>
    <cellStyle name="Sub totals 2 14 2" xfId="37371" xr:uid="{00000000-0005-0000-0000-0000FE910000}"/>
    <cellStyle name="Sub totals 2 14 3" xfId="37372" xr:uid="{00000000-0005-0000-0000-0000FF910000}"/>
    <cellStyle name="Sub totals 2 15" xfId="37373" xr:uid="{00000000-0005-0000-0000-000000920000}"/>
    <cellStyle name="Sub totals 2 15 2" xfId="37374" xr:uid="{00000000-0005-0000-0000-000001920000}"/>
    <cellStyle name="Sub totals 2 15 3" xfId="37375" xr:uid="{00000000-0005-0000-0000-000002920000}"/>
    <cellStyle name="Sub totals 2 16" xfId="37376" xr:uid="{00000000-0005-0000-0000-000003920000}"/>
    <cellStyle name="Sub totals 2 16 2" xfId="37377" xr:uid="{00000000-0005-0000-0000-000004920000}"/>
    <cellStyle name="Sub totals 2 16 3" xfId="37378" xr:uid="{00000000-0005-0000-0000-000005920000}"/>
    <cellStyle name="Sub totals 2 17" xfId="37379" xr:uid="{00000000-0005-0000-0000-000006920000}"/>
    <cellStyle name="Sub totals 2 17 2" xfId="37380" xr:uid="{00000000-0005-0000-0000-000007920000}"/>
    <cellStyle name="Sub totals 2 17 3" xfId="37381" xr:uid="{00000000-0005-0000-0000-000008920000}"/>
    <cellStyle name="Sub totals 2 18" xfId="37382" xr:uid="{00000000-0005-0000-0000-000009920000}"/>
    <cellStyle name="Sub totals 2 18 2" xfId="37383" xr:uid="{00000000-0005-0000-0000-00000A920000}"/>
    <cellStyle name="Sub totals 2 18 3" xfId="37384" xr:uid="{00000000-0005-0000-0000-00000B920000}"/>
    <cellStyle name="Sub totals 2 19" xfId="37385" xr:uid="{00000000-0005-0000-0000-00000C920000}"/>
    <cellStyle name="Sub totals 2 19 2" xfId="37386" xr:uid="{00000000-0005-0000-0000-00000D920000}"/>
    <cellStyle name="Sub totals 2 19 3" xfId="37387" xr:uid="{00000000-0005-0000-0000-00000E920000}"/>
    <cellStyle name="Sub totals 2 2" xfId="37388" xr:uid="{00000000-0005-0000-0000-00000F920000}"/>
    <cellStyle name="Sub totals 2 2 10" xfId="37389" xr:uid="{00000000-0005-0000-0000-000010920000}"/>
    <cellStyle name="Sub totals 2 2 10 2" xfId="37390" xr:uid="{00000000-0005-0000-0000-000011920000}"/>
    <cellStyle name="Sub totals 2 2 10 3" xfId="37391" xr:uid="{00000000-0005-0000-0000-000012920000}"/>
    <cellStyle name="Sub totals 2 2 11" xfId="37392" xr:uid="{00000000-0005-0000-0000-000013920000}"/>
    <cellStyle name="Sub totals 2 2 11 2" xfId="37393" xr:uid="{00000000-0005-0000-0000-000014920000}"/>
    <cellStyle name="Sub totals 2 2 11 3" xfId="37394" xr:uid="{00000000-0005-0000-0000-000015920000}"/>
    <cellStyle name="Sub totals 2 2 12" xfId="37395" xr:uid="{00000000-0005-0000-0000-000016920000}"/>
    <cellStyle name="Sub totals 2 2 12 2" xfId="37396" xr:uid="{00000000-0005-0000-0000-000017920000}"/>
    <cellStyle name="Sub totals 2 2 12 3" xfId="37397" xr:uid="{00000000-0005-0000-0000-000018920000}"/>
    <cellStyle name="Sub totals 2 2 13" xfId="37398" xr:uid="{00000000-0005-0000-0000-000019920000}"/>
    <cellStyle name="Sub totals 2 2 13 2" xfId="37399" xr:uid="{00000000-0005-0000-0000-00001A920000}"/>
    <cellStyle name="Sub totals 2 2 13 3" xfId="37400" xr:uid="{00000000-0005-0000-0000-00001B920000}"/>
    <cellStyle name="Sub totals 2 2 14" xfId="37401" xr:uid="{00000000-0005-0000-0000-00001C920000}"/>
    <cellStyle name="Sub totals 2 2 14 2" xfId="37402" xr:uid="{00000000-0005-0000-0000-00001D920000}"/>
    <cellStyle name="Sub totals 2 2 14 3" xfId="37403" xr:uid="{00000000-0005-0000-0000-00001E920000}"/>
    <cellStyle name="Sub totals 2 2 15" xfId="37404" xr:uid="{00000000-0005-0000-0000-00001F920000}"/>
    <cellStyle name="Sub totals 2 2 15 2" xfId="37405" xr:uid="{00000000-0005-0000-0000-000020920000}"/>
    <cellStyle name="Sub totals 2 2 15 3" xfId="37406" xr:uid="{00000000-0005-0000-0000-000021920000}"/>
    <cellStyle name="Sub totals 2 2 16" xfId="37407" xr:uid="{00000000-0005-0000-0000-000022920000}"/>
    <cellStyle name="Sub totals 2 2 16 2" xfId="37408" xr:uid="{00000000-0005-0000-0000-000023920000}"/>
    <cellStyle name="Sub totals 2 2 16 3" xfId="37409" xr:uid="{00000000-0005-0000-0000-000024920000}"/>
    <cellStyle name="Sub totals 2 2 17" xfId="37410" xr:uid="{00000000-0005-0000-0000-000025920000}"/>
    <cellStyle name="Sub totals 2 2 17 2" xfId="37411" xr:uid="{00000000-0005-0000-0000-000026920000}"/>
    <cellStyle name="Sub totals 2 2 17 3" xfId="37412" xr:uid="{00000000-0005-0000-0000-000027920000}"/>
    <cellStyle name="Sub totals 2 2 18" xfId="37413" xr:uid="{00000000-0005-0000-0000-000028920000}"/>
    <cellStyle name="Sub totals 2 2 18 2" xfId="37414" xr:uid="{00000000-0005-0000-0000-000029920000}"/>
    <cellStyle name="Sub totals 2 2 18 3" xfId="37415" xr:uid="{00000000-0005-0000-0000-00002A920000}"/>
    <cellStyle name="Sub totals 2 2 19" xfId="37416" xr:uid="{00000000-0005-0000-0000-00002B920000}"/>
    <cellStyle name="Sub totals 2 2 19 2" xfId="37417" xr:uid="{00000000-0005-0000-0000-00002C920000}"/>
    <cellStyle name="Sub totals 2 2 19 3" xfId="37418" xr:uid="{00000000-0005-0000-0000-00002D920000}"/>
    <cellStyle name="Sub totals 2 2 2" xfId="37419" xr:uid="{00000000-0005-0000-0000-00002E920000}"/>
    <cellStyle name="Sub totals 2 2 2 2" xfId="37420" xr:uid="{00000000-0005-0000-0000-00002F920000}"/>
    <cellStyle name="Sub totals 2 2 2 3" xfId="37421" xr:uid="{00000000-0005-0000-0000-000030920000}"/>
    <cellStyle name="Sub totals 2 2 20" xfId="37422" xr:uid="{00000000-0005-0000-0000-000031920000}"/>
    <cellStyle name="Sub totals 2 2 20 2" xfId="37423" xr:uid="{00000000-0005-0000-0000-000032920000}"/>
    <cellStyle name="Sub totals 2 2 20 3" xfId="37424" xr:uid="{00000000-0005-0000-0000-000033920000}"/>
    <cellStyle name="Sub totals 2 2 21" xfId="37425" xr:uid="{00000000-0005-0000-0000-000034920000}"/>
    <cellStyle name="Sub totals 2 2 21 2" xfId="37426" xr:uid="{00000000-0005-0000-0000-000035920000}"/>
    <cellStyle name="Sub totals 2 2 21 3" xfId="37427" xr:uid="{00000000-0005-0000-0000-000036920000}"/>
    <cellStyle name="Sub totals 2 2 22" xfId="37428" xr:uid="{00000000-0005-0000-0000-000037920000}"/>
    <cellStyle name="Sub totals 2 2 22 2" xfId="37429" xr:uid="{00000000-0005-0000-0000-000038920000}"/>
    <cellStyle name="Sub totals 2 2 22 3" xfId="37430" xr:uid="{00000000-0005-0000-0000-000039920000}"/>
    <cellStyle name="Sub totals 2 2 23" xfId="37431" xr:uid="{00000000-0005-0000-0000-00003A920000}"/>
    <cellStyle name="Sub totals 2 2 23 2" xfId="37432" xr:uid="{00000000-0005-0000-0000-00003B920000}"/>
    <cellStyle name="Sub totals 2 2 23 3" xfId="37433" xr:uid="{00000000-0005-0000-0000-00003C920000}"/>
    <cellStyle name="Sub totals 2 2 24" xfId="37434" xr:uid="{00000000-0005-0000-0000-00003D920000}"/>
    <cellStyle name="Sub totals 2 2 24 2" xfId="37435" xr:uid="{00000000-0005-0000-0000-00003E920000}"/>
    <cellStyle name="Sub totals 2 2 24 3" xfId="37436" xr:uid="{00000000-0005-0000-0000-00003F920000}"/>
    <cellStyle name="Sub totals 2 2 25" xfId="37437" xr:uid="{00000000-0005-0000-0000-000040920000}"/>
    <cellStyle name="Sub totals 2 2 26" xfId="37438" xr:uid="{00000000-0005-0000-0000-000041920000}"/>
    <cellStyle name="Sub totals 2 2 3" xfId="37439" xr:uid="{00000000-0005-0000-0000-000042920000}"/>
    <cellStyle name="Sub totals 2 2 3 2" xfId="37440" xr:uid="{00000000-0005-0000-0000-000043920000}"/>
    <cellStyle name="Sub totals 2 2 3 3" xfId="37441" xr:uid="{00000000-0005-0000-0000-000044920000}"/>
    <cellStyle name="Sub totals 2 2 4" xfId="37442" xr:uid="{00000000-0005-0000-0000-000045920000}"/>
    <cellStyle name="Sub totals 2 2 4 2" xfId="37443" xr:uid="{00000000-0005-0000-0000-000046920000}"/>
    <cellStyle name="Sub totals 2 2 4 3" xfId="37444" xr:uid="{00000000-0005-0000-0000-000047920000}"/>
    <cellStyle name="Sub totals 2 2 5" xfId="37445" xr:uid="{00000000-0005-0000-0000-000048920000}"/>
    <cellStyle name="Sub totals 2 2 5 2" xfId="37446" xr:uid="{00000000-0005-0000-0000-000049920000}"/>
    <cellStyle name="Sub totals 2 2 5 3" xfId="37447" xr:uid="{00000000-0005-0000-0000-00004A920000}"/>
    <cellStyle name="Sub totals 2 2 6" xfId="37448" xr:uid="{00000000-0005-0000-0000-00004B920000}"/>
    <cellStyle name="Sub totals 2 2 6 2" xfId="37449" xr:uid="{00000000-0005-0000-0000-00004C920000}"/>
    <cellStyle name="Sub totals 2 2 6 3" xfId="37450" xr:uid="{00000000-0005-0000-0000-00004D920000}"/>
    <cellStyle name="Sub totals 2 2 7" xfId="37451" xr:uid="{00000000-0005-0000-0000-00004E920000}"/>
    <cellStyle name="Sub totals 2 2 7 2" xfId="37452" xr:uid="{00000000-0005-0000-0000-00004F920000}"/>
    <cellStyle name="Sub totals 2 2 7 3" xfId="37453" xr:uid="{00000000-0005-0000-0000-000050920000}"/>
    <cellStyle name="Sub totals 2 2 8" xfId="37454" xr:uid="{00000000-0005-0000-0000-000051920000}"/>
    <cellStyle name="Sub totals 2 2 8 2" xfId="37455" xr:uid="{00000000-0005-0000-0000-000052920000}"/>
    <cellStyle name="Sub totals 2 2 8 3" xfId="37456" xr:uid="{00000000-0005-0000-0000-000053920000}"/>
    <cellStyle name="Sub totals 2 2 9" xfId="37457" xr:uid="{00000000-0005-0000-0000-000054920000}"/>
    <cellStyle name="Sub totals 2 2 9 2" xfId="37458" xr:uid="{00000000-0005-0000-0000-000055920000}"/>
    <cellStyle name="Sub totals 2 2 9 3" xfId="37459" xr:uid="{00000000-0005-0000-0000-000056920000}"/>
    <cellStyle name="Sub totals 2 20" xfId="37460" xr:uid="{00000000-0005-0000-0000-000057920000}"/>
    <cellStyle name="Sub totals 2 20 2" xfId="37461" xr:uid="{00000000-0005-0000-0000-000058920000}"/>
    <cellStyle name="Sub totals 2 20 3" xfId="37462" xr:uid="{00000000-0005-0000-0000-000059920000}"/>
    <cellStyle name="Sub totals 2 21" xfId="37463" xr:uid="{00000000-0005-0000-0000-00005A920000}"/>
    <cellStyle name="Sub totals 2 21 2" xfId="37464" xr:uid="{00000000-0005-0000-0000-00005B920000}"/>
    <cellStyle name="Sub totals 2 21 3" xfId="37465" xr:uid="{00000000-0005-0000-0000-00005C920000}"/>
    <cellStyle name="Sub totals 2 22" xfId="37466" xr:uid="{00000000-0005-0000-0000-00005D920000}"/>
    <cellStyle name="Sub totals 2 22 2" xfId="37467" xr:uid="{00000000-0005-0000-0000-00005E920000}"/>
    <cellStyle name="Sub totals 2 22 3" xfId="37468" xr:uid="{00000000-0005-0000-0000-00005F920000}"/>
    <cellStyle name="Sub totals 2 23" xfId="37469" xr:uid="{00000000-0005-0000-0000-000060920000}"/>
    <cellStyle name="Sub totals 2 23 2" xfId="37470" xr:uid="{00000000-0005-0000-0000-000061920000}"/>
    <cellStyle name="Sub totals 2 23 3" xfId="37471" xr:uid="{00000000-0005-0000-0000-000062920000}"/>
    <cellStyle name="Sub totals 2 24" xfId="37472" xr:uid="{00000000-0005-0000-0000-000063920000}"/>
    <cellStyle name="Sub totals 2 24 2" xfId="37473" xr:uid="{00000000-0005-0000-0000-000064920000}"/>
    <cellStyle name="Sub totals 2 24 3" xfId="37474" xr:uid="{00000000-0005-0000-0000-000065920000}"/>
    <cellStyle name="Sub totals 2 25" xfId="37475" xr:uid="{00000000-0005-0000-0000-000066920000}"/>
    <cellStyle name="Sub totals 2 25 2" xfId="37476" xr:uid="{00000000-0005-0000-0000-000067920000}"/>
    <cellStyle name="Sub totals 2 25 3" xfId="37477" xr:uid="{00000000-0005-0000-0000-000068920000}"/>
    <cellStyle name="Sub totals 2 26" xfId="37478" xr:uid="{00000000-0005-0000-0000-000069920000}"/>
    <cellStyle name="Sub totals 2 26 2" xfId="37479" xr:uid="{00000000-0005-0000-0000-00006A920000}"/>
    <cellStyle name="Sub totals 2 26 3" xfId="37480" xr:uid="{00000000-0005-0000-0000-00006B920000}"/>
    <cellStyle name="Sub totals 2 27" xfId="37481" xr:uid="{00000000-0005-0000-0000-00006C920000}"/>
    <cellStyle name="Sub totals 2 27 2" xfId="37482" xr:uid="{00000000-0005-0000-0000-00006D920000}"/>
    <cellStyle name="Sub totals 2 27 3" xfId="37483" xr:uid="{00000000-0005-0000-0000-00006E920000}"/>
    <cellStyle name="Sub totals 2 28" xfId="37484" xr:uid="{00000000-0005-0000-0000-00006F920000}"/>
    <cellStyle name="Sub totals 2 28 2" xfId="37485" xr:uid="{00000000-0005-0000-0000-000070920000}"/>
    <cellStyle name="Sub totals 2 28 3" xfId="37486" xr:uid="{00000000-0005-0000-0000-000071920000}"/>
    <cellStyle name="Sub totals 2 29" xfId="37487" xr:uid="{00000000-0005-0000-0000-000072920000}"/>
    <cellStyle name="Sub totals 2 29 2" xfId="37488" xr:uid="{00000000-0005-0000-0000-000073920000}"/>
    <cellStyle name="Sub totals 2 29 3" xfId="37489" xr:uid="{00000000-0005-0000-0000-000074920000}"/>
    <cellStyle name="Sub totals 2 3" xfId="37490" xr:uid="{00000000-0005-0000-0000-000075920000}"/>
    <cellStyle name="Sub totals 2 3 10" xfId="37491" xr:uid="{00000000-0005-0000-0000-000076920000}"/>
    <cellStyle name="Sub totals 2 3 10 2" xfId="37492" xr:uid="{00000000-0005-0000-0000-000077920000}"/>
    <cellStyle name="Sub totals 2 3 10 3" xfId="37493" xr:uid="{00000000-0005-0000-0000-000078920000}"/>
    <cellStyle name="Sub totals 2 3 11" xfId="37494" xr:uid="{00000000-0005-0000-0000-000079920000}"/>
    <cellStyle name="Sub totals 2 3 11 2" xfId="37495" xr:uid="{00000000-0005-0000-0000-00007A920000}"/>
    <cellStyle name="Sub totals 2 3 11 3" xfId="37496" xr:uid="{00000000-0005-0000-0000-00007B920000}"/>
    <cellStyle name="Sub totals 2 3 12" xfId="37497" xr:uid="{00000000-0005-0000-0000-00007C920000}"/>
    <cellStyle name="Sub totals 2 3 12 2" xfId="37498" xr:uid="{00000000-0005-0000-0000-00007D920000}"/>
    <cellStyle name="Sub totals 2 3 12 3" xfId="37499" xr:uid="{00000000-0005-0000-0000-00007E920000}"/>
    <cellStyle name="Sub totals 2 3 13" xfId="37500" xr:uid="{00000000-0005-0000-0000-00007F920000}"/>
    <cellStyle name="Sub totals 2 3 13 2" xfId="37501" xr:uid="{00000000-0005-0000-0000-000080920000}"/>
    <cellStyle name="Sub totals 2 3 13 3" xfId="37502" xr:uid="{00000000-0005-0000-0000-000081920000}"/>
    <cellStyle name="Sub totals 2 3 14" xfId="37503" xr:uid="{00000000-0005-0000-0000-000082920000}"/>
    <cellStyle name="Sub totals 2 3 14 2" xfId="37504" xr:uid="{00000000-0005-0000-0000-000083920000}"/>
    <cellStyle name="Sub totals 2 3 14 3" xfId="37505" xr:uid="{00000000-0005-0000-0000-000084920000}"/>
    <cellStyle name="Sub totals 2 3 15" xfId="37506" xr:uid="{00000000-0005-0000-0000-000085920000}"/>
    <cellStyle name="Sub totals 2 3 15 2" xfId="37507" xr:uid="{00000000-0005-0000-0000-000086920000}"/>
    <cellStyle name="Sub totals 2 3 15 3" xfId="37508" xr:uid="{00000000-0005-0000-0000-000087920000}"/>
    <cellStyle name="Sub totals 2 3 16" xfId="37509" xr:uid="{00000000-0005-0000-0000-000088920000}"/>
    <cellStyle name="Sub totals 2 3 16 2" xfId="37510" xr:uid="{00000000-0005-0000-0000-000089920000}"/>
    <cellStyle name="Sub totals 2 3 16 3" xfId="37511" xr:uid="{00000000-0005-0000-0000-00008A920000}"/>
    <cellStyle name="Sub totals 2 3 17" xfId="37512" xr:uid="{00000000-0005-0000-0000-00008B920000}"/>
    <cellStyle name="Sub totals 2 3 17 2" xfId="37513" xr:uid="{00000000-0005-0000-0000-00008C920000}"/>
    <cellStyle name="Sub totals 2 3 17 3" xfId="37514" xr:uid="{00000000-0005-0000-0000-00008D920000}"/>
    <cellStyle name="Sub totals 2 3 18" xfId="37515" xr:uid="{00000000-0005-0000-0000-00008E920000}"/>
    <cellStyle name="Sub totals 2 3 18 2" xfId="37516" xr:uid="{00000000-0005-0000-0000-00008F920000}"/>
    <cellStyle name="Sub totals 2 3 18 3" xfId="37517" xr:uid="{00000000-0005-0000-0000-000090920000}"/>
    <cellStyle name="Sub totals 2 3 19" xfId="37518" xr:uid="{00000000-0005-0000-0000-000091920000}"/>
    <cellStyle name="Sub totals 2 3 19 2" xfId="37519" xr:uid="{00000000-0005-0000-0000-000092920000}"/>
    <cellStyle name="Sub totals 2 3 19 3" xfId="37520" xr:uid="{00000000-0005-0000-0000-000093920000}"/>
    <cellStyle name="Sub totals 2 3 2" xfId="37521" xr:uid="{00000000-0005-0000-0000-000094920000}"/>
    <cellStyle name="Sub totals 2 3 2 2" xfId="37522" xr:uid="{00000000-0005-0000-0000-000095920000}"/>
    <cellStyle name="Sub totals 2 3 2 3" xfId="37523" xr:uid="{00000000-0005-0000-0000-000096920000}"/>
    <cellStyle name="Sub totals 2 3 20" xfId="37524" xr:uid="{00000000-0005-0000-0000-000097920000}"/>
    <cellStyle name="Sub totals 2 3 20 2" xfId="37525" xr:uid="{00000000-0005-0000-0000-000098920000}"/>
    <cellStyle name="Sub totals 2 3 20 3" xfId="37526" xr:uid="{00000000-0005-0000-0000-000099920000}"/>
    <cellStyle name="Sub totals 2 3 21" xfId="37527" xr:uid="{00000000-0005-0000-0000-00009A920000}"/>
    <cellStyle name="Sub totals 2 3 21 2" xfId="37528" xr:uid="{00000000-0005-0000-0000-00009B920000}"/>
    <cellStyle name="Sub totals 2 3 21 3" xfId="37529" xr:uid="{00000000-0005-0000-0000-00009C920000}"/>
    <cellStyle name="Sub totals 2 3 22" xfId="37530" xr:uid="{00000000-0005-0000-0000-00009D920000}"/>
    <cellStyle name="Sub totals 2 3 22 2" xfId="37531" xr:uid="{00000000-0005-0000-0000-00009E920000}"/>
    <cellStyle name="Sub totals 2 3 22 3" xfId="37532" xr:uid="{00000000-0005-0000-0000-00009F920000}"/>
    <cellStyle name="Sub totals 2 3 23" xfId="37533" xr:uid="{00000000-0005-0000-0000-0000A0920000}"/>
    <cellStyle name="Sub totals 2 3 23 2" xfId="37534" xr:uid="{00000000-0005-0000-0000-0000A1920000}"/>
    <cellStyle name="Sub totals 2 3 23 3" xfId="37535" xr:uid="{00000000-0005-0000-0000-0000A2920000}"/>
    <cellStyle name="Sub totals 2 3 24" xfId="37536" xr:uid="{00000000-0005-0000-0000-0000A3920000}"/>
    <cellStyle name="Sub totals 2 3 24 2" xfId="37537" xr:uid="{00000000-0005-0000-0000-0000A4920000}"/>
    <cellStyle name="Sub totals 2 3 24 3" xfId="37538" xr:uid="{00000000-0005-0000-0000-0000A5920000}"/>
    <cellStyle name="Sub totals 2 3 25" xfId="37539" xr:uid="{00000000-0005-0000-0000-0000A6920000}"/>
    <cellStyle name="Sub totals 2 3 26" xfId="37540" xr:uid="{00000000-0005-0000-0000-0000A7920000}"/>
    <cellStyle name="Sub totals 2 3 3" xfId="37541" xr:uid="{00000000-0005-0000-0000-0000A8920000}"/>
    <cellStyle name="Sub totals 2 3 3 2" xfId="37542" xr:uid="{00000000-0005-0000-0000-0000A9920000}"/>
    <cellStyle name="Sub totals 2 3 3 3" xfId="37543" xr:uid="{00000000-0005-0000-0000-0000AA920000}"/>
    <cellStyle name="Sub totals 2 3 4" xfId="37544" xr:uid="{00000000-0005-0000-0000-0000AB920000}"/>
    <cellStyle name="Sub totals 2 3 4 2" xfId="37545" xr:uid="{00000000-0005-0000-0000-0000AC920000}"/>
    <cellStyle name="Sub totals 2 3 4 3" xfId="37546" xr:uid="{00000000-0005-0000-0000-0000AD920000}"/>
    <cellStyle name="Sub totals 2 3 5" xfId="37547" xr:uid="{00000000-0005-0000-0000-0000AE920000}"/>
    <cellStyle name="Sub totals 2 3 5 2" xfId="37548" xr:uid="{00000000-0005-0000-0000-0000AF920000}"/>
    <cellStyle name="Sub totals 2 3 5 3" xfId="37549" xr:uid="{00000000-0005-0000-0000-0000B0920000}"/>
    <cellStyle name="Sub totals 2 3 6" xfId="37550" xr:uid="{00000000-0005-0000-0000-0000B1920000}"/>
    <cellStyle name="Sub totals 2 3 6 2" xfId="37551" xr:uid="{00000000-0005-0000-0000-0000B2920000}"/>
    <cellStyle name="Sub totals 2 3 6 3" xfId="37552" xr:uid="{00000000-0005-0000-0000-0000B3920000}"/>
    <cellStyle name="Sub totals 2 3 7" xfId="37553" xr:uid="{00000000-0005-0000-0000-0000B4920000}"/>
    <cellStyle name="Sub totals 2 3 7 2" xfId="37554" xr:uid="{00000000-0005-0000-0000-0000B5920000}"/>
    <cellStyle name="Sub totals 2 3 7 3" xfId="37555" xr:uid="{00000000-0005-0000-0000-0000B6920000}"/>
    <cellStyle name="Sub totals 2 3 8" xfId="37556" xr:uid="{00000000-0005-0000-0000-0000B7920000}"/>
    <cellStyle name="Sub totals 2 3 8 2" xfId="37557" xr:uid="{00000000-0005-0000-0000-0000B8920000}"/>
    <cellStyle name="Sub totals 2 3 8 3" xfId="37558" xr:uid="{00000000-0005-0000-0000-0000B9920000}"/>
    <cellStyle name="Sub totals 2 3 9" xfId="37559" xr:uid="{00000000-0005-0000-0000-0000BA920000}"/>
    <cellStyle name="Sub totals 2 3 9 2" xfId="37560" xr:uid="{00000000-0005-0000-0000-0000BB920000}"/>
    <cellStyle name="Sub totals 2 3 9 3" xfId="37561" xr:uid="{00000000-0005-0000-0000-0000BC920000}"/>
    <cellStyle name="Sub totals 2 30" xfId="37562" xr:uid="{00000000-0005-0000-0000-0000BD920000}"/>
    <cellStyle name="Sub totals 2 30 2" xfId="37563" xr:uid="{00000000-0005-0000-0000-0000BE920000}"/>
    <cellStyle name="Sub totals 2 30 3" xfId="37564" xr:uid="{00000000-0005-0000-0000-0000BF920000}"/>
    <cellStyle name="Sub totals 2 31" xfId="37565" xr:uid="{00000000-0005-0000-0000-0000C0920000}"/>
    <cellStyle name="Sub totals 2 31 2" xfId="37566" xr:uid="{00000000-0005-0000-0000-0000C1920000}"/>
    <cellStyle name="Sub totals 2 31 3" xfId="37567" xr:uid="{00000000-0005-0000-0000-0000C2920000}"/>
    <cellStyle name="Sub totals 2 32" xfId="37568" xr:uid="{00000000-0005-0000-0000-0000C3920000}"/>
    <cellStyle name="Sub totals 2 32 2" xfId="37569" xr:uid="{00000000-0005-0000-0000-0000C4920000}"/>
    <cellStyle name="Sub totals 2 32 3" xfId="37570" xr:uid="{00000000-0005-0000-0000-0000C5920000}"/>
    <cellStyle name="Sub totals 2 33" xfId="37571" xr:uid="{00000000-0005-0000-0000-0000C6920000}"/>
    <cellStyle name="Sub totals 2 33 2" xfId="37572" xr:uid="{00000000-0005-0000-0000-0000C7920000}"/>
    <cellStyle name="Sub totals 2 33 3" xfId="37573" xr:uid="{00000000-0005-0000-0000-0000C8920000}"/>
    <cellStyle name="Sub totals 2 34" xfId="37574" xr:uid="{00000000-0005-0000-0000-0000C9920000}"/>
    <cellStyle name="Sub totals 2 34 2" xfId="37575" xr:uid="{00000000-0005-0000-0000-0000CA920000}"/>
    <cellStyle name="Sub totals 2 34 3" xfId="37576" xr:uid="{00000000-0005-0000-0000-0000CB920000}"/>
    <cellStyle name="Sub totals 2 35" xfId="37577" xr:uid="{00000000-0005-0000-0000-0000CC920000}"/>
    <cellStyle name="Sub totals 2 36" xfId="37578" xr:uid="{00000000-0005-0000-0000-0000CD920000}"/>
    <cellStyle name="Sub totals 2 4" xfId="37579" xr:uid="{00000000-0005-0000-0000-0000CE920000}"/>
    <cellStyle name="Sub totals 2 4 10" xfId="37580" xr:uid="{00000000-0005-0000-0000-0000CF920000}"/>
    <cellStyle name="Sub totals 2 4 10 2" xfId="37581" xr:uid="{00000000-0005-0000-0000-0000D0920000}"/>
    <cellStyle name="Sub totals 2 4 10 3" xfId="37582" xr:uid="{00000000-0005-0000-0000-0000D1920000}"/>
    <cellStyle name="Sub totals 2 4 11" xfId="37583" xr:uid="{00000000-0005-0000-0000-0000D2920000}"/>
    <cellStyle name="Sub totals 2 4 11 2" xfId="37584" xr:uid="{00000000-0005-0000-0000-0000D3920000}"/>
    <cellStyle name="Sub totals 2 4 11 3" xfId="37585" xr:uid="{00000000-0005-0000-0000-0000D4920000}"/>
    <cellStyle name="Sub totals 2 4 12" xfId="37586" xr:uid="{00000000-0005-0000-0000-0000D5920000}"/>
    <cellStyle name="Sub totals 2 4 12 2" xfId="37587" xr:uid="{00000000-0005-0000-0000-0000D6920000}"/>
    <cellStyle name="Sub totals 2 4 12 3" xfId="37588" xr:uid="{00000000-0005-0000-0000-0000D7920000}"/>
    <cellStyle name="Sub totals 2 4 13" xfId="37589" xr:uid="{00000000-0005-0000-0000-0000D8920000}"/>
    <cellStyle name="Sub totals 2 4 13 2" xfId="37590" xr:uid="{00000000-0005-0000-0000-0000D9920000}"/>
    <cellStyle name="Sub totals 2 4 13 3" xfId="37591" xr:uid="{00000000-0005-0000-0000-0000DA920000}"/>
    <cellStyle name="Sub totals 2 4 14" xfId="37592" xr:uid="{00000000-0005-0000-0000-0000DB920000}"/>
    <cellStyle name="Sub totals 2 4 14 2" xfId="37593" xr:uid="{00000000-0005-0000-0000-0000DC920000}"/>
    <cellStyle name="Sub totals 2 4 14 3" xfId="37594" xr:uid="{00000000-0005-0000-0000-0000DD920000}"/>
    <cellStyle name="Sub totals 2 4 15" xfId="37595" xr:uid="{00000000-0005-0000-0000-0000DE920000}"/>
    <cellStyle name="Sub totals 2 4 15 2" xfId="37596" xr:uid="{00000000-0005-0000-0000-0000DF920000}"/>
    <cellStyle name="Sub totals 2 4 15 3" xfId="37597" xr:uid="{00000000-0005-0000-0000-0000E0920000}"/>
    <cellStyle name="Sub totals 2 4 16" xfId="37598" xr:uid="{00000000-0005-0000-0000-0000E1920000}"/>
    <cellStyle name="Sub totals 2 4 16 2" xfId="37599" xr:uid="{00000000-0005-0000-0000-0000E2920000}"/>
    <cellStyle name="Sub totals 2 4 16 3" xfId="37600" xr:uid="{00000000-0005-0000-0000-0000E3920000}"/>
    <cellStyle name="Sub totals 2 4 17" xfId="37601" xr:uid="{00000000-0005-0000-0000-0000E4920000}"/>
    <cellStyle name="Sub totals 2 4 17 2" xfId="37602" xr:uid="{00000000-0005-0000-0000-0000E5920000}"/>
    <cellStyle name="Sub totals 2 4 17 3" xfId="37603" xr:uid="{00000000-0005-0000-0000-0000E6920000}"/>
    <cellStyle name="Sub totals 2 4 18" xfId="37604" xr:uid="{00000000-0005-0000-0000-0000E7920000}"/>
    <cellStyle name="Sub totals 2 4 18 2" xfId="37605" xr:uid="{00000000-0005-0000-0000-0000E8920000}"/>
    <cellStyle name="Sub totals 2 4 18 3" xfId="37606" xr:uid="{00000000-0005-0000-0000-0000E9920000}"/>
    <cellStyle name="Sub totals 2 4 19" xfId="37607" xr:uid="{00000000-0005-0000-0000-0000EA920000}"/>
    <cellStyle name="Sub totals 2 4 19 2" xfId="37608" xr:uid="{00000000-0005-0000-0000-0000EB920000}"/>
    <cellStyle name="Sub totals 2 4 19 3" xfId="37609" xr:uid="{00000000-0005-0000-0000-0000EC920000}"/>
    <cellStyle name="Sub totals 2 4 2" xfId="37610" xr:uid="{00000000-0005-0000-0000-0000ED920000}"/>
    <cellStyle name="Sub totals 2 4 2 2" xfId="37611" xr:uid="{00000000-0005-0000-0000-0000EE920000}"/>
    <cellStyle name="Sub totals 2 4 2 3" xfId="37612" xr:uid="{00000000-0005-0000-0000-0000EF920000}"/>
    <cellStyle name="Sub totals 2 4 20" xfId="37613" xr:uid="{00000000-0005-0000-0000-0000F0920000}"/>
    <cellStyle name="Sub totals 2 4 20 2" xfId="37614" xr:uid="{00000000-0005-0000-0000-0000F1920000}"/>
    <cellStyle name="Sub totals 2 4 20 3" xfId="37615" xr:uid="{00000000-0005-0000-0000-0000F2920000}"/>
    <cellStyle name="Sub totals 2 4 21" xfId="37616" xr:uid="{00000000-0005-0000-0000-0000F3920000}"/>
    <cellStyle name="Sub totals 2 4 21 2" xfId="37617" xr:uid="{00000000-0005-0000-0000-0000F4920000}"/>
    <cellStyle name="Sub totals 2 4 21 3" xfId="37618" xr:uid="{00000000-0005-0000-0000-0000F5920000}"/>
    <cellStyle name="Sub totals 2 4 22" xfId="37619" xr:uid="{00000000-0005-0000-0000-0000F6920000}"/>
    <cellStyle name="Sub totals 2 4 22 2" xfId="37620" xr:uid="{00000000-0005-0000-0000-0000F7920000}"/>
    <cellStyle name="Sub totals 2 4 22 3" xfId="37621" xr:uid="{00000000-0005-0000-0000-0000F8920000}"/>
    <cellStyle name="Sub totals 2 4 23" xfId="37622" xr:uid="{00000000-0005-0000-0000-0000F9920000}"/>
    <cellStyle name="Sub totals 2 4 23 2" xfId="37623" xr:uid="{00000000-0005-0000-0000-0000FA920000}"/>
    <cellStyle name="Sub totals 2 4 23 3" xfId="37624" xr:uid="{00000000-0005-0000-0000-0000FB920000}"/>
    <cellStyle name="Sub totals 2 4 24" xfId="37625" xr:uid="{00000000-0005-0000-0000-0000FC920000}"/>
    <cellStyle name="Sub totals 2 4 24 2" xfId="37626" xr:uid="{00000000-0005-0000-0000-0000FD920000}"/>
    <cellStyle name="Sub totals 2 4 24 3" xfId="37627" xr:uid="{00000000-0005-0000-0000-0000FE920000}"/>
    <cellStyle name="Sub totals 2 4 25" xfId="37628" xr:uid="{00000000-0005-0000-0000-0000FF920000}"/>
    <cellStyle name="Sub totals 2 4 26" xfId="37629" xr:uid="{00000000-0005-0000-0000-000000930000}"/>
    <cellStyle name="Sub totals 2 4 3" xfId="37630" xr:uid="{00000000-0005-0000-0000-000001930000}"/>
    <cellStyle name="Sub totals 2 4 3 2" xfId="37631" xr:uid="{00000000-0005-0000-0000-000002930000}"/>
    <cellStyle name="Sub totals 2 4 3 3" xfId="37632" xr:uid="{00000000-0005-0000-0000-000003930000}"/>
    <cellStyle name="Sub totals 2 4 4" xfId="37633" xr:uid="{00000000-0005-0000-0000-000004930000}"/>
    <cellStyle name="Sub totals 2 4 4 2" xfId="37634" xr:uid="{00000000-0005-0000-0000-000005930000}"/>
    <cellStyle name="Sub totals 2 4 4 3" xfId="37635" xr:uid="{00000000-0005-0000-0000-000006930000}"/>
    <cellStyle name="Sub totals 2 4 5" xfId="37636" xr:uid="{00000000-0005-0000-0000-000007930000}"/>
    <cellStyle name="Sub totals 2 4 5 2" xfId="37637" xr:uid="{00000000-0005-0000-0000-000008930000}"/>
    <cellStyle name="Sub totals 2 4 5 3" xfId="37638" xr:uid="{00000000-0005-0000-0000-000009930000}"/>
    <cellStyle name="Sub totals 2 4 6" xfId="37639" xr:uid="{00000000-0005-0000-0000-00000A930000}"/>
    <cellStyle name="Sub totals 2 4 6 2" xfId="37640" xr:uid="{00000000-0005-0000-0000-00000B930000}"/>
    <cellStyle name="Sub totals 2 4 6 3" xfId="37641" xr:uid="{00000000-0005-0000-0000-00000C930000}"/>
    <cellStyle name="Sub totals 2 4 7" xfId="37642" xr:uid="{00000000-0005-0000-0000-00000D930000}"/>
    <cellStyle name="Sub totals 2 4 7 2" xfId="37643" xr:uid="{00000000-0005-0000-0000-00000E930000}"/>
    <cellStyle name="Sub totals 2 4 7 3" xfId="37644" xr:uid="{00000000-0005-0000-0000-00000F930000}"/>
    <cellStyle name="Sub totals 2 4 8" xfId="37645" xr:uid="{00000000-0005-0000-0000-000010930000}"/>
    <cellStyle name="Sub totals 2 4 8 2" xfId="37646" xr:uid="{00000000-0005-0000-0000-000011930000}"/>
    <cellStyle name="Sub totals 2 4 8 3" xfId="37647" xr:uid="{00000000-0005-0000-0000-000012930000}"/>
    <cellStyle name="Sub totals 2 4 9" xfId="37648" xr:uid="{00000000-0005-0000-0000-000013930000}"/>
    <cellStyle name="Sub totals 2 4 9 2" xfId="37649" xr:uid="{00000000-0005-0000-0000-000014930000}"/>
    <cellStyle name="Sub totals 2 4 9 3" xfId="37650" xr:uid="{00000000-0005-0000-0000-000015930000}"/>
    <cellStyle name="Sub totals 2 5" xfId="37651" xr:uid="{00000000-0005-0000-0000-000016930000}"/>
    <cellStyle name="Sub totals 2 5 10" xfId="37652" xr:uid="{00000000-0005-0000-0000-000017930000}"/>
    <cellStyle name="Sub totals 2 5 10 2" xfId="37653" xr:uid="{00000000-0005-0000-0000-000018930000}"/>
    <cellStyle name="Sub totals 2 5 10 3" xfId="37654" xr:uid="{00000000-0005-0000-0000-000019930000}"/>
    <cellStyle name="Sub totals 2 5 11" xfId="37655" xr:uid="{00000000-0005-0000-0000-00001A930000}"/>
    <cellStyle name="Sub totals 2 5 11 2" xfId="37656" xr:uid="{00000000-0005-0000-0000-00001B930000}"/>
    <cellStyle name="Sub totals 2 5 11 3" xfId="37657" xr:uid="{00000000-0005-0000-0000-00001C930000}"/>
    <cellStyle name="Sub totals 2 5 12" xfId="37658" xr:uid="{00000000-0005-0000-0000-00001D930000}"/>
    <cellStyle name="Sub totals 2 5 12 2" xfId="37659" xr:uid="{00000000-0005-0000-0000-00001E930000}"/>
    <cellStyle name="Sub totals 2 5 12 3" xfId="37660" xr:uid="{00000000-0005-0000-0000-00001F930000}"/>
    <cellStyle name="Sub totals 2 5 13" xfId="37661" xr:uid="{00000000-0005-0000-0000-000020930000}"/>
    <cellStyle name="Sub totals 2 5 13 2" xfId="37662" xr:uid="{00000000-0005-0000-0000-000021930000}"/>
    <cellStyle name="Sub totals 2 5 13 3" xfId="37663" xr:uid="{00000000-0005-0000-0000-000022930000}"/>
    <cellStyle name="Sub totals 2 5 14" xfId="37664" xr:uid="{00000000-0005-0000-0000-000023930000}"/>
    <cellStyle name="Sub totals 2 5 14 2" xfId="37665" xr:uid="{00000000-0005-0000-0000-000024930000}"/>
    <cellStyle name="Sub totals 2 5 14 3" xfId="37666" xr:uid="{00000000-0005-0000-0000-000025930000}"/>
    <cellStyle name="Sub totals 2 5 15" xfId="37667" xr:uid="{00000000-0005-0000-0000-000026930000}"/>
    <cellStyle name="Sub totals 2 5 15 2" xfId="37668" xr:uid="{00000000-0005-0000-0000-000027930000}"/>
    <cellStyle name="Sub totals 2 5 15 3" xfId="37669" xr:uid="{00000000-0005-0000-0000-000028930000}"/>
    <cellStyle name="Sub totals 2 5 16" xfId="37670" xr:uid="{00000000-0005-0000-0000-000029930000}"/>
    <cellStyle name="Sub totals 2 5 16 2" xfId="37671" xr:uid="{00000000-0005-0000-0000-00002A930000}"/>
    <cellStyle name="Sub totals 2 5 16 3" xfId="37672" xr:uid="{00000000-0005-0000-0000-00002B930000}"/>
    <cellStyle name="Sub totals 2 5 17" xfId="37673" xr:uid="{00000000-0005-0000-0000-00002C930000}"/>
    <cellStyle name="Sub totals 2 5 17 2" xfId="37674" xr:uid="{00000000-0005-0000-0000-00002D930000}"/>
    <cellStyle name="Sub totals 2 5 17 3" xfId="37675" xr:uid="{00000000-0005-0000-0000-00002E930000}"/>
    <cellStyle name="Sub totals 2 5 18" xfId="37676" xr:uid="{00000000-0005-0000-0000-00002F930000}"/>
    <cellStyle name="Sub totals 2 5 18 2" xfId="37677" xr:uid="{00000000-0005-0000-0000-000030930000}"/>
    <cellStyle name="Sub totals 2 5 18 3" xfId="37678" xr:uid="{00000000-0005-0000-0000-000031930000}"/>
    <cellStyle name="Sub totals 2 5 19" xfId="37679" xr:uid="{00000000-0005-0000-0000-000032930000}"/>
    <cellStyle name="Sub totals 2 5 19 2" xfId="37680" xr:uid="{00000000-0005-0000-0000-000033930000}"/>
    <cellStyle name="Sub totals 2 5 19 3" xfId="37681" xr:uid="{00000000-0005-0000-0000-000034930000}"/>
    <cellStyle name="Sub totals 2 5 2" xfId="37682" xr:uid="{00000000-0005-0000-0000-000035930000}"/>
    <cellStyle name="Sub totals 2 5 2 2" xfId="37683" xr:uid="{00000000-0005-0000-0000-000036930000}"/>
    <cellStyle name="Sub totals 2 5 2 3" xfId="37684" xr:uid="{00000000-0005-0000-0000-000037930000}"/>
    <cellStyle name="Sub totals 2 5 20" xfId="37685" xr:uid="{00000000-0005-0000-0000-000038930000}"/>
    <cellStyle name="Sub totals 2 5 20 2" xfId="37686" xr:uid="{00000000-0005-0000-0000-000039930000}"/>
    <cellStyle name="Sub totals 2 5 20 3" xfId="37687" xr:uid="{00000000-0005-0000-0000-00003A930000}"/>
    <cellStyle name="Sub totals 2 5 21" xfId="37688" xr:uid="{00000000-0005-0000-0000-00003B930000}"/>
    <cellStyle name="Sub totals 2 5 21 2" xfId="37689" xr:uid="{00000000-0005-0000-0000-00003C930000}"/>
    <cellStyle name="Sub totals 2 5 21 3" xfId="37690" xr:uid="{00000000-0005-0000-0000-00003D930000}"/>
    <cellStyle name="Sub totals 2 5 22" xfId="37691" xr:uid="{00000000-0005-0000-0000-00003E930000}"/>
    <cellStyle name="Sub totals 2 5 22 2" xfId="37692" xr:uid="{00000000-0005-0000-0000-00003F930000}"/>
    <cellStyle name="Sub totals 2 5 22 3" xfId="37693" xr:uid="{00000000-0005-0000-0000-000040930000}"/>
    <cellStyle name="Sub totals 2 5 23" xfId="37694" xr:uid="{00000000-0005-0000-0000-000041930000}"/>
    <cellStyle name="Sub totals 2 5 23 2" xfId="37695" xr:uid="{00000000-0005-0000-0000-000042930000}"/>
    <cellStyle name="Sub totals 2 5 23 3" xfId="37696" xr:uid="{00000000-0005-0000-0000-000043930000}"/>
    <cellStyle name="Sub totals 2 5 24" xfId="37697" xr:uid="{00000000-0005-0000-0000-000044930000}"/>
    <cellStyle name="Sub totals 2 5 24 2" xfId="37698" xr:uid="{00000000-0005-0000-0000-000045930000}"/>
    <cellStyle name="Sub totals 2 5 24 3" xfId="37699" xr:uid="{00000000-0005-0000-0000-000046930000}"/>
    <cellStyle name="Sub totals 2 5 25" xfId="37700" xr:uid="{00000000-0005-0000-0000-000047930000}"/>
    <cellStyle name="Sub totals 2 5 26" xfId="37701" xr:uid="{00000000-0005-0000-0000-000048930000}"/>
    <cellStyle name="Sub totals 2 5 3" xfId="37702" xr:uid="{00000000-0005-0000-0000-000049930000}"/>
    <cellStyle name="Sub totals 2 5 3 2" xfId="37703" xr:uid="{00000000-0005-0000-0000-00004A930000}"/>
    <cellStyle name="Sub totals 2 5 3 3" xfId="37704" xr:uid="{00000000-0005-0000-0000-00004B930000}"/>
    <cellStyle name="Sub totals 2 5 4" xfId="37705" xr:uid="{00000000-0005-0000-0000-00004C930000}"/>
    <cellStyle name="Sub totals 2 5 4 2" xfId="37706" xr:uid="{00000000-0005-0000-0000-00004D930000}"/>
    <cellStyle name="Sub totals 2 5 4 3" xfId="37707" xr:uid="{00000000-0005-0000-0000-00004E930000}"/>
    <cellStyle name="Sub totals 2 5 5" xfId="37708" xr:uid="{00000000-0005-0000-0000-00004F930000}"/>
    <cellStyle name="Sub totals 2 5 5 2" xfId="37709" xr:uid="{00000000-0005-0000-0000-000050930000}"/>
    <cellStyle name="Sub totals 2 5 5 3" xfId="37710" xr:uid="{00000000-0005-0000-0000-000051930000}"/>
    <cellStyle name="Sub totals 2 5 6" xfId="37711" xr:uid="{00000000-0005-0000-0000-000052930000}"/>
    <cellStyle name="Sub totals 2 5 6 2" xfId="37712" xr:uid="{00000000-0005-0000-0000-000053930000}"/>
    <cellStyle name="Sub totals 2 5 6 3" xfId="37713" xr:uid="{00000000-0005-0000-0000-000054930000}"/>
    <cellStyle name="Sub totals 2 5 7" xfId="37714" xr:uid="{00000000-0005-0000-0000-000055930000}"/>
    <cellStyle name="Sub totals 2 5 7 2" xfId="37715" xr:uid="{00000000-0005-0000-0000-000056930000}"/>
    <cellStyle name="Sub totals 2 5 7 3" xfId="37716" xr:uid="{00000000-0005-0000-0000-000057930000}"/>
    <cellStyle name="Sub totals 2 5 8" xfId="37717" xr:uid="{00000000-0005-0000-0000-000058930000}"/>
    <cellStyle name="Sub totals 2 5 8 2" xfId="37718" xr:uid="{00000000-0005-0000-0000-000059930000}"/>
    <cellStyle name="Sub totals 2 5 8 3" xfId="37719" xr:uid="{00000000-0005-0000-0000-00005A930000}"/>
    <cellStyle name="Sub totals 2 5 9" xfId="37720" xr:uid="{00000000-0005-0000-0000-00005B930000}"/>
    <cellStyle name="Sub totals 2 5 9 2" xfId="37721" xr:uid="{00000000-0005-0000-0000-00005C930000}"/>
    <cellStyle name="Sub totals 2 5 9 3" xfId="37722" xr:uid="{00000000-0005-0000-0000-00005D930000}"/>
    <cellStyle name="Sub totals 2 6" xfId="37723" xr:uid="{00000000-0005-0000-0000-00005E930000}"/>
    <cellStyle name="Sub totals 2 6 10" xfId="37724" xr:uid="{00000000-0005-0000-0000-00005F930000}"/>
    <cellStyle name="Sub totals 2 6 10 2" xfId="37725" xr:uid="{00000000-0005-0000-0000-000060930000}"/>
    <cellStyle name="Sub totals 2 6 10 3" xfId="37726" xr:uid="{00000000-0005-0000-0000-000061930000}"/>
    <cellStyle name="Sub totals 2 6 11" xfId="37727" xr:uid="{00000000-0005-0000-0000-000062930000}"/>
    <cellStyle name="Sub totals 2 6 11 2" xfId="37728" xr:uid="{00000000-0005-0000-0000-000063930000}"/>
    <cellStyle name="Sub totals 2 6 11 3" xfId="37729" xr:uid="{00000000-0005-0000-0000-000064930000}"/>
    <cellStyle name="Sub totals 2 6 12" xfId="37730" xr:uid="{00000000-0005-0000-0000-000065930000}"/>
    <cellStyle name="Sub totals 2 6 12 2" xfId="37731" xr:uid="{00000000-0005-0000-0000-000066930000}"/>
    <cellStyle name="Sub totals 2 6 12 3" xfId="37732" xr:uid="{00000000-0005-0000-0000-000067930000}"/>
    <cellStyle name="Sub totals 2 6 13" xfId="37733" xr:uid="{00000000-0005-0000-0000-000068930000}"/>
    <cellStyle name="Sub totals 2 6 13 2" xfId="37734" xr:uid="{00000000-0005-0000-0000-000069930000}"/>
    <cellStyle name="Sub totals 2 6 13 3" xfId="37735" xr:uid="{00000000-0005-0000-0000-00006A930000}"/>
    <cellStyle name="Sub totals 2 6 14" xfId="37736" xr:uid="{00000000-0005-0000-0000-00006B930000}"/>
    <cellStyle name="Sub totals 2 6 14 2" xfId="37737" xr:uid="{00000000-0005-0000-0000-00006C930000}"/>
    <cellStyle name="Sub totals 2 6 14 3" xfId="37738" xr:uid="{00000000-0005-0000-0000-00006D930000}"/>
    <cellStyle name="Sub totals 2 6 15" xfId="37739" xr:uid="{00000000-0005-0000-0000-00006E930000}"/>
    <cellStyle name="Sub totals 2 6 15 2" xfId="37740" xr:uid="{00000000-0005-0000-0000-00006F930000}"/>
    <cellStyle name="Sub totals 2 6 15 3" xfId="37741" xr:uid="{00000000-0005-0000-0000-000070930000}"/>
    <cellStyle name="Sub totals 2 6 16" xfId="37742" xr:uid="{00000000-0005-0000-0000-000071930000}"/>
    <cellStyle name="Sub totals 2 6 16 2" xfId="37743" xr:uid="{00000000-0005-0000-0000-000072930000}"/>
    <cellStyle name="Sub totals 2 6 16 3" xfId="37744" xr:uid="{00000000-0005-0000-0000-000073930000}"/>
    <cellStyle name="Sub totals 2 6 17" xfId="37745" xr:uid="{00000000-0005-0000-0000-000074930000}"/>
    <cellStyle name="Sub totals 2 6 17 2" xfId="37746" xr:uid="{00000000-0005-0000-0000-000075930000}"/>
    <cellStyle name="Sub totals 2 6 17 3" xfId="37747" xr:uid="{00000000-0005-0000-0000-000076930000}"/>
    <cellStyle name="Sub totals 2 6 18" xfId="37748" xr:uid="{00000000-0005-0000-0000-000077930000}"/>
    <cellStyle name="Sub totals 2 6 18 2" xfId="37749" xr:uid="{00000000-0005-0000-0000-000078930000}"/>
    <cellStyle name="Sub totals 2 6 18 3" xfId="37750" xr:uid="{00000000-0005-0000-0000-000079930000}"/>
    <cellStyle name="Sub totals 2 6 19" xfId="37751" xr:uid="{00000000-0005-0000-0000-00007A930000}"/>
    <cellStyle name="Sub totals 2 6 19 2" xfId="37752" xr:uid="{00000000-0005-0000-0000-00007B930000}"/>
    <cellStyle name="Sub totals 2 6 19 3" xfId="37753" xr:uid="{00000000-0005-0000-0000-00007C930000}"/>
    <cellStyle name="Sub totals 2 6 2" xfId="37754" xr:uid="{00000000-0005-0000-0000-00007D930000}"/>
    <cellStyle name="Sub totals 2 6 2 2" xfId="37755" xr:uid="{00000000-0005-0000-0000-00007E930000}"/>
    <cellStyle name="Sub totals 2 6 2 3" xfId="37756" xr:uid="{00000000-0005-0000-0000-00007F930000}"/>
    <cellStyle name="Sub totals 2 6 20" xfId="37757" xr:uid="{00000000-0005-0000-0000-000080930000}"/>
    <cellStyle name="Sub totals 2 6 20 2" xfId="37758" xr:uid="{00000000-0005-0000-0000-000081930000}"/>
    <cellStyle name="Sub totals 2 6 20 3" xfId="37759" xr:uid="{00000000-0005-0000-0000-000082930000}"/>
    <cellStyle name="Sub totals 2 6 21" xfId="37760" xr:uid="{00000000-0005-0000-0000-000083930000}"/>
    <cellStyle name="Sub totals 2 6 21 2" xfId="37761" xr:uid="{00000000-0005-0000-0000-000084930000}"/>
    <cellStyle name="Sub totals 2 6 21 3" xfId="37762" xr:uid="{00000000-0005-0000-0000-000085930000}"/>
    <cellStyle name="Sub totals 2 6 22" xfId="37763" xr:uid="{00000000-0005-0000-0000-000086930000}"/>
    <cellStyle name="Sub totals 2 6 22 2" xfId="37764" xr:uid="{00000000-0005-0000-0000-000087930000}"/>
    <cellStyle name="Sub totals 2 6 22 3" xfId="37765" xr:uid="{00000000-0005-0000-0000-000088930000}"/>
    <cellStyle name="Sub totals 2 6 23" xfId="37766" xr:uid="{00000000-0005-0000-0000-000089930000}"/>
    <cellStyle name="Sub totals 2 6 23 2" xfId="37767" xr:uid="{00000000-0005-0000-0000-00008A930000}"/>
    <cellStyle name="Sub totals 2 6 23 3" xfId="37768" xr:uid="{00000000-0005-0000-0000-00008B930000}"/>
    <cellStyle name="Sub totals 2 6 24" xfId="37769" xr:uid="{00000000-0005-0000-0000-00008C930000}"/>
    <cellStyle name="Sub totals 2 6 24 2" xfId="37770" xr:uid="{00000000-0005-0000-0000-00008D930000}"/>
    <cellStyle name="Sub totals 2 6 24 3" xfId="37771" xr:uid="{00000000-0005-0000-0000-00008E930000}"/>
    <cellStyle name="Sub totals 2 6 25" xfId="37772" xr:uid="{00000000-0005-0000-0000-00008F930000}"/>
    <cellStyle name="Sub totals 2 6 26" xfId="37773" xr:uid="{00000000-0005-0000-0000-000090930000}"/>
    <cellStyle name="Sub totals 2 6 3" xfId="37774" xr:uid="{00000000-0005-0000-0000-000091930000}"/>
    <cellStyle name="Sub totals 2 6 3 2" xfId="37775" xr:uid="{00000000-0005-0000-0000-000092930000}"/>
    <cellStyle name="Sub totals 2 6 3 3" xfId="37776" xr:uid="{00000000-0005-0000-0000-000093930000}"/>
    <cellStyle name="Sub totals 2 6 4" xfId="37777" xr:uid="{00000000-0005-0000-0000-000094930000}"/>
    <cellStyle name="Sub totals 2 6 4 2" xfId="37778" xr:uid="{00000000-0005-0000-0000-000095930000}"/>
    <cellStyle name="Sub totals 2 6 4 3" xfId="37779" xr:uid="{00000000-0005-0000-0000-000096930000}"/>
    <cellStyle name="Sub totals 2 6 5" xfId="37780" xr:uid="{00000000-0005-0000-0000-000097930000}"/>
    <cellStyle name="Sub totals 2 6 5 2" xfId="37781" xr:uid="{00000000-0005-0000-0000-000098930000}"/>
    <cellStyle name="Sub totals 2 6 5 3" xfId="37782" xr:uid="{00000000-0005-0000-0000-000099930000}"/>
    <cellStyle name="Sub totals 2 6 6" xfId="37783" xr:uid="{00000000-0005-0000-0000-00009A930000}"/>
    <cellStyle name="Sub totals 2 6 6 2" xfId="37784" xr:uid="{00000000-0005-0000-0000-00009B930000}"/>
    <cellStyle name="Sub totals 2 6 6 3" xfId="37785" xr:uid="{00000000-0005-0000-0000-00009C930000}"/>
    <cellStyle name="Sub totals 2 6 7" xfId="37786" xr:uid="{00000000-0005-0000-0000-00009D930000}"/>
    <cellStyle name="Sub totals 2 6 7 2" xfId="37787" xr:uid="{00000000-0005-0000-0000-00009E930000}"/>
    <cellStyle name="Sub totals 2 6 7 3" xfId="37788" xr:uid="{00000000-0005-0000-0000-00009F930000}"/>
    <cellStyle name="Sub totals 2 6 8" xfId="37789" xr:uid="{00000000-0005-0000-0000-0000A0930000}"/>
    <cellStyle name="Sub totals 2 6 8 2" xfId="37790" xr:uid="{00000000-0005-0000-0000-0000A1930000}"/>
    <cellStyle name="Sub totals 2 6 8 3" xfId="37791" xr:uid="{00000000-0005-0000-0000-0000A2930000}"/>
    <cellStyle name="Sub totals 2 6 9" xfId="37792" xr:uid="{00000000-0005-0000-0000-0000A3930000}"/>
    <cellStyle name="Sub totals 2 6 9 2" xfId="37793" xr:uid="{00000000-0005-0000-0000-0000A4930000}"/>
    <cellStyle name="Sub totals 2 6 9 3" xfId="37794" xr:uid="{00000000-0005-0000-0000-0000A5930000}"/>
    <cellStyle name="Sub totals 2 7" xfId="37795" xr:uid="{00000000-0005-0000-0000-0000A6930000}"/>
    <cellStyle name="Sub totals 2 7 10" xfId="37796" xr:uid="{00000000-0005-0000-0000-0000A7930000}"/>
    <cellStyle name="Sub totals 2 7 10 2" xfId="37797" xr:uid="{00000000-0005-0000-0000-0000A8930000}"/>
    <cellStyle name="Sub totals 2 7 10 3" xfId="37798" xr:uid="{00000000-0005-0000-0000-0000A9930000}"/>
    <cellStyle name="Sub totals 2 7 11" xfId="37799" xr:uid="{00000000-0005-0000-0000-0000AA930000}"/>
    <cellStyle name="Sub totals 2 7 11 2" xfId="37800" xr:uid="{00000000-0005-0000-0000-0000AB930000}"/>
    <cellStyle name="Sub totals 2 7 11 3" xfId="37801" xr:uid="{00000000-0005-0000-0000-0000AC930000}"/>
    <cellStyle name="Sub totals 2 7 12" xfId="37802" xr:uid="{00000000-0005-0000-0000-0000AD930000}"/>
    <cellStyle name="Sub totals 2 7 12 2" xfId="37803" xr:uid="{00000000-0005-0000-0000-0000AE930000}"/>
    <cellStyle name="Sub totals 2 7 12 3" xfId="37804" xr:uid="{00000000-0005-0000-0000-0000AF930000}"/>
    <cellStyle name="Sub totals 2 7 13" xfId="37805" xr:uid="{00000000-0005-0000-0000-0000B0930000}"/>
    <cellStyle name="Sub totals 2 7 13 2" xfId="37806" xr:uid="{00000000-0005-0000-0000-0000B1930000}"/>
    <cellStyle name="Sub totals 2 7 13 3" xfId="37807" xr:uid="{00000000-0005-0000-0000-0000B2930000}"/>
    <cellStyle name="Sub totals 2 7 14" xfId="37808" xr:uid="{00000000-0005-0000-0000-0000B3930000}"/>
    <cellStyle name="Sub totals 2 7 14 2" xfId="37809" xr:uid="{00000000-0005-0000-0000-0000B4930000}"/>
    <cellStyle name="Sub totals 2 7 14 3" xfId="37810" xr:uid="{00000000-0005-0000-0000-0000B5930000}"/>
    <cellStyle name="Sub totals 2 7 15" xfId="37811" xr:uid="{00000000-0005-0000-0000-0000B6930000}"/>
    <cellStyle name="Sub totals 2 7 15 2" xfId="37812" xr:uid="{00000000-0005-0000-0000-0000B7930000}"/>
    <cellStyle name="Sub totals 2 7 15 3" xfId="37813" xr:uid="{00000000-0005-0000-0000-0000B8930000}"/>
    <cellStyle name="Sub totals 2 7 16" xfId="37814" xr:uid="{00000000-0005-0000-0000-0000B9930000}"/>
    <cellStyle name="Sub totals 2 7 16 2" xfId="37815" xr:uid="{00000000-0005-0000-0000-0000BA930000}"/>
    <cellStyle name="Sub totals 2 7 16 3" xfId="37816" xr:uid="{00000000-0005-0000-0000-0000BB930000}"/>
    <cellStyle name="Sub totals 2 7 17" xfId="37817" xr:uid="{00000000-0005-0000-0000-0000BC930000}"/>
    <cellStyle name="Sub totals 2 7 17 2" xfId="37818" xr:uid="{00000000-0005-0000-0000-0000BD930000}"/>
    <cellStyle name="Sub totals 2 7 17 3" xfId="37819" xr:uid="{00000000-0005-0000-0000-0000BE930000}"/>
    <cellStyle name="Sub totals 2 7 18" xfId="37820" xr:uid="{00000000-0005-0000-0000-0000BF930000}"/>
    <cellStyle name="Sub totals 2 7 18 2" xfId="37821" xr:uid="{00000000-0005-0000-0000-0000C0930000}"/>
    <cellStyle name="Sub totals 2 7 18 3" xfId="37822" xr:uid="{00000000-0005-0000-0000-0000C1930000}"/>
    <cellStyle name="Sub totals 2 7 19" xfId="37823" xr:uid="{00000000-0005-0000-0000-0000C2930000}"/>
    <cellStyle name="Sub totals 2 7 19 2" xfId="37824" xr:uid="{00000000-0005-0000-0000-0000C3930000}"/>
    <cellStyle name="Sub totals 2 7 19 3" xfId="37825" xr:uid="{00000000-0005-0000-0000-0000C4930000}"/>
    <cellStyle name="Sub totals 2 7 2" xfId="37826" xr:uid="{00000000-0005-0000-0000-0000C5930000}"/>
    <cellStyle name="Sub totals 2 7 2 2" xfId="37827" xr:uid="{00000000-0005-0000-0000-0000C6930000}"/>
    <cellStyle name="Sub totals 2 7 2 3" xfId="37828" xr:uid="{00000000-0005-0000-0000-0000C7930000}"/>
    <cellStyle name="Sub totals 2 7 20" xfId="37829" xr:uid="{00000000-0005-0000-0000-0000C8930000}"/>
    <cellStyle name="Sub totals 2 7 20 2" xfId="37830" xr:uid="{00000000-0005-0000-0000-0000C9930000}"/>
    <cellStyle name="Sub totals 2 7 20 3" xfId="37831" xr:uid="{00000000-0005-0000-0000-0000CA930000}"/>
    <cellStyle name="Sub totals 2 7 21" xfId="37832" xr:uid="{00000000-0005-0000-0000-0000CB930000}"/>
    <cellStyle name="Sub totals 2 7 21 2" xfId="37833" xr:uid="{00000000-0005-0000-0000-0000CC930000}"/>
    <cellStyle name="Sub totals 2 7 21 3" xfId="37834" xr:uid="{00000000-0005-0000-0000-0000CD930000}"/>
    <cellStyle name="Sub totals 2 7 22" xfId="37835" xr:uid="{00000000-0005-0000-0000-0000CE930000}"/>
    <cellStyle name="Sub totals 2 7 22 2" xfId="37836" xr:uid="{00000000-0005-0000-0000-0000CF930000}"/>
    <cellStyle name="Sub totals 2 7 22 3" xfId="37837" xr:uid="{00000000-0005-0000-0000-0000D0930000}"/>
    <cellStyle name="Sub totals 2 7 23" xfId="37838" xr:uid="{00000000-0005-0000-0000-0000D1930000}"/>
    <cellStyle name="Sub totals 2 7 23 2" xfId="37839" xr:uid="{00000000-0005-0000-0000-0000D2930000}"/>
    <cellStyle name="Sub totals 2 7 23 3" xfId="37840" xr:uid="{00000000-0005-0000-0000-0000D3930000}"/>
    <cellStyle name="Sub totals 2 7 24" xfId="37841" xr:uid="{00000000-0005-0000-0000-0000D4930000}"/>
    <cellStyle name="Sub totals 2 7 24 2" xfId="37842" xr:uid="{00000000-0005-0000-0000-0000D5930000}"/>
    <cellStyle name="Sub totals 2 7 24 3" xfId="37843" xr:uid="{00000000-0005-0000-0000-0000D6930000}"/>
    <cellStyle name="Sub totals 2 7 25" xfId="37844" xr:uid="{00000000-0005-0000-0000-0000D7930000}"/>
    <cellStyle name="Sub totals 2 7 26" xfId="37845" xr:uid="{00000000-0005-0000-0000-0000D8930000}"/>
    <cellStyle name="Sub totals 2 7 3" xfId="37846" xr:uid="{00000000-0005-0000-0000-0000D9930000}"/>
    <cellStyle name="Sub totals 2 7 3 2" xfId="37847" xr:uid="{00000000-0005-0000-0000-0000DA930000}"/>
    <cellStyle name="Sub totals 2 7 3 3" xfId="37848" xr:uid="{00000000-0005-0000-0000-0000DB930000}"/>
    <cellStyle name="Sub totals 2 7 4" xfId="37849" xr:uid="{00000000-0005-0000-0000-0000DC930000}"/>
    <cellStyle name="Sub totals 2 7 4 2" xfId="37850" xr:uid="{00000000-0005-0000-0000-0000DD930000}"/>
    <cellStyle name="Sub totals 2 7 4 3" xfId="37851" xr:uid="{00000000-0005-0000-0000-0000DE930000}"/>
    <cellStyle name="Sub totals 2 7 5" xfId="37852" xr:uid="{00000000-0005-0000-0000-0000DF930000}"/>
    <cellStyle name="Sub totals 2 7 5 2" xfId="37853" xr:uid="{00000000-0005-0000-0000-0000E0930000}"/>
    <cellStyle name="Sub totals 2 7 5 3" xfId="37854" xr:uid="{00000000-0005-0000-0000-0000E1930000}"/>
    <cellStyle name="Sub totals 2 7 6" xfId="37855" xr:uid="{00000000-0005-0000-0000-0000E2930000}"/>
    <cellStyle name="Sub totals 2 7 6 2" xfId="37856" xr:uid="{00000000-0005-0000-0000-0000E3930000}"/>
    <cellStyle name="Sub totals 2 7 6 3" xfId="37857" xr:uid="{00000000-0005-0000-0000-0000E4930000}"/>
    <cellStyle name="Sub totals 2 7 7" xfId="37858" xr:uid="{00000000-0005-0000-0000-0000E5930000}"/>
    <cellStyle name="Sub totals 2 7 7 2" xfId="37859" xr:uid="{00000000-0005-0000-0000-0000E6930000}"/>
    <cellStyle name="Sub totals 2 7 7 3" xfId="37860" xr:uid="{00000000-0005-0000-0000-0000E7930000}"/>
    <cellStyle name="Sub totals 2 7 8" xfId="37861" xr:uid="{00000000-0005-0000-0000-0000E8930000}"/>
    <cellStyle name="Sub totals 2 7 8 2" xfId="37862" xr:uid="{00000000-0005-0000-0000-0000E9930000}"/>
    <cellStyle name="Sub totals 2 7 8 3" xfId="37863" xr:uid="{00000000-0005-0000-0000-0000EA930000}"/>
    <cellStyle name="Sub totals 2 7 9" xfId="37864" xr:uid="{00000000-0005-0000-0000-0000EB930000}"/>
    <cellStyle name="Sub totals 2 7 9 2" xfId="37865" xr:uid="{00000000-0005-0000-0000-0000EC930000}"/>
    <cellStyle name="Sub totals 2 7 9 3" xfId="37866" xr:uid="{00000000-0005-0000-0000-0000ED930000}"/>
    <cellStyle name="Sub totals 2 8" xfId="37867" xr:uid="{00000000-0005-0000-0000-0000EE930000}"/>
    <cellStyle name="Sub totals 2 8 10" xfId="37868" xr:uid="{00000000-0005-0000-0000-0000EF930000}"/>
    <cellStyle name="Sub totals 2 8 10 2" xfId="37869" xr:uid="{00000000-0005-0000-0000-0000F0930000}"/>
    <cellStyle name="Sub totals 2 8 10 3" xfId="37870" xr:uid="{00000000-0005-0000-0000-0000F1930000}"/>
    <cellStyle name="Sub totals 2 8 11" xfId="37871" xr:uid="{00000000-0005-0000-0000-0000F2930000}"/>
    <cellStyle name="Sub totals 2 8 11 2" xfId="37872" xr:uid="{00000000-0005-0000-0000-0000F3930000}"/>
    <cellStyle name="Sub totals 2 8 11 3" xfId="37873" xr:uid="{00000000-0005-0000-0000-0000F4930000}"/>
    <cellStyle name="Sub totals 2 8 12" xfId="37874" xr:uid="{00000000-0005-0000-0000-0000F5930000}"/>
    <cellStyle name="Sub totals 2 8 12 2" xfId="37875" xr:uid="{00000000-0005-0000-0000-0000F6930000}"/>
    <cellStyle name="Sub totals 2 8 12 3" xfId="37876" xr:uid="{00000000-0005-0000-0000-0000F7930000}"/>
    <cellStyle name="Sub totals 2 8 13" xfId="37877" xr:uid="{00000000-0005-0000-0000-0000F8930000}"/>
    <cellStyle name="Sub totals 2 8 13 2" xfId="37878" xr:uid="{00000000-0005-0000-0000-0000F9930000}"/>
    <cellStyle name="Sub totals 2 8 13 3" xfId="37879" xr:uid="{00000000-0005-0000-0000-0000FA930000}"/>
    <cellStyle name="Sub totals 2 8 14" xfId="37880" xr:uid="{00000000-0005-0000-0000-0000FB930000}"/>
    <cellStyle name="Sub totals 2 8 14 2" xfId="37881" xr:uid="{00000000-0005-0000-0000-0000FC930000}"/>
    <cellStyle name="Sub totals 2 8 14 3" xfId="37882" xr:uid="{00000000-0005-0000-0000-0000FD930000}"/>
    <cellStyle name="Sub totals 2 8 15" xfId="37883" xr:uid="{00000000-0005-0000-0000-0000FE930000}"/>
    <cellStyle name="Sub totals 2 8 15 2" xfId="37884" xr:uid="{00000000-0005-0000-0000-0000FF930000}"/>
    <cellStyle name="Sub totals 2 8 15 3" xfId="37885" xr:uid="{00000000-0005-0000-0000-000000940000}"/>
    <cellStyle name="Sub totals 2 8 16" xfId="37886" xr:uid="{00000000-0005-0000-0000-000001940000}"/>
    <cellStyle name="Sub totals 2 8 16 2" xfId="37887" xr:uid="{00000000-0005-0000-0000-000002940000}"/>
    <cellStyle name="Sub totals 2 8 16 3" xfId="37888" xr:uid="{00000000-0005-0000-0000-000003940000}"/>
    <cellStyle name="Sub totals 2 8 17" xfId="37889" xr:uid="{00000000-0005-0000-0000-000004940000}"/>
    <cellStyle name="Sub totals 2 8 17 2" xfId="37890" xr:uid="{00000000-0005-0000-0000-000005940000}"/>
    <cellStyle name="Sub totals 2 8 17 3" xfId="37891" xr:uid="{00000000-0005-0000-0000-000006940000}"/>
    <cellStyle name="Sub totals 2 8 18" xfId="37892" xr:uid="{00000000-0005-0000-0000-000007940000}"/>
    <cellStyle name="Sub totals 2 8 18 2" xfId="37893" xr:uid="{00000000-0005-0000-0000-000008940000}"/>
    <cellStyle name="Sub totals 2 8 18 3" xfId="37894" xr:uid="{00000000-0005-0000-0000-000009940000}"/>
    <cellStyle name="Sub totals 2 8 19" xfId="37895" xr:uid="{00000000-0005-0000-0000-00000A940000}"/>
    <cellStyle name="Sub totals 2 8 19 2" xfId="37896" xr:uid="{00000000-0005-0000-0000-00000B940000}"/>
    <cellStyle name="Sub totals 2 8 19 3" xfId="37897" xr:uid="{00000000-0005-0000-0000-00000C940000}"/>
    <cellStyle name="Sub totals 2 8 2" xfId="37898" xr:uid="{00000000-0005-0000-0000-00000D940000}"/>
    <cellStyle name="Sub totals 2 8 2 2" xfId="37899" xr:uid="{00000000-0005-0000-0000-00000E940000}"/>
    <cellStyle name="Sub totals 2 8 2 3" xfId="37900" xr:uid="{00000000-0005-0000-0000-00000F940000}"/>
    <cellStyle name="Sub totals 2 8 20" xfId="37901" xr:uid="{00000000-0005-0000-0000-000010940000}"/>
    <cellStyle name="Sub totals 2 8 20 2" xfId="37902" xr:uid="{00000000-0005-0000-0000-000011940000}"/>
    <cellStyle name="Sub totals 2 8 20 3" xfId="37903" xr:uid="{00000000-0005-0000-0000-000012940000}"/>
    <cellStyle name="Sub totals 2 8 21" xfId="37904" xr:uid="{00000000-0005-0000-0000-000013940000}"/>
    <cellStyle name="Sub totals 2 8 21 2" xfId="37905" xr:uid="{00000000-0005-0000-0000-000014940000}"/>
    <cellStyle name="Sub totals 2 8 21 3" xfId="37906" xr:uid="{00000000-0005-0000-0000-000015940000}"/>
    <cellStyle name="Sub totals 2 8 22" xfId="37907" xr:uid="{00000000-0005-0000-0000-000016940000}"/>
    <cellStyle name="Sub totals 2 8 22 2" xfId="37908" xr:uid="{00000000-0005-0000-0000-000017940000}"/>
    <cellStyle name="Sub totals 2 8 22 3" xfId="37909" xr:uid="{00000000-0005-0000-0000-000018940000}"/>
    <cellStyle name="Sub totals 2 8 23" xfId="37910" xr:uid="{00000000-0005-0000-0000-000019940000}"/>
    <cellStyle name="Sub totals 2 8 23 2" xfId="37911" xr:uid="{00000000-0005-0000-0000-00001A940000}"/>
    <cellStyle name="Sub totals 2 8 23 3" xfId="37912" xr:uid="{00000000-0005-0000-0000-00001B940000}"/>
    <cellStyle name="Sub totals 2 8 24" xfId="37913" xr:uid="{00000000-0005-0000-0000-00001C940000}"/>
    <cellStyle name="Sub totals 2 8 24 2" xfId="37914" xr:uid="{00000000-0005-0000-0000-00001D940000}"/>
    <cellStyle name="Sub totals 2 8 24 3" xfId="37915" xr:uid="{00000000-0005-0000-0000-00001E940000}"/>
    <cellStyle name="Sub totals 2 8 25" xfId="37916" xr:uid="{00000000-0005-0000-0000-00001F940000}"/>
    <cellStyle name="Sub totals 2 8 26" xfId="37917" xr:uid="{00000000-0005-0000-0000-000020940000}"/>
    <cellStyle name="Sub totals 2 8 3" xfId="37918" xr:uid="{00000000-0005-0000-0000-000021940000}"/>
    <cellStyle name="Sub totals 2 8 3 2" xfId="37919" xr:uid="{00000000-0005-0000-0000-000022940000}"/>
    <cellStyle name="Sub totals 2 8 3 3" xfId="37920" xr:uid="{00000000-0005-0000-0000-000023940000}"/>
    <cellStyle name="Sub totals 2 8 4" xfId="37921" xr:uid="{00000000-0005-0000-0000-000024940000}"/>
    <cellStyle name="Sub totals 2 8 4 2" xfId="37922" xr:uid="{00000000-0005-0000-0000-000025940000}"/>
    <cellStyle name="Sub totals 2 8 4 3" xfId="37923" xr:uid="{00000000-0005-0000-0000-000026940000}"/>
    <cellStyle name="Sub totals 2 8 5" xfId="37924" xr:uid="{00000000-0005-0000-0000-000027940000}"/>
    <cellStyle name="Sub totals 2 8 5 2" xfId="37925" xr:uid="{00000000-0005-0000-0000-000028940000}"/>
    <cellStyle name="Sub totals 2 8 5 3" xfId="37926" xr:uid="{00000000-0005-0000-0000-000029940000}"/>
    <cellStyle name="Sub totals 2 8 6" xfId="37927" xr:uid="{00000000-0005-0000-0000-00002A940000}"/>
    <cellStyle name="Sub totals 2 8 6 2" xfId="37928" xr:uid="{00000000-0005-0000-0000-00002B940000}"/>
    <cellStyle name="Sub totals 2 8 6 3" xfId="37929" xr:uid="{00000000-0005-0000-0000-00002C940000}"/>
    <cellStyle name="Sub totals 2 8 7" xfId="37930" xr:uid="{00000000-0005-0000-0000-00002D940000}"/>
    <cellStyle name="Sub totals 2 8 7 2" xfId="37931" xr:uid="{00000000-0005-0000-0000-00002E940000}"/>
    <cellStyle name="Sub totals 2 8 7 3" xfId="37932" xr:uid="{00000000-0005-0000-0000-00002F940000}"/>
    <cellStyle name="Sub totals 2 8 8" xfId="37933" xr:uid="{00000000-0005-0000-0000-000030940000}"/>
    <cellStyle name="Sub totals 2 8 8 2" xfId="37934" xr:uid="{00000000-0005-0000-0000-000031940000}"/>
    <cellStyle name="Sub totals 2 8 8 3" xfId="37935" xr:uid="{00000000-0005-0000-0000-000032940000}"/>
    <cellStyle name="Sub totals 2 8 9" xfId="37936" xr:uid="{00000000-0005-0000-0000-000033940000}"/>
    <cellStyle name="Sub totals 2 8 9 2" xfId="37937" xr:uid="{00000000-0005-0000-0000-000034940000}"/>
    <cellStyle name="Sub totals 2 8 9 3" xfId="37938" xr:uid="{00000000-0005-0000-0000-000035940000}"/>
    <cellStyle name="Sub totals 2 9" xfId="37939" xr:uid="{00000000-0005-0000-0000-000036940000}"/>
    <cellStyle name="Sub totals 2 9 10" xfId="37940" xr:uid="{00000000-0005-0000-0000-000037940000}"/>
    <cellStyle name="Sub totals 2 9 10 2" xfId="37941" xr:uid="{00000000-0005-0000-0000-000038940000}"/>
    <cellStyle name="Sub totals 2 9 10 3" xfId="37942" xr:uid="{00000000-0005-0000-0000-000039940000}"/>
    <cellStyle name="Sub totals 2 9 11" xfId="37943" xr:uid="{00000000-0005-0000-0000-00003A940000}"/>
    <cellStyle name="Sub totals 2 9 11 2" xfId="37944" xr:uid="{00000000-0005-0000-0000-00003B940000}"/>
    <cellStyle name="Sub totals 2 9 11 3" xfId="37945" xr:uid="{00000000-0005-0000-0000-00003C940000}"/>
    <cellStyle name="Sub totals 2 9 12" xfId="37946" xr:uid="{00000000-0005-0000-0000-00003D940000}"/>
    <cellStyle name="Sub totals 2 9 12 2" xfId="37947" xr:uid="{00000000-0005-0000-0000-00003E940000}"/>
    <cellStyle name="Sub totals 2 9 12 3" xfId="37948" xr:uid="{00000000-0005-0000-0000-00003F940000}"/>
    <cellStyle name="Sub totals 2 9 13" xfId="37949" xr:uid="{00000000-0005-0000-0000-000040940000}"/>
    <cellStyle name="Sub totals 2 9 13 2" xfId="37950" xr:uid="{00000000-0005-0000-0000-000041940000}"/>
    <cellStyle name="Sub totals 2 9 13 3" xfId="37951" xr:uid="{00000000-0005-0000-0000-000042940000}"/>
    <cellStyle name="Sub totals 2 9 14" xfId="37952" xr:uid="{00000000-0005-0000-0000-000043940000}"/>
    <cellStyle name="Sub totals 2 9 14 2" xfId="37953" xr:uid="{00000000-0005-0000-0000-000044940000}"/>
    <cellStyle name="Sub totals 2 9 14 3" xfId="37954" xr:uid="{00000000-0005-0000-0000-000045940000}"/>
    <cellStyle name="Sub totals 2 9 15" xfId="37955" xr:uid="{00000000-0005-0000-0000-000046940000}"/>
    <cellStyle name="Sub totals 2 9 15 2" xfId="37956" xr:uid="{00000000-0005-0000-0000-000047940000}"/>
    <cellStyle name="Sub totals 2 9 15 3" xfId="37957" xr:uid="{00000000-0005-0000-0000-000048940000}"/>
    <cellStyle name="Sub totals 2 9 16" xfId="37958" xr:uid="{00000000-0005-0000-0000-000049940000}"/>
    <cellStyle name="Sub totals 2 9 16 2" xfId="37959" xr:uid="{00000000-0005-0000-0000-00004A940000}"/>
    <cellStyle name="Sub totals 2 9 16 3" xfId="37960" xr:uid="{00000000-0005-0000-0000-00004B940000}"/>
    <cellStyle name="Sub totals 2 9 17" xfId="37961" xr:uid="{00000000-0005-0000-0000-00004C940000}"/>
    <cellStyle name="Sub totals 2 9 17 2" xfId="37962" xr:uid="{00000000-0005-0000-0000-00004D940000}"/>
    <cellStyle name="Sub totals 2 9 17 3" xfId="37963" xr:uid="{00000000-0005-0000-0000-00004E940000}"/>
    <cellStyle name="Sub totals 2 9 18" xfId="37964" xr:uid="{00000000-0005-0000-0000-00004F940000}"/>
    <cellStyle name="Sub totals 2 9 18 2" xfId="37965" xr:uid="{00000000-0005-0000-0000-000050940000}"/>
    <cellStyle name="Sub totals 2 9 18 3" xfId="37966" xr:uid="{00000000-0005-0000-0000-000051940000}"/>
    <cellStyle name="Sub totals 2 9 19" xfId="37967" xr:uid="{00000000-0005-0000-0000-000052940000}"/>
    <cellStyle name="Sub totals 2 9 19 2" xfId="37968" xr:uid="{00000000-0005-0000-0000-000053940000}"/>
    <cellStyle name="Sub totals 2 9 19 3" xfId="37969" xr:uid="{00000000-0005-0000-0000-000054940000}"/>
    <cellStyle name="Sub totals 2 9 2" xfId="37970" xr:uid="{00000000-0005-0000-0000-000055940000}"/>
    <cellStyle name="Sub totals 2 9 2 2" xfId="37971" xr:uid="{00000000-0005-0000-0000-000056940000}"/>
    <cellStyle name="Sub totals 2 9 2 3" xfId="37972" xr:uid="{00000000-0005-0000-0000-000057940000}"/>
    <cellStyle name="Sub totals 2 9 20" xfId="37973" xr:uid="{00000000-0005-0000-0000-000058940000}"/>
    <cellStyle name="Sub totals 2 9 20 2" xfId="37974" xr:uid="{00000000-0005-0000-0000-000059940000}"/>
    <cellStyle name="Sub totals 2 9 20 3" xfId="37975" xr:uid="{00000000-0005-0000-0000-00005A940000}"/>
    <cellStyle name="Sub totals 2 9 21" xfId="37976" xr:uid="{00000000-0005-0000-0000-00005B940000}"/>
    <cellStyle name="Sub totals 2 9 21 2" xfId="37977" xr:uid="{00000000-0005-0000-0000-00005C940000}"/>
    <cellStyle name="Sub totals 2 9 21 3" xfId="37978" xr:uid="{00000000-0005-0000-0000-00005D940000}"/>
    <cellStyle name="Sub totals 2 9 22" xfId="37979" xr:uid="{00000000-0005-0000-0000-00005E940000}"/>
    <cellStyle name="Sub totals 2 9 22 2" xfId="37980" xr:uid="{00000000-0005-0000-0000-00005F940000}"/>
    <cellStyle name="Sub totals 2 9 22 3" xfId="37981" xr:uid="{00000000-0005-0000-0000-000060940000}"/>
    <cellStyle name="Sub totals 2 9 23" xfId="37982" xr:uid="{00000000-0005-0000-0000-000061940000}"/>
    <cellStyle name="Sub totals 2 9 23 2" xfId="37983" xr:uid="{00000000-0005-0000-0000-000062940000}"/>
    <cellStyle name="Sub totals 2 9 23 3" xfId="37984" xr:uid="{00000000-0005-0000-0000-000063940000}"/>
    <cellStyle name="Sub totals 2 9 24" xfId="37985" xr:uid="{00000000-0005-0000-0000-000064940000}"/>
    <cellStyle name="Sub totals 2 9 24 2" xfId="37986" xr:uid="{00000000-0005-0000-0000-000065940000}"/>
    <cellStyle name="Sub totals 2 9 24 3" xfId="37987" xr:uid="{00000000-0005-0000-0000-000066940000}"/>
    <cellStyle name="Sub totals 2 9 25" xfId="37988" xr:uid="{00000000-0005-0000-0000-000067940000}"/>
    <cellStyle name="Sub totals 2 9 26" xfId="37989" xr:uid="{00000000-0005-0000-0000-000068940000}"/>
    <cellStyle name="Sub totals 2 9 3" xfId="37990" xr:uid="{00000000-0005-0000-0000-000069940000}"/>
    <cellStyle name="Sub totals 2 9 3 2" xfId="37991" xr:uid="{00000000-0005-0000-0000-00006A940000}"/>
    <cellStyle name="Sub totals 2 9 3 3" xfId="37992" xr:uid="{00000000-0005-0000-0000-00006B940000}"/>
    <cellStyle name="Sub totals 2 9 4" xfId="37993" xr:uid="{00000000-0005-0000-0000-00006C940000}"/>
    <cellStyle name="Sub totals 2 9 4 2" xfId="37994" xr:uid="{00000000-0005-0000-0000-00006D940000}"/>
    <cellStyle name="Sub totals 2 9 4 3" xfId="37995" xr:uid="{00000000-0005-0000-0000-00006E940000}"/>
    <cellStyle name="Sub totals 2 9 5" xfId="37996" xr:uid="{00000000-0005-0000-0000-00006F940000}"/>
    <cellStyle name="Sub totals 2 9 5 2" xfId="37997" xr:uid="{00000000-0005-0000-0000-000070940000}"/>
    <cellStyle name="Sub totals 2 9 5 3" xfId="37998" xr:uid="{00000000-0005-0000-0000-000071940000}"/>
    <cellStyle name="Sub totals 2 9 6" xfId="37999" xr:uid="{00000000-0005-0000-0000-000072940000}"/>
    <cellStyle name="Sub totals 2 9 6 2" xfId="38000" xr:uid="{00000000-0005-0000-0000-000073940000}"/>
    <cellStyle name="Sub totals 2 9 6 3" xfId="38001" xr:uid="{00000000-0005-0000-0000-000074940000}"/>
    <cellStyle name="Sub totals 2 9 7" xfId="38002" xr:uid="{00000000-0005-0000-0000-000075940000}"/>
    <cellStyle name="Sub totals 2 9 7 2" xfId="38003" xr:uid="{00000000-0005-0000-0000-000076940000}"/>
    <cellStyle name="Sub totals 2 9 7 3" xfId="38004" xr:uid="{00000000-0005-0000-0000-000077940000}"/>
    <cellStyle name="Sub totals 2 9 8" xfId="38005" xr:uid="{00000000-0005-0000-0000-000078940000}"/>
    <cellStyle name="Sub totals 2 9 8 2" xfId="38006" xr:uid="{00000000-0005-0000-0000-000079940000}"/>
    <cellStyle name="Sub totals 2 9 8 3" xfId="38007" xr:uid="{00000000-0005-0000-0000-00007A940000}"/>
    <cellStyle name="Sub totals 2 9 9" xfId="38008" xr:uid="{00000000-0005-0000-0000-00007B940000}"/>
    <cellStyle name="Sub totals 2 9 9 2" xfId="38009" xr:uid="{00000000-0005-0000-0000-00007C940000}"/>
    <cellStyle name="Sub totals 2 9 9 3" xfId="38010" xr:uid="{00000000-0005-0000-0000-00007D940000}"/>
    <cellStyle name="Sub totals 3" xfId="38011" xr:uid="{00000000-0005-0000-0000-00007E940000}"/>
    <cellStyle name="Sub totals 3 10" xfId="38012" xr:uid="{00000000-0005-0000-0000-00007F940000}"/>
    <cellStyle name="Sub totals 3 10 2" xfId="38013" xr:uid="{00000000-0005-0000-0000-000080940000}"/>
    <cellStyle name="Sub totals 3 10 3" xfId="38014" xr:uid="{00000000-0005-0000-0000-000081940000}"/>
    <cellStyle name="Sub totals 3 11" xfId="38015" xr:uid="{00000000-0005-0000-0000-000082940000}"/>
    <cellStyle name="Sub totals 3 11 2" xfId="38016" xr:uid="{00000000-0005-0000-0000-000083940000}"/>
    <cellStyle name="Sub totals 3 11 3" xfId="38017" xr:uid="{00000000-0005-0000-0000-000084940000}"/>
    <cellStyle name="Sub totals 3 12" xfId="38018" xr:uid="{00000000-0005-0000-0000-000085940000}"/>
    <cellStyle name="Sub totals 3 12 2" xfId="38019" xr:uid="{00000000-0005-0000-0000-000086940000}"/>
    <cellStyle name="Sub totals 3 12 3" xfId="38020" xr:uid="{00000000-0005-0000-0000-000087940000}"/>
    <cellStyle name="Sub totals 3 13" xfId="38021" xr:uid="{00000000-0005-0000-0000-000088940000}"/>
    <cellStyle name="Sub totals 3 13 2" xfId="38022" xr:uid="{00000000-0005-0000-0000-000089940000}"/>
    <cellStyle name="Sub totals 3 13 3" xfId="38023" xr:uid="{00000000-0005-0000-0000-00008A940000}"/>
    <cellStyle name="Sub totals 3 14" xfId="38024" xr:uid="{00000000-0005-0000-0000-00008B940000}"/>
    <cellStyle name="Sub totals 3 14 2" xfId="38025" xr:uid="{00000000-0005-0000-0000-00008C940000}"/>
    <cellStyle name="Sub totals 3 14 3" xfId="38026" xr:uid="{00000000-0005-0000-0000-00008D940000}"/>
    <cellStyle name="Sub totals 3 15" xfId="38027" xr:uid="{00000000-0005-0000-0000-00008E940000}"/>
    <cellStyle name="Sub totals 3 15 2" xfId="38028" xr:uid="{00000000-0005-0000-0000-00008F940000}"/>
    <cellStyle name="Sub totals 3 15 3" xfId="38029" xr:uid="{00000000-0005-0000-0000-000090940000}"/>
    <cellStyle name="Sub totals 3 16" xfId="38030" xr:uid="{00000000-0005-0000-0000-000091940000}"/>
    <cellStyle name="Sub totals 3 16 2" xfId="38031" xr:uid="{00000000-0005-0000-0000-000092940000}"/>
    <cellStyle name="Sub totals 3 16 3" xfId="38032" xr:uid="{00000000-0005-0000-0000-000093940000}"/>
    <cellStyle name="Sub totals 3 17" xfId="38033" xr:uid="{00000000-0005-0000-0000-000094940000}"/>
    <cellStyle name="Sub totals 3 17 2" xfId="38034" xr:uid="{00000000-0005-0000-0000-000095940000}"/>
    <cellStyle name="Sub totals 3 17 3" xfId="38035" xr:uid="{00000000-0005-0000-0000-000096940000}"/>
    <cellStyle name="Sub totals 3 18" xfId="38036" xr:uid="{00000000-0005-0000-0000-000097940000}"/>
    <cellStyle name="Sub totals 3 18 2" xfId="38037" xr:uid="{00000000-0005-0000-0000-000098940000}"/>
    <cellStyle name="Sub totals 3 18 3" xfId="38038" xr:uid="{00000000-0005-0000-0000-000099940000}"/>
    <cellStyle name="Sub totals 3 19" xfId="38039" xr:uid="{00000000-0005-0000-0000-00009A940000}"/>
    <cellStyle name="Sub totals 3 19 2" xfId="38040" xr:uid="{00000000-0005-0000-0000-00009B940000}"/>
    <cellStyle name="Sub totals 3 19 3" xfId="38041" xr:uid="{00000000-0005-0000-0000-00009C940000}"/>
    <cellStyle name="Sub totals 3 2" xfId="38042" xr:uid="{00000000-0005-0000-0000-00009D940000}"/>
    <cellStyle name="Sub totals 3 2 10" xfId="38043" xr:uid="{00000000-0005-0000-0000-00009E940000}"/>
    <cellStyle name="Sub totals 3 2 10 2" xfId="38044" xr:uid="{00000000-0005-0000-0000-00009F940000}"/>
    <cellStyle name="Sub totals 3 2 10 3" xfId="38045" xr:uid="{00000000-0005-0000-0000-0000A0940000}"/>
    <cellStyle name="Sub totals 3 2 11" xfId="38046" xr:uid="{00000000-0005-0000-0000-0000A1940000}"/>
    <cellStyle name="Sub totals 3 2 11 2" xfId="38047" xr:uid="{00000000-0005-0000-0000-0000A2940000}"/>
    <cellStyle name="Sub totals 3 2 11 3" xfId="38048" xr:uid="{00000000-0005-0000-0000-0000A3940000}"/>
    <cellStyle name="Sub totals 3 2 12" xfId="38049" xr:uid="{00000000-0005-0000-0000-0000A4940000}"/>
    <cellStyle name="Sub totals 3 2 12 2" xfId="38050" xr:uid="{00000000-0005-0000-0000-0000A5940000}"/>
    <cellStyle name="Sub totals 3 2 12 3" xfId="38051" xr:uid="{00000000-0005-0000-0000-0000A6940000}"/>
    <cellStyle name="Sub totals 3 2 13" xfId="38052" xr:uid="{00000000-0005-0000-0000-0000A7940000}"/>
    <cellStyle name="Sub totals 3 2 13 2" xfId="38053" xr:uid="{00000000-0005-0000-0000-0000A8940000}"/>
    <cellStyle name="Sub totals 3 2 13 3" xfId="38054" xr:uid="{00000000-0005-0000-0000-0000A9940000}"/>
    <cellStyle name="Sub totals 3 2 14" xfId="38055" xr:uid="{00000000-0005-0000-0000-0000AA940000}"/>
    <cellStyle name="Sub totals 3 2 14 2" xfId="38056" xr:uid="{00000000-0005-0000-0000-0000AB940000}"/>
    <cellStyle name="Sub totals 3 2 14 3" xfId="38057" xr:uid="{00000000-0005-0000-0000-0000AC940000}"/>
    <cellStyle name="Sub totals 3 2 15" xfId="38058" xr:uid="{00000000-0005-0000-0000-0000AD940000}"/>
    <cellStyle name="Sub totals 3 2 15 2" xfId="38059" xr:uid="{00000000-0005-0000-0000-0000AE940000}"/>
    <cellStyle name="Sub totals 3 2 15 3" xfId="38060" xr:uid="{00000000-0005-0000-0000-0000AF940000}"/>
    <cellStyle name="Sub totals 3 2 16" xfId="38061" xr:uid="{00000000-0005-0000-0000-0000B0940000}"/>
    <cellStyle name="Sub totals 3 2 16 2" xfId="38062" xr:uid="{00000000-0005-0000-0000-0000B1940000}"/>
    <cellStyle name="Sub totals 3 2 16 3" xfId="38063" xr:uid="{00000000-0005-0000-0000-0000B2940000}"/>
    <cellStyle name="Sub totals 3 2 17" xfId="38064" xr:uid="{00000000-0005-0000-0000-0000B3940000}"/>
    <cellStyle name="Sub totals 3 2 17 2" xfId="38065" xr:uid="{00000000-0005-0000-0000-0000B4940000}"/>
    <cellStyle name="Sub totals 3 2 17 3" xfId="38066" xr:uid="{00000000-0005-0000-0000-0000B5940000}"/>
    <cellStyle name="Sub totals 3 2 18" xfId="38067" xr:uid="{00000000-0005-0000-0000-0000B6940000}"/>
    <cellStyle name="Sub totals 3 2 18 2" xfId="38068" xr:uid="{00000000-0005-0000-0000-0000B7940000}"/>
    <cellStyle name="Sub totals 3 2 18 3" xfId="38069" xr:uid="{00000000-0005-0000-0000-0000B8940000}"/>
    <cellStyle name="Sub totals 3 2 19" xfId="38070" xr:uid="{00000000-0005-0000-0000-0000B9940000}"/>
    <cellStyle name="Sub totals 3 2 19 2" xfId="38071" xr:uid="{00000000-0005-0000-0000-0000BA940000}"/>
    <cellStyle name="Sub totals 3 2 19 3" xfId="38072" xr:uid="{00000000-0005-0000-0000-0000BB940000}"/>
    <cellStyle name="Sub totals 3 2 2" xfId="38073" xr:uid="{00000000-0005-0000-0000-0000BC940000}"/>
    <cellStyle name="Sub totals 3 2 2 2" xfId="38074" xr:uid="{00000000-0005-0000-0000-0000BD940000}"/>
    <cellStyle name="Sub totals 3 2 2 3" xfId="38075" xr:uid="{00000000-0005-0000-0000-0000BE940000}"/>
    <cellStyle name="Sub totals 3 2 20" xfId="38076" xr:uid="{00000000-0005-0000-0000-0000BF940000}"/>
    <cellStyle name="Sub totals 3 2 20 2" xfId="38077" xr:uid="{00000000-0005-0000-0000-0000C0940000}"/>
    <cellStyle name="Sub totals 3 2 20 3" xfId="38078" xr:uid="{00000000-0005-0000-0000-0000C1940000}"/>
    <cellStyle name="Sub totals 3 2 21" xfId="38079" xr:uid="{00000000-0005-0000-0000-0000C2940000}"/>
    <cellStyle name="Sub totals 3 2 21 2" xfId="38080" xr:uid="{00000000-0005-0000-0000-0000C3940000}"/>
    <cellStyle name="Sub totals 3 2 21 3" xfId="38081" xr:uid="{00000000-0005-0000-0000-0000C4940000}"/>
    <cellStyle name="Sub totals 3 2 22" xfId="38082" xr:uid="{00000000-0005-0000-0000-0000C5940000}"/>
    <cellStyle name="Sub totals 3 2 22 2" xfId="38083" xr:uid="{00000000-0005-0000-0000-0000C6940000}"/>
    <cellStyle name="Sub totals 3 2 22 3" xfId="38084" xr:uid="{00000000-0005-0000-0000-0000C7940000}"/>
    <cellStyle name="Sub totals 3 2 23" xfId="38085" xr:uid="{00000000-0005-0000-0000-0000C8940000}"/>
    <cellStyle name="Sub totals 3 2 23 2" xfId="38086" xr:uid="{00000000-0005-0000-0000-0000C9940000}"/>
    <cellStyle name="Sub totals 3 2 23 3" xfId="38087" xr:uid="{00000000-0005-0000-0000-0000CA940000}"/>
    <cellStyle name="Sub totals 3 2 24" xfId="38088" xr:uid="{00000000-0005-0000-0000-0000CB940000}"/>
    <cellStyle name="Sub totals 3 2 24 2" xfId="38089" xr:uid="{00000000-0005-0000-0000-0000CC940000}"/>
    <cellStyle name="Sub totals 3 2 24 3" xfId="38090" xr:uid="{00000000-0005-0000-0000-0000CD940000}"/>
    <cellStyle name="Sub totals 3 2 25" xfId="38091" xr:uid="{00000000-0005-0000-0000-0000CE940000}"/>
    <cellStyle name="Sub totals 3 2 26" xfId="38092" xr:uid="{00000000-0005-0000-0000-0000CF940000}"/>
    <cellStyle name="Sub totals 3 2 3" xfId="38093" xr:uid="{00000000-0005-0000-0000-0000D0940000}"/>
    <cellStyle name="Sub totals 3 2 3 2" xfId="38094" xr:uid="{00000000-0005-0000-0000-0000D1940000}"/>
    <cellStyle name="Sub totals 3 2 3 3" xfId="38095" xr:uid="{00000000-0005-0000-0000-0000D2940000}"/>
    <cellStyle name="Sub totals 3 2 4" xfId="38096" xr:uid="{00000000-0005-0000-0000-0000D3940000}"/>
    <cellStyle name="Sub totals 3 2 4 2" xfId="38097" xr:uid="{00000000-0005-0000-0000-0000D4940000}"/>
    <cellStyle name="Sub totals 3 2 4 3" xfId="38098" xr:uid="{00000000-0005-0000-0000-0000D5940000}"/>
    <cellStyle name="Sub totals 3 2 5" xfId="38099" xr:uid="{00000000-0005-0000-0000-0000D6940000}"/>
    <cellStyle name="Sub totals 3 2 5 2" xfId="38100" xr:uid="{00000000-0005-0000-0000-0000D7940000}"/>
    <cellStyle name="Sub totals 3 2 5 3" xfId="38101" xr:uid="{00000000-0005-0000-0000-0000D8940000}"/>
    <cellStyle name="Sub totals 3 2 6" xfId="38102" xr:uid="{00000000-0005-0000-0000-0000D9940000}"/>
    <cellStyle name="Sub totals 3 2 6 2" xfId="38103" xr:uid="{00000000-0005-0000-0000-0000DA940000}"/>
    <cellStyle name="Sub totals 3 2 6 3" xfId="38104" xr:uid="{00000000-0005-0000-0000-0000DB940000}"/>
    <cellStyle name="Sub totals 3 2 7" xfId="38105" xr:uid="{00000000-0005-0000-0000-0000DC940000}"/>
    <cellStyle name="Sub totals 3 2 7 2" xfId="38106" xr:uid="{00000000-0005-0000-0000-0000DD940000}"/>
    <cellStyle name="Sub totals 3 2 7 3" xfId="38107" xr:uid="{00000000-0005-0000-0000-0000DE940000}"/>
    <cellStyle name="Sub totals 3 2 8" xfId="38108" xr:uid="{00000000-0005-0000-0000-0000DF940000}"/>
    <cellStyle name="Sub totals 3 2 8 2" xfId="38109" xr:uid="{00000000-0005-0000-0000-0000E0940000}"/>
    <cellStyle name="Sub totals 3 2 8 3" xfId="38110" xr:uid="{00000000-0005-0000-0000-0000E1940000}"/>
    <cellStyle name="Sub totals 3 2 9" xfId="38111" xr:uid="{00000000-0005-0000-0000-0000E2940000}"/>
    <cellStyle name="Sub totals 3 2 9 2" xfId="38112" xr:uid="{00000000-0005-0000-0000-0000E3940000}"/>
    <cellStyle name="Sub totals 3 2 9 3" xfId="38113" xr:uid="{00000000-0005-0000-0000-0000E4940000}"/>
    <cellStyle name="Sub totals 3 20" xfId="38114" xr:uid="{00000000-0005-0000-0000-0000E5940000}"/>
    <cellStyle name="Sub totals 3 20 2" xfId="38115" xr:uid="{00000000-0005-0000-0000-0000E6940000}"/>
    <cellStyle name="Sub totals 3 20 3" xfId="38116" xr:uid="{00000000-0005-0000-0000-0000E7940000}"/>
    <cellStyle name="Sub totals 3 21" xfId="38117" xr:uid="{00000000-0005-0000-0000-0000E8940000}"/>
    <cellStyle name="Sub totals 3 21 2" xfId="38118" xr:uid="{00000000-0005-0000-0000-0000E9940000}"/>
    <cellStyle name="Sub totals 3 21 3" xfId="38119" xr:uid="{00000000-0005-0000-0000-0000EA940000}"/>
    <cellStyle name="Sub totals 3 22" xfId="38120" xr:uid="{00000000-0005-0000-0000-0000EB940000}"/>
    <cellStyle name="Sub totals 3 22 2" xfId="38121" xr:uid="{00000000-0005-0000-0000-0000EC940000}"/>
    <cellStyle name="Sub totals 3 22 3" xfId="38122" xr:uid="{00000000-0005-0000-0000-0000ED940000}"/>
    <cellStyle name="Sub totals 3 23" xfId="38123" xr:uid="{00000000-0005-0000-0000-0000EE940000}"/>
    <cellStyle name="Sub totals 3 23 2" xfId="38124" xr:uid="{00000000-0005-0000-0000-0000EF940000}"/>
    <cellStyle name="Sub totals 3 23 3" xfId="38125" xr:uid="{00000000-0005-0000-0000-0000F0940000}"/>
    <cellStyle name="Sub totals 3 24" xfId="38126" xr:uid="{00000000-0005-0000-0000-0000F1940000}"/>
    <cellStyle name="Sub totals 3 24 2" xfId="38127" xr:uid="{00000000-0005-0000-0000-0000F2940000}"/>
    <cellStyle name="Sub totals 3 24 3" xfId="38128" xr:uid="{00000000-0005-0000-0000-0000F3940000}"/>
    <cellStyle name="Sub totals 3 25" xfId="38129" xr:uid="{00000000-0005-0000-0000-0000F4940000}"/>
    <cellStyle name="Sub totals 3 25 2" xfId="38130" xr:uid="{00000000-0005-0000-0000-0000F5940000}"/>
    <cellStyle name="Sub totals 3 25 3" xfId="38131" xr:uid="{00000000-0005-0000-0000-0000F6940000}"/>
    <cellStyle name="Sub totals 3 26" xfId="38132" xr:uid="{00000000-0005-0000-0000-0000F7940000}"/>
    <cellStyle name="Sub totals 3 26 2" xfId="38133" xr:uid="{00000000-0005-0000-0000-0000F8940000}"/>
    <cellStyle name="Sub totals 3 26 3" xfId="38134" xr:uid="{00000000-0005-0000-0000-0000F9940000}"/>
    <cellStyle name="Sub totals 3 27" xfId="38135" xr:uid="{00000000-0005-0000-0000-0000FA940000}"/>
    <cellStyle name="Sub totals 3 27 2" xfId="38136" xr:uid="{00000000-0005-0000-0000-0000FB940000}"/>
    <cellStyle name="Sub totals 3 27 3" xfId="38137" xr:uid="{00000000-0005-0000-0000-0000FC940000}"/>
    <cellStyle name="Sub totals 3 28" xfId="38138" xr:uid="{00000000-0005-0000-0000-0000FD940000}"/>
    <cellStyle name="Sub totals 3 28 2" xfId="38139" xr:uid="{00000000-0005-0000-0000-0000FE940000}"/>
    <cellStyle name="Sub totals 3 28 3" xfId="38140" xr:uid="{00000000-0005-0000-0000-0000FF940000}"/>
    <cellStyle name="Sub totals 3 29" xfId="38141" xr:uid="{00000000-0005-0000-0000-000000950000}"/>
    <cellStyle name="Sub totals 3 29 2" xfId="38142" xr:uid="{00000000-0005-0000-0000-000001950000}"/>
    <cellStyle name="Sub totals 3 29 3" xfId="38143" xr:uid="{00000000-0005-0000-0000-000002950000}"/>
    <cellStyle name="Sub totals 3 3" xfId="38144" xr:uid="{00000000-0005-0000-0000-000003950000}"/>
    <cellStyle name="Sub totals 3 3 10" xfId="38145" xr:uid="{00000000-0005-0000-0000-000004950000}"/>
    <cellStyle name="Sub totals 3 3 10 2" xfId="38146" xr:uid="{00000000-0005-0000-0000-000005950000}"/>
    <cellStyle name="Sub totals 3 3 10 3" xfId="38147" xr:uid="{00000000-0005-0000-0000-000006950000}"/>
    <cellStyle name="Sub totals 3 3 11" xfId="38148" xr:uid="{00000000-0005-0000-0000-000007950000}"/>
    <cellStyle name="Sub totals 3 3 11 2" xfId="38149" xr:uid="{00000000-0005-0000-0000-000008950000}"/>
    <cellStyle name="Sub totals 3 3 11 3" xfId="38150" xr:uid="{00000000-0005-0000-0000-000009950000}"/>
    <cellStyle name="Sub totals 3 3 12" xfId="38151" xr:uid="{00000000-0005-0000-0000-00000A950000}"/>
    <cellStyle name="Sub totals 3 3 12 2" xfId="38152" xr:uid="{00000000-0005-0000-0000-00000B950000}"/>
    <cellStyle name="Sub totals 3 3 12 3" xfId="38153" xr:uid="{00000000-0005-0000-0000-00000C950000}"/>
    <cellStyle name="Sub totals 3 3 13" xfId="38154" xr:uid="{00000000-0005-0000-0000-00000D950000}"/>
    <cellStyle name="Sub totals 3 3 13 2" xfId="38155" xr:uid="{00000000-0005-0000-0000-00000E950000}"/>
    <cellStyle name="Sub totals 3 3 13 3" xfId="38156" xr:uid="{00000000-0005-0000-0000-00000F950000}"/>
    <cellStyle name="Sub totals 3 3 14" xfId="38157" xr:uid="{00000000-0005-0000-0000-000010950000}"/>
    <cellStyle name="Sub totals 3 3 14 2" xfId="38158" xr:uid="{00000000-0005-0000-0000-000011950000}"/>
    <cellStyle name="Sub totals 3 3 14 3" xfId="38159" xr:uid="{00000000-0005-0000-0000-000012950000}"/>
    <cellStyle name="Sub totals 3 3 15" xfId="38160" xr:uid="{00000000-0005-0000-0000-000013950000}"/>
    <cellStyle name="Sub totals 3 3 15 2" xfId="38161" xr:uid="{00000000-0005-0000-0000-000014950000}"/>
    <cellStyle name="Sub totals 3 3 15 3" xfId="38162" xr:uid="{00000000-0005-0000-0000-000015950000}"/>
    <cellStyle name="Sub totals 3 3 16" xfId="38163" xr:uid="{00000000-0005-0000-0000-000016950000}"/>
    <cellStyle name="Sub totals 3 3 16 2" xfId="38164" xr:uid="{00000000-0005-0000-0000-000017950000}"/>
    <cellStyle name="Sub totals 3 3 16 3" xfId="38165" xr:uid="{00000000-0005-0000-0000-000018950000}"/>
    <cellStyle name="Sub totals 3 3 17" xfId="38166" xr:uid="{00000000-0005-0000-0000-000019950000}"/>
    <cellStyle name="Sub totals 3 3 17 2" xfId="38167" xr:uid="{00000000-0005-0000-0000-00001A950000}"/>
    <cellStyle name="Sub totals 3 3 17 3" xfId="38168" xr:uid="{00000000-0005-0000-0000-00001B950000}"/>
    <cellStyle name="Sub totals 3 3 18" xfId="38169" xr:uid="{00000000-0005-0000-0000-00001C950000}"/>
    <cellStyle name="Sub totals 3 3 18 2" xfId="38170" xr:uid="{00000000-0005-0000-0000-00001D950000}"/>
    <cellStyle name="Sub totals 3 3 18 3" xfId="38171" xr:uid="{00000000-0005-0000-0000-00001E950000}"/>
    <cellStyle name="Sub totals 3 3 19" xfId="38172" xr:uid="{00000000-0005-0000-0000-00001F950000}"/>
    <cellStyle name="Sub totals 3 3 19 2" xfId="38173" xr:uid="{00000000-0005-0000-0000-000020950000}"/>
    <cellStyle name="Sub totals 3 3 19 3" xfId="38174" xr:uid="{00000000-0005-0000-0000-000021950000}"/>
    <cellStyle name="Sub totals 3 3 2" xfId="38175" xr:uid="{00000000-0005-0000-0000-000022950000}"/>
    <cellStyle name="Sub totals 3 3 2 2" xfId="38176" xr:uid="{00000000-0005-0000-0000-000023950000}"/>
    <cellStyle name="Sub totals 3 3 2 3" xfId="38177" xr:uid="{00000000-0005-0000-0000-000024950000}"/>
    <cellStyle name="Sub totals 3 3 20" xfId="38178" xr:uid="{00000000-0005-0000-0000-000025950000}"/>
    <cellStyle name="Sub totals 3 3 20 2" xfId="38179" xr:uid="{00000000-0005-0000-0000-000026950000}"/>
    <cellStyle name="Sub totals 3 3 20 3" xfId="38180" xr:uid="{00000000-0005-0000-0000-000027950000}"/>
    <cellStyle name="Sub totals 3 3 21" xfId="38181" xr:uid="{00000000-0005-0000-0000-000028950000}"/>
    <cellStyle name="Sub totals 3 3 21 2" xfId="38182" xr:uid="{00000000-0005-0000-0000-000029950000}"/>
    <cellStyle name="Sub totals 3 3 21 3" xfId="38183" xr:uid="{00000000-0005-0000-0000-00002A950000}"/>
    <cellStyle name="Sub totals 3 3 22" xfId="38184" xr:uid="{00000000-0005-0000-0000-00002B950000}"/>
    <cellStyle name="Sub totals 3 3 22 2" xfId="38185" xr:uid="{00000000-0005-0000-0000-00002C950000}"/>
    <cellStyle name="Sub totals 3 3 22 3" xfId="38186" xr:uid="{00000000-0005-0000-0000-00002D950000}"/>
    <cellStyle name="Sub totals 3 3 23" xfId="38187" xr:uid="{00000000-0005-0000-0000-00002E950000}"/>
    <cellStyle name="Sub totals 3 3 23 2" xfId="38188" xr:uid="{00000000-0005-0000-0000-00002F950000}"/>
    <cellStyle name="Sub totals 3 3 23 3" xfId="38189" xr:uid="{00000000-0005-0000-0000-000030950000}"/>
    <cellStyle name="Sub totals 3 3 24" xfId="38190" xr:uid="{00000000-0005-0000-0000-000031950000}"/>
    <cellStyle name="Sub totals 3 3 24 2" xfId="38191" xr:uid="{00000000-0005-0000-0000-000032950000}"/>
    <cellStyle name="Sub totals 3 3 24 3" xfId="38192" xr:uid="{00000000-0005-0000-0000-000033950000}"/>
    <cellStyle name="Sub totals 3 3 25" xfId="38193" xr:uid="{00000000-0005-0000-0000-000034950000}"/>
    <cellStyle name="Sub totals 3 3 26" xfId="38194" xr:uid="{00000000-0005-0000-0000-000035950000}"/>
    <cellStyle name="Sub totals 3 3 3" xfId="38195" xr:uid="{00000000-0005-0000-0000-000036950000}"/>
    <cellStyle name="Sub totals 3 3 3 2" xfId="38196" xr:uid="{00000000-0005-0000-0000-000037950000}"/>
    <cellStyle name="Sub totals 3 3 3 3" xfId="38197" xr:uid="{00000000-0005-0000-0000-000038950000}"/>
    <cellStyle name="Sub totals 3 3 4" xfId="38198" xr:uid="{00000000-0005-0000-0000-000039950000}"/>
    <cellStyle name="Sub totals 3 3 4 2" xfId="38199" xr:uid="{00000000-0005-0000-0000-00003A950000}"/>
    <cellStyle name="Sub totals 3 3 4 3" xfId="38200" xr:uid="{00000000-0005-0000-0000-00003B950000}"/>
    <cellStyle name="Sub totals 3 3 5" xfId="38201" xr:uid="{00000000-0005-0000-0000-00003C950000}"/>
    <cellStyle name="Sub totals 3 3 5 2" xfId="38202" xr:uid="{00000000-0005-0000-0000-00003D950000}"/>
    <cellStyle name="Sub totals 3 3 5 3" xfId="38203" xr:uid="{00000000-0005-0000-0000-00003E950000}"/>
    <cellStyle name="Sub totals 3 3 6" xfId="38204" xr:uid="{00000000-0005-0000-0000-00003F950000}"/>
    <cellStyle name="Sub totals 3 3 6 2" xfId="38205" xr:uid="{00000000-0005-0000-0000-000040950000}"/>
    <cellStyle name="Sub totals 3 3 6 3" xfId="38206" xr:uid="{00000000-0005-0000-0000-000041950000}"/>
    <cellStyle name="Sub totals 3 3 7" xfId="38207" xr:uid="{00000000-0005-0000-0000-000042950000}"/>
    <cellStyle name="Sub totals 3 3 7 2" xfId="38208" xr:uid="{00000000-0005-0000-0000-000043950000}"/>
    <cellStyle name="Sub totals 3 3 7 3" xfId="38209" xr:uid="{00000000-0005-0000-0000-000044950000}"/>
    <cellStyle name="Sub totals 3 3 8" xfId="38210" xr:uid="{00000000-0005-0000-0000-000045950000}"/>
    <cellStyle name="Sub totals 3 3 8 2" xfId="38211" xr:uid="{00000000-0005-0000-0000-000046950000}"/>
    <cellStyle name="Sub totals 3 3 8 3" xfId="38212" xr:uid="{00000000-0005-0000-0000-000047950000}"/>
    <cellStyle name="Sub totals 3 3 9" xfId="38213" xr:uid="{00000000-0005-0000-0000-000048950000}"/>
    <cellStyle name="Sub totals 3 3 9 2" xfId="38214" xr:uid="{00000000-0005-0000-0000-000049950000}"/>
    <cellStyle name="Sub totals 3 3 9 3" xfId="38215" xr:uid="{00000000-0005-0000-0000-00004A950000}"/>
    <cellStyle name="Sub totals 3 30" xfId="38216" xr:uid="{00000000-0005-0000-0000-00004B950000}"/>
    <cellStyle name="Sub totals 3 30 2" xfId="38217" xr:uid="{00000000-0005-0000-0000-00004C950000}"/>
    <cellStyle name="Sub totals 3 30 3" xfId="38218" xr:uid="{00000000-0005-0000-0000-00004D950000}"/>
    <cellStyle name="Sub totals 3 31" xfId="38219" xr:uid="{00000000-0005-0000-0000-00004E950000}"/>
    <cellStyle name="Sub totals 3 31 2" xfId="38220" xr:uid="{00000000-0005-0000-0000-00004F950000}"/>
    <cellStyle name="Sub totals 3 31 3" xfId="38221" xr:uid="{00000000-0005-0000-0000-000050950000}"/>
    <cellStyle name="Sub totals 3 32" xfId="38222" xr:uid="{00000000-0005-0000-0000-000051950000}"/>
    <cellStyle name="Sub totals 3 32 2" xfId="38223" xr:uid="{00000000-0005-0000-0000-000052950000}"/>
    <cellStyle name="Sub totals 3 32 3" xfId="38224" xr:uid="{00000000-0005-0000-0000-000053950000}"/>
    <cellStyle name="Sub totals 3 33" xfId="38225" xr:uid="{00000000-0005-0000-0000-000054950000}"/>
    <cellStyle name="Sub totals 3 33 2" xfId="38226" xr:uid="{00000000-0005-0000-0000-000055950000}"/>
    <cellStyle name="Sub totals 3 33 3" xfId="38227" xr:uid="{00000000-0005-0000-0000-000056950000}"/>
    <cellStyle name="Sub totals 3 34" xfId="38228" xr:uid="{00000000-0005-0000-0000-000057950000}"/>
    <cellStyle name="Sub totals 3 34 2" xfId="38229" xr:uid="{00000000-0005-0000-0000-000058950000}"/>
    <cellStyle name="Sub totals 3 34 3" xfId="38230" xr:uid="{00000000-0005-0000-0000-000059950000}"/>
    <cellStyle name="Sub totals 3 35" xfId="38231" xr:uid="{00000000-0005-0000-0000-00005A950000}"/>
    <cellStyle name="Sub totals 3 36" xfId="38232" xr:uid="{00000000-0005-0000-0000-00005B950000}"/>
    <cellStyle name="Sub totals 3 4" xfId="38233" xr:uid="{00000000-0005-0000-0000-00005C950000}"/>
    <cellStyle name="Sub totals 3 4 10" xfId="38234" xr:uid="{00000000-0005-0000-0000-00005D950000}"/>
    <cellStyle name="Sub totals 3 4 10 2" xfId="38235" xr:uid="{00000000-0005-0000-0000-00005E950000}"/>
    <cellStyle name="Sub totals 3 4 10 3" xfId="38236" xr:uid="{00000000-0005-0000-0000-00005F950000}"/>
    <cellStyle name="Sub totals 3 4 11" xfId="38237" xr:uid="{00000000-0005-0000-0000-000060950000}"/>
    <cellStyle name="Sub totals 3 4 11 2" xfId="38238" xr:uid="{00000000-0005-0000-0000-000061950000}"/>
    <cellStyle name="Sub totals 3 4 11 3" xfId="38239" xr:uid="{00000000-0005-0000-0000-000062950000}"/>
    <cellStyle name="Sub totals 3 4 12" xfId="38240" xr:uid="{00000000-0005-0000-0000-000063950000}"/>
    <cellStyle name="Sub totals 3 4 12 2" xfId="38241" xr:uid="{00000000-0005-0000-0000-000064950000}"/>
    <cellStyle name="Sub totals 3 4 12 3" xfId="38242" xr:uid="{00000000-0005-0000-0000-000065950000}"/>
    <cellStyle name="Sub totals 3 4 13" xfId="38243" xr:uid="{00000000-0005-0000-0000-000066950000}"/>
    <cellStyle name="Sub totals 3 4 13 2" xfId="38244" xr:uid="{00000000-0005-0000-0000-000067950000}"/>
    <cellStyle name="Sub totals 3 4 13 3" xfId="38245" xr:uid="{00000000-0005-0000-0000-000068950000}"/>
    <cellStyle name="Sub totals 3 4 14" xfId="38246" xr:uid="{00000000-0005-0000-0000-000069950000}"/>
    <cellStyle name="Sub totals 3 4 14 2" xfId="38247" xr:uid="{00000000-0005-0000-0000-00006A950000}"/>
    <cellStyle name="Sub totals 3 4 14 3" xfId="38248" xr:uid="{00000000-0005-0000-0000-00006B950000}"/>
    <cellStyle name="Sub totals 3 4 15" xfId="38249" xr:uid="{00000000-0005-0000-0000-00006C950000}"/>
    <cellStyle name="Sub totals 3 4 15 2" xfId="38250" xr:uid="{00000000-0005-0000-0000-00006D950000}"/>
    <cellStyle name="Sub totals 3 4 15 3" xfId="38251" xr:uid="{00000000-0005-0000-0000-00006E950000}"/>
    <cellStyle name="Sub totals 3 4 16" xfId="38252" xr:uid="{00000000-0005-0000-0000-00006F950000}"/>
    <cellStyle name="Sub totals 3 4 16 2" xfId="38253" xr:uid="{00000000-0005-0000-0000-000070950000}"/>
    <cellStyle name="Sub totals 3 4 16 3" xfId="38254" xr:uid="{00000000-0005-0000-0000-000071950000}"/>
    <cellStyle name="Sub totals 3 4 17" xfId="38255" xr:uid="{00000000-0005-0000-0000-000072950000}"/>
    <cellStyle name="Sub totals 3 4 17 2" xfId="38256" xr:uid="{00000000-0005-0000-0000-000073950000}"/>
    <cellStyle name="Sub totals 3 4 17 3" xfId="38257" xr:uid="{00000000-0005-0000-0000-000074950000}"/>
    <cellStyle name="Sub totals 3 4 18" xfId="38258" xr:uid="{00000000-0005-0000-0000-000075950000}"/>
    <cellStyle name="Sub totals 3 4 18 2" xfId="38259" xr:uid="{00000000-0005-0000-0000-000076950000}"/>
    <cellStyle name="Sub totals 3 4 18 3" xfId="38260" xr:uid="{00000000-0005-0000-0000-000077950000}"/>
    <cellStyle name="Sub totals 3 4 19" xfId="38261" xr:uid="{00000000-0005-0000-0000-000078950000}"/>
    <cellStyle name="Sub totals 3 4 19 2" xfId="38262" xr:uid="{00000000-0005-0000-0000-000079950000}"/>
    <cellStyle name="Sub totals 3 4 19 3" xfId="38263" xr:uid="{00000000-0005-0000-0000-00007A950000}"/>
    <cellStyle name="Sub totals 3 4 2" xfId="38264" xr:uid="{00000000-0005-0000-0000-00007B950000}"/>
    <cellStyle name="Sub totals 3 4 2 2" xfId="38265" xr:uid="{00000000-0005-0000-0000-00007C950000}"/>
    <cellStyle name="Sub totals 3 4 2 3" xfId="38266" xr:uid="{00000000-0005-0000-0000-00007D950000}"/>
    <cellStyle name="Sub totals 3 4 20" xfId="38267" xr:uid="{00000000-0005-0000-0000-00007E950000}"/>
    <cellStyle name="Sub totals 3 4 20 2" xfId="38268" xr:uid="{00000000-0005-0000-0000-00007F950000}"/>
    <cellStyle name="Sub totals 3 4 20 3" xfId="38269" xr:uid="{00000000-0005-0000-0000-000080950000}"/>
    <cellStyle name="Sub totals 3 4 21" xfId="38270" xr:uid="{00000000-0005-0000-0000-000081950000}"/>
    <cellStyle name="Sub totals 3 4 21 2" xfId="38271" xr:uid="{00000000-0005-0000-0000-000082950000}"/>
    <cellStyle name="Sub totals 3 4 21 3" xfId="38272" xr:uid="{00000000-0005-0000-0000-000083950000}"/>
    <cellStyle name="Sub totals 3 4 22" xfId="38273" xr:uid="{00000000-0005-0000-0000-000084950000}"/>
    <cellStyle name="Sub totals 3 4 22 2" xfId="38274" xr:uid="{00000000-0005-0000-0000-000085950000}"/>
    <cellStyle name="Sub totals 3 4 22 3" xfId="38275" xr:uid="{00000000-0005-0000-0000-000086950000}"/>
    <cellStyle name="Sub totals 3 4 23" xfId="38276" xr:uid="{00000000-0005-0000-0000-000087950000}"/>
    <cellStyle name="Sub totals 3 4 23 2" xfId="38277" xr:uid="{00000000-0005-0000-0000-000088950000}"/>
    <cellStyle name="Sub totals 3 4 23 3" xfId="38278" xr:uid="{00000000-0005-0000-0000-000089950000}"/>
    <cellStyle name="Sub totals 3 4 24" xfId="38279" xr:uid="{00000000-0005-0000-0000-00008A950000}"/>
    <cellStyle name="Sub totals 3 4 24 2" xfId="38280" xr:uid="{00000000-0005-0000-0000-00008B950000}"/>
    <cellStyle name="Sub totals 3 4 24 3" xfId="38281" xr:uid="{00000000-0005-0000-0000-00008C950000}"/>
    <cellStyle name="Sub totals 3 4 25" xfId="38282" xr:uid="{00000000-0005-0000-0000-00008D950000}"/>
    <cellStyle name="Sub totals 3 4 26" xfId="38283" xr:uid="{00000000-0005-0000-0000-00008E950000}"/>
    <cellStyle name="Sub totals 3 4 3" xfId="38284" xr:uid="{00000000-0005-0000-0000-00008F950000}"/>
    <cellStyle name="Sub totals 3 4 3 2" xfId="38285" xr:uid="{00000000-0005-0000-0000-000090950000}"/>
    <cellStyle name="Sub totals 3 4 3 3" xfId="38286" xr:uid="{00000000-0005-0000-0000-000091950000}"/>
    <cellStyle name="Sub totals 3 4 4" xfId="38287" xr:uid="{00000000-0005-0000-0000-000092950000}"/>
    <cellStyle name="Sub totals 3 4 4 2" xfId="38288" xr:uid="{00000000-0005-0000-0000-000093950000}"/>
    <cellStyle name="Sub totals 3 4 4 3" xfId="38289" xr:uid="{00000000-0005-0000-0000-000094950000}"/>
    <cellStyle name="Sub totals 3 4 5" xfId="38290" xr:uid="{00000000-0005-0000-0000-000095950000}"/>
    <cellStyle name="Sub totals 3 4 5 2" xfId="38291" xr:uid="{00000000-0005-0000-0000-000096950000}"/>
    <cellStyle name="Sub totals 3 4 5 3" xfId="38292" xr:uid="{00000000-0005-0000-0000-000097950000}"/>
    <cellStyle name="Sub totals 3 4 6" xfId="38293" xr:uid="{00000000-0005-0000-0000-000098950000}"/>
    <cellStyle name="Sub totals 3 4 6 2" xfId="38294" xr:uid="{00000000-0005-0000-0000-000099950000}"/>
    <cellStyle name="Sub totals 3 4 6 3" xfId="38295" xr:uid="{00000000-0005-0000-0000-00009A950000}"/>
    <cellStyle name="Sub totals 3 4 7" xfId="38296" xr:uid="{00000000-0005-0000-0000-00009B950000}"/>
    <cellStyle name="Sub totals 3 4 7 2" xfId="38297" xr:uid="{00000000-0005-0000-0000-00009C950000}"/>
    <cellStyle name="Sub totals 3 4 7 3" xfId="38298" xr:uid="{00000000-0005-0000-0000-00009D950000}"/>
    <cellStyle name="Sub totals 3 4 8" xfId="38299" xr:uid="{00000000-0005-0000-0000-00009E950000}"/>
    <cellStyle name="Sub totals 3 4 8 2" xfId="38300" xr:uid="{00000000-0005-0000-0000-00009F950000}"/>
    <cellStyle name="Sub totals 3 4 8 3" xfId="38301" xr:uid="{00000000-0005-0000-0000-0000A0950000}"/>
    <cellStyle name="Sub totals 3 4 9" xfId="38302" xr:uid="{00000000-0005-0000-0000-0000A1950000}"/>
    <cellStyle name="Sub totals 3 4 9 2" xfId="38303" xr:uid="{00000000-0005-0000-0000-0000A2950000}"/>
    <cellStyle name="Sub totals 3 4 9 3" xfId="38304" xr:uid="{00000000-0005-0000-0000-0000A3950000}"/>
    <cellStyle name="Sub totals 3 5" xfId="38305" xr:uid="{00000000-0005-0000-0000-0000A4950000}"/>
    <cellStyle name="Sub totals 3 5 10" xfId="38306" xr:uid="{00000000-0005-0000-0000-0000A5950000}"/>
    <cellStyle name="Sub totals 3 5 10 2" xfId="38307" xr:uid="{00000000-0005-0000-0000-0000A6950000}"/>
    <cellStyle name="Sub totals 3 5 10 3" xfId="38308" xr:uid="{00000000-0005-0000-0000-0000A7950000}"/>
    <cellStyle name="Sub totals 3 5 11" xfId="38309" xr:uid="{00000000-0005-0000-0000-0000A8950000}"/>
    <cellStyle name="Sub totals 3 5 11 2" xfId="38310" xr:uid="{00000000-0005-0000-0000-0000A9950000}"/>
    <cellStyle name="Sub totals 3 5 11 3" xfId="38311" xr:uid="{00000000-0005-0000-0000-0000AA950000}"/>
    <cellStyle name="Sub totals 3 5 12" xfId="38312" xr:uid="{00000000-0005-0000-0000-0000AB950000}"/>
    <cellStyle name="Sub totals 3 5 12 2" xfId="38313" xr:uid="{00000000-0005-0000-0000-0000AC950000}"/>
    <cellStyle name="Sub totals 3 5 12 3" xfId="38314" xr:uid="{00000000-0005-0000-0000-0000AD950000}"/>
    <cellStyle name="Sub totals 3 5 13" xfId="38315" xr:uid="{00000000-0005-0000-0000-0000AE950000}"/>
    <cellStyle name="Sub totals 3 5 13 2" xfId="38316" xr:uid="{00000000-0005-0000-0000-0000AF950000}"/>
    <cellStyle name="Sub totals 3 5 13 3" xfId="38317" xr:uid="{00000000-0005-0000-0000-0000B0950000}"/>
    <cellStyle name="Sub totals 3 5 14" xfId="38318" xr:uid="{00000000-0005-0000-0000-0000B1950000}"/>
    <cellStyle name="Sub totals 3 5 14 2" xfId="38319" xr:uid="{00000000-0005-0000-0000-0000B2950000}"/>
    <cellStyle name="Sub totals 3 5 14 3" xfId="38320" xr:uid="{00000000-0005-0000-0000-0000B3950000}"/>
    <cellStyle name="Sub totals 3 5 15" xfId="38321" xr:uid="{00000000-0005-0000-0000-0000B4950000}"/>
    <cellStyle name="Sub totals 3 5 15 2" xfId="38322" xr:uid="{00000000-0005-0000-0000-0000B5950000}"/>
    <cellStyle name="Sub totals 3 5 15 3" xfId="38323" xr:uid="{00000000-0005-0000-0000-0000B6950000}"/>
    <cellStyle name="Sub totals 3 5 16" xfId="38324" xr:uid="{00000000-0005-0000-0000-0000B7950000}"/>
    <cellStyle name="Sub totals 3 5 16 2" xfId="38325" xr:uid="{00000000-0005-0000-0000-0000B8950000}"/>
    <cellStyle name="Sub totals 3 5 16 3" xfId="38326" xr:uid="{00000000-0005-0000-0000-0000B9950000}"/>
    <cellStyle name="Sub totals 3 5 17" xfId="38327" xr:uid="{00000000-0005-0000-0000-0000BA950000}"/>
    <cellStyle name="Sub totals 3 5 17 2" xfId="38328" xr:uid="{00000000-0005-0000-0000-0000BB950000}"/>
    <cellStyle name="Sub totals 3 5 17 3" xfId="38329" xr:uid="{00000000-0005-0000-0000-0000BC950000}"/>
    <cellStyle name="Sub totals 3 5 18" xfId="38330" xr:uid="{00000000-0005-0000-0000-0000BD950000}"/>
    <cellStyle name="Sub totals 3 5 18 2" xfId="38331" xr:uid="{00000000-0005-0000-0000-0000BE950000}"/>
    <cellStyle name="Sub totals 3 5 18 3" xfId="38332" xr:uid="{00000000-0005-0000-0000-0000BF950000}"/>
    <cellStyle name="Sub totals 3 5 19" xfId="38333" xr:uid="{00000000-0005-0000-0000-0000C0950000}"/>
    <cellStyle name="Sub totals 3 5 19 2" xfId="38334" xr:uid="{00000000-0005-0000-0000-0000C1950000}"/>
    <cellStyle name="Sub totals 3 5 19 3" xfId="38335" xr:uid="{00000000-0005-0000-0000-0000C2950000}"/>
    <cellStyle name="Sub totals 3 5 2" xfId="38336" xr:uid="{00000000-0005-0000-0000-0000C3950000}"/>
    <cellStyle name="Sub totals 3 5 2 2" xfId="38337" xr:uid="{00000000-0005-0000-0000-0000C4950000}"/>
    <cellStyle name="Sub totals 3 5 2 3" xfId="38338" xr:uid="{00000000-0005-0000-0000-0000C5950000}"/>
    <cellStyle name="Sub totals 3 5 20" xfId="38339" xr:uid="{00000000-0005-0000-0000-0000C6950000}"/>
    <cellStyle name="Sub totals 3 5 20 2" xfId="38340" xr:uid="{00000000-0005-0000-0000-0000C7950000}"/>
    <cellStyle name="Sub totals 3 5 20 3" xfId="38341" xr:uid="{00000000-0005-0000-0000-0000C8950000}"/>
    <cellStyle name="Sub totals 3 5 21" xfId="38342" xr:uid="{00000000-0005-0000-0000-0000C9950000}"/>
    <cellStyle name="Sub totals 3 5 21 2" xfId="38343" xr:uid="{00000000-0005-0000-0000-0000CA950000}"/>
    <cellStyle name="Sub totals 3 5 21 3" xfId="38344" xr:uid="{00000000-0005-0000-0000-0000CB950000}"/>
    <cellStyle name="Sub totals 3 5 22" xfId="38345" xr:uid="{00000000-0005-0000-0000-0000CC950000}"/>
    <cellStyle name="Sub totals 3 5 22 2" xfId="38346" xr:uid="{00000000-0005-0000-0000-0000CD950000}"/>
    <cellStyle name="Sub totals 3 5 22 3" xfId="38347" xr:uid="{00000000-0005-0000-0000-0000CE950000}"/>
    <cellStyle name="Sub totals 3 5 23" xfId="38348" xr:uid="{00000000-0005-0000-0000-0000CF950000}"/>
    <cellStyle name="Sub totals 3 5 23 2" xfId="38349" xr:uid="{00000000-0005-0000-0000-0000D0950000}"/>
    <cellStyle name="Sub totals 3 5 23 3" xfId="38350" xr:uid="{00000000-0005-0000-0000-0000D1950000}"/>
    <cellStyle name="Sub totals 3 5 24" xfId="38351" xr:uid="{00000000-0005-0000-0000-0000D2950000}"/>
    <cellStyle name="Sub totals 3 5 24 2" xfId="38352" xr:uid="{00000000-0005-0000-0000-0000D3950000}"/>
    <cellStyle name="Sub totals 3 5 24 3" xfId="38353" xr:uid="{00000000-0005-0000-0000-0000D4950000}"/>
    <cellStyle name="Sub totals 3 5 25" xfId="38354" xr:uid="{00000000-0005-0000-0000-0000D5950000}"/>
    <cellStyle name="Sub totals 3 5 26" xfId="38355" xr:uid="{00000000-0005-0000-0000-0000D6950000}"/>
    <cellStyle name="Sub totals 3 5 3" xfId="38356" xr:uid="{00000000-0005-0000-0000-0000D7950000}"/>
    <cellStyle name="Sub totals 3 5 3 2" xfId="38357" xr:uid="{00000000-0005-0000-0000-0000D8950000}"/>
    <cellStyle name="Sub totals 3 5 3 3" xfId="38358" xr:uid="{00000000-0005-0000-0000-0000D9950000}"/>
    <cellStyle name="Sub totals 3 5 4" xfId="38359" xr:uid="{00000000-0005-0000-0000-0000DA950000}"/>
    <cellStyle name="Sub totals 3 5 4 2" xfId="38360" xr:uid="{00000000-0005-0000-0000-0000DB950000}"/>
    <cellStyle name="Sub totals 3 5 4 3" xfId="38361" xr:uid="{00000000-0005-0000-0000-0000DC950000}"/>
    <cellStyle name="Sub totals 3 5 5" xfId="38362" xr:uid="{00000000-0005-0000-0000-0000DD950000}"/>
    <cellStyle name="Sub totals 3 5 5 2" xfId="38363" xr:uid="{00000000-0005-0000-0000-0000DE950000}"/>
    <cellStyle name="Sub totals 3 5 5 3" xfId="38364" xr:uid="{00000000-0005-0000-0000-0000DF950000}"/>
    <cellStyle name="Sub totals 3 5 6" xfId="38365" xr:uid="{00000000-0005-0000-0000-0000E0950000}"/>
    <cellStyle name="Sub totals 3 5 6 2" xfId="38366" xr:uid="{00000000-0005-0000-0000-0000E1950000}"/>
    <cellStyle name="Sub totals 3 5 6 3" xfId="38367" xr:uid="{00000000-0005-0000-0000-0000E2950000}"/>
    <cellStyle name="Sub totals 3 5 7" xfId="38368" xr:uid="{00000000-0005-0000-0000-0000E3950000}"/>
    <cellStyle name="Sub totals 3 5 7 2" xfId="38369" xr:uid="{00000000-0005-0000-0000-0000E4950000}"/>
    <cellStyle name="Sub totals 3 5 7 3" xfId="38370" xr:uid="{00000000-0005-0000-0000-0000E5950000}"/>
    <cellStyle name="Sub totals 3 5 8" xfId="38371" xr:uid="{00000000-0005-0000-0000-0000E6950000}"/>
    <cellStyle name="Sub totals 3 5 8 2" xfId="38372" xr:uid="{00000000-0005-0000-0000-0000E7950000}"/>
    <cellStyle name="Sub totals 3 5 8 3" xfId="38373" xr:uid="{00000000-0005-0000-0000-0000E8950000}"/>
    <cellStyle name="Sub totals 3 5 9" xfId="38374" xr:uid="{00000000-0005-0000-0000-0000E9950000}"/>
    <cellStyle name="Sub totals 3 5 9 2" xfId="38375" xr:uid="{00000000-0005-0000-0000-0000EA950000}"/>
    <cellStyle name="Sub totals 3 5 9 3" xfId="38376" xr:uid="{00000000-0005-0000-0000-0000EB950000}"/>
    <cellStyle name="Sub totals 3 6" xfId="38377" xr:uid="{00000000-0005-0000-0000-0000EC950000}"/>
    <cellStyle name="Sub totals 3 6 10" xfId="38378" xr:uid="{00000000-0005-0000-0000-0000ED950000}"/>
    <cellStyle name="Sub totals 3 6 10 2" xfId="38379" xr:uid="{00000000-0005-0000-0000-0000EE950000}"/>
    <cellStyle name="Sub totals 3 6 10 3" xfId="38380" xr:uid="{00000000-0005-0000-0000-0000EF950000}"/>
    <cellStyle name="Sub totals 3 6 11" xfId="38381" xr:uid="{00000000-0005-0000-0000-0000F0950000}"/>
    <cellStyle name="Sub totals 3 6 11 2" xfId="38382" xr:uid="{00000000-0005-0000-0000-0000F1950000}"/>
    <cellStyle name="Sub totals 3 6 11 3" xfId="38383" xr:uid="{00000000-0005-0000-0000-0000F2950000}"/>
    <cellStyle name="Sub totals 3 6 12" xfId="38384" xr:uid="{00000000-0005-0000-0000-0000F3950000}"/>
    <cellStyle name="Sub totals 3 6 12 2" xfId="38385" xr:uid="{00000000-0005-0000-0000-0000F4950000}"/>
    <cellStyle name="Sub totals 3 6 12 3" xfId="38386" xr:uid="{00000000-0005-0000-0000-0000F5950000}"/>
    <cellStyle name="Sub totals 3 6 13" xfId="38387" xr:uid="{00000000-0005-0000-0000-0000F6950000}"/>
    <cellStyle name="Sub totals 3 6 13 2" xfId="38388" xr:uid="{00000000-0005-0000-0000-0000F7950000}"/>
    <cellStyle name="Sub totals 3 6 13 3" xfId="38389" xr:uid="{00000000-0005-0000-0000-0000F8950000}"/>
    <cellStyle name="Sub totals 3 6 14" xfId="38390" xr:uid="{00000000-0005-0000-0000-0000F9950000}"/>
    <cellStyle name="Sub totals 3 6 14 2" xfId="38391" xr:uid="{00000000-0005-0000-0000-0000FA950000}"/>
    <cellStyle name="Sub totals 3 6 14 3" xfId="38392" xr:uid="{00000000-0005-0000-0000-0000FB950000}"/>
    <cellStyle name="Sub totals 3 6 15" xfId="38393" xr:uid="{00000000-0005-0000-0000-0000FC950000}"/>
    <cellStyle name="Sub totals 3 6 15 2" xfId="38394" xr:uid="{00000000-0005-0000-0000-0000FD950000}"/>
    <cellStyle name="Sub totals 3 6 15 3" xfId="38395" xr:uid="{00000000-0005-0000-0000-0000FE950000}"/>
    <cellStyle name="Sub totals 3 6 16" xfId="38396" xr:uid="{00000000-0005-0000-0000-0000FF950000}"/>
    <cellStyle name="Sub totals 3 6 16 2" xfId="38397" xr:uid="{00000000-0005-0000-0000-000000960000}"/>
    <cellStyle name="Sub totals 3 6 16 3" xfId="38398" xr:uid="{00000000-0005-0000-0000-000001960000}"/>
    <cellStyle name="Sub totals 3 6 17" xfId="38399" xr:uid="{00000000-0005-0000-0000-000002960000}"/>
    <cellStyle name="Sub totals 3 6 17 2" xfId="38400" xr:uid="{00000000-0005-0000-0000-000003960000}"/>
    <cellStyle name="Sub totals 3 6 17 3" xfId="38401" xr:uid="{00000000-0005-0000-0000-000004960000}"/>
    <cellStyle name="Sub totals 3 6 18" xfId="38402" xr:uid="{00000000-0005-0000-0000-000005960000}"/>
    <cellStyle name="Sub totals 3 6 18 2" xfId="38403" xr:uid="{00000000-0005-0000-0000-000006960000}"/>
    <cellStyle name="Sub totals 3 6 18 3" xfId="38404" xr:uid="{00000000-0005-0000-0000-000007960000}"/>
    <cellStyle name="Sub totals 3 6 19" xfId="38405" xr:uid="{00000000-0005-0000-0000-000008960000}"/>
    <cellStyle name="Sub totals 3 6 19 2" xfId="38406" xr:uid="{00000000-0005-0000-0000-000009960000}"/>
    <cellStyle name="Sub totals 3 6 19 3" xfId="38407" xr:uid="{00000000-0005-0000-0000-00000A960000}"/>
    <cellStyle name="Sub totals 3 6 2" xfId="38408" xr:uid="{00000000-0005-0000-0000-00000B960000}"/>
    <cellStyle name="Sub totals 3 6 2 2" xfId="38409" xr:uid="{00000000-0005-0000-0000-00000C960000}"/>
    <cellStyle name="Sub totals 3 6 2 3" xfId="38410" xr:uid="{00000000-0005-0000-0000-00000D960000}"/>
    <cellStyle name="Sub totals 3 6 20" xfId="38411" xr:uid="{00000000-0005-0000-0000-00000E960000}"/>
    <cellStyle name="Sub totals 3 6 20 2" xfId="38412" xr:uid="{00000000-0005-0000-0000-00000F960000}"/>
    <cellStyle name="Sub totals 3 6 20 3" xfId="38413" xr:uid="{00000000-0005-0000-0000-000010960000}"/>
    <cellStyle name="Sub totals 3 6 21" xfId="38414" xr:uid="{00000000-0005-0000-0000-000011960000}"/>
    <cellStyle name="Sub totals 3 6 21 2" xfId="38415" xr:uid="{00000000-0005-0000-0000-000012960000}"/>
    <cellStyle name="Sub totals 3 6 21 3" xfId="38416" xr:uid="{00000000-0005-0000-0000-000013960000}"/>
    <cellStyle name="Sub totals 3 6 22" xfId="38417" xr:uid="{00000000-0005-0000-0000-000014960000}"/>
    <cellStyle name="Sub totals 3 6 22 2" xfId="38418" xr:uid="{00000000-0005-0000-0000-000015960000}"/>
    <cellStyle name="Sub totals 3 6 22 3" xfId="38419" xr:uid="{00000000-0005-0000-0000-000016960000}"/>
    <cellStyle name="Sub totals 3 6 23" xfId="38420" xr:uid="{00000000-0005-0000-0000-000017960000}"/>
    <cellStyle name="Sub totals 3 6 23 2" xfId="38421" xr:uid="{00000000-0005-0000-0000-000018960000}"/>
    <cellStyle name="Sub totals 3 6 23 3" xfId="38422" xr:uid="{00000000-0005-0000-0000-000019960000}"/>
    <cellStyle name="Sub totals 3 6 24" xfId="38423" xr:uid="{00000000-0005-0000-0000-00001A960000}"/>
    <cellStyle name="Sub totals 3 6 24 2" xfId="38424" xr:uid="{00000000-0005-0000-0000-00001B960000}"/>
    <cellStyle name="Sub totals 3 6 24 3" xfId="38425" xr:uid="{00000000-0005-0000-0000-00001C960000}"/>
    <cellStyle name="Sub totals 3 6 25" xfId="38426" xr:uid="{00000000-0005-0000-0000-00001D960000}"/>
    <cellStyle name="Sub totals 3 6 26" xfId="38427" xr:uid="{00000000-0005-0000-0000-00001E960000}"/>
    <cellStyle name="Sub totals 3 6 3" xfId="38428" xr:uid="{00000000-0005-0000-0000-00001F960000}"/>
    <cellStyle name="Sub totals 3 6 3 2" xfId="38429" xr:uid="{00000000-0005-0000-0000-000020960000}"/>
    <cellStyle name="Sub totals 3 6 3 3" xfId="38430" xr:uid="{00000000-0005-0000-0000-000021960000}"/>
    <cellStyle name="Sub totals 3 6 4" xfId="38431" xr:uid="{00000000-0005-0000-0000-000022960000}"/>
    <cellStyle name="Sub totals 3 6 4 2" xfId="38432" xr:uid="{00000000-0005-0000-0000-000023960000}"/>
    <cellStyle name="Sub totals 3 6 4 3" xfId="38433" xr:uid="{00000000-0005-0000-0000-000024960000}"/>
    <cellStyle name="Sub totals 3 6 5" xfId="38434" xr:uid="{00000000-0005-0000-0000-000025960000}"/>
    <cellStyle name="Sub totals 3 6 5 2" xfId="38435" xr:uid="{00000000-0005-0000-0000-000026960000}"/>
    <cellStyle name="Sub totals 3 6 5 3" xfId="38436" xr:uid="{00000000-0005-0000-0000-000027960000}"/>
    <cellStyle name="Sub totals 3 6 6" xfId="38437" xr:uid="{00000000-0005-0000-0000-000028960000}"/>
    <cellStyle name="Sub totals 3 6 6 2" xfId="38438" xr:uid="{00000000-0005-0000-0000-000029960000}"/>
    <cellStyle name="Sub totals 3 6 6 3" xfId="38439" xr:uid="{00000000-0005-0000-0000-00002A960000}"/>
    <cellStyle name="Sub totals 3 6 7" xfId="38440" xr:uid="{00000000-0005-0000-0000-00002B960000}"/>
    <cellStyle name="Sub totals 3 6 7 2" xfId="38441" xr:uid="{00000000-0005-0000-0000-00002C960000}"/>
    <cellStyle name="Sub totals 3 6 7 3" xfId="38442" xr:uid="{00000000-0005-0000-0000-00002D960000}"/>
    <cellStyle name="Sub totals 3 6 8" xfId="38443" xr:uid="{00000000-0005-0000-0000-00002E960000}"/>
    <cellStyle name="Sub totals 3 6 8 2" xfId="38444" xr:uid="{00000000-0005-0000-0000-00002F960000}"/>
    <cellStyle name="Sub totals 3 6 8 3" xfId="38445" xr:uid="{00000000-0005-0000-0000-000030960000}"/>
    <cellStyle name="Sub totals 3 6 9" xfId="38446" xr:uid="{00000000-0005-0000-0000-000031960000}"/>
    <cellStyle name="Sub totals 3 6 9 2" xfId="38447" xr:uid="{00000000-0005-0000-0000-000032960000}"/>
    <cellStyle name="Sub totals 3 6 9 3" xfId="38448" xr:uid="{00000000-0005-0000-0000-000033960000}"/>
    <cellStyle name="Sub totals 3 7" xfId="38449" xr:uid="{00000000-0005-0000-0000-000034960000}"/>
    <cellStyle name="Sub totals 3 7 10" xfId="38450" xr:uid="{00000000-0005-0000-0000-000035960000}"/>
    <cellStyle name="Sub totals 3 7 10 2" xfId="38451" xr:uid="{00000000-0005-0000-0000-000036960000}"/>
    <cellStyle name="Sub totals 3 7 10 3" xfId="38452" xr:uid="{00000000-0005-0000-0000-000037960000}"/>
    <cellStyle name="Sub totals 3 7 11" xfId="38453" xr:uid="{00000000-0005-0000-0000-000038960000}"/>
    <cellStyle name="Sub totals 3 7 11 2" xfId="38454" xr:uid="{00000000-0005-0000-0000-000039960000}"/>
    <cellStyle name="Sub totals 3 7 11 3" xfId="38455" xr:uid="{00000000-0005-0000-0000-00003A960000}"/>
    <cellStyle name="Sub totals 3 7 12" xfId="38456" xr:uid="{00000000-0005-0000-0000-00003B960000}"/>
    <cellStyle name="Sub totals 3 7 12 2" xfId="38457" xr:uid="{00000000-0005-0000-0000-00003C960000}"/>
    <cellStyle name="Sub totals 3 7 12 3" xfId="38458" xr:uid="{00000000-0005-0000-0000-00003D960000}"/>
    <cellStyle name="Sub totals 3 7 13" xfId="38459" xr:uid="{00000000-0005-0000-0000-00003E960000}"/>
    <cellStyle name="Sub totals 3 7 13 2" xfId="38460" xr:uid="{00000000-0005-0000-0000-00003F960000}"/>
    <cellStyle name="Sub totals 3 7 13 3" xfId="38461" xr:uid="{00000000-0005-0000-0000-000040960000}"/>
    <cellStyle name="Sub totals 3 7 14" xfId="38462" xr:uid="{00000000-0005-0000-0000-000041960000}"/>
    <cellStyle name="Sub totals 3 7 14 2" xfId="38463" xr:uid="{00000000-0005-0000-0000-000042960000}"/>
    <cellStyle name="Sub totals 3 7 14 3" xfId="38464" xr:uid="{00000000-0005-0000-0000-000043960000}"/>
    <cellStyle name="Sub totals 3 7 15" xfId="38465" xr:uid="{00000000-0005-0000-0000-000044960000}"/>
    <cellStyle name="Sub totals 3 7 15 2" xfId="38466" xr:uid="{00000000-0005-0000-0000-000045960000}"/>
    <cellStyle name="Sub totals 3 7 15 3" xfId="38467" xr:uid="{00000000-0005-0000-0000-000046960000}"/>
    <cellStyle name="Sub totals 3 7 16" xfId="38468" xr:uid="{00000000-0005-0000-0000-000047960000}"/>
    <cellStyle name="Sub totals 3 7 16 2" xfId="38469" xr:uid="{00000000-0005-0000-0000-000048960000}"/>
    <cellStyle name="Sub totals 3 7 16 3" xfId="38470" xr:uid="{00000000-0005-0000-0000-000049960000}"/>
    <cellStyle name="Sub totals 3 7 17" xfId="38471" xr:uid="{00000000-0005-0000-0000-00004A960000}"/>
    <cellStyle name="Sub totals 3 7 17 2" xfId="38472" xr:uid="{00000000-0005-0000-0000-00004B960000}"/>
    <cellStyle name="Sub totals 3 7 17 3" xfId="38473" xr:uid="{00000000-0005-0000-0000-00004C960000}"/>
    <cellStyle name="Sub totals 3 7 18" xfId="38474" xr:uid="{00000000-0005-0000-0000-00004D960000}"/>
    <cellStyle name="Sub totals 3 7 18 2" xfId="38475" xr:uid="{00000000-0005-0000-0000-00004E960000}"/>
    <cellStyle name="Sub totals 3 7 18 3" xfId="38476" xr:uid="{00000000-0005-0000-0000-00004F960000}"/>
    <cellStyle name="Sub totals 3 7 19" xfId="38477" xr:uid="{00000000-0005-0000-0000-000050960000}"/>
    <cellStyle name="Sub totals 3 7 19 2" xfId="38478" xr:uid="{00000000-0005-0000-0000-000051960000}"/>
    <cellStyle name="Sub totals 3 7 19 3" xfId="38479" xr:uid="{00000000-0005-0000-0000-000052960000}"/>
    <cellStyle name="Sub totals 3 7 2" xfId="38480" xr:uid="{00000000-0005-0000-0000-000053960000}"/>
    <cellStyle name="Sub totals 3 7 2 2" xfId="38481" xr:uid="{00000000-0005-0000-0000-000054960000}"/>
    <cellStyle name="Sub totals 3 7 2 3" xfId="38482" xr:uid="{00000000-0005-0000-0000-000055960000}"/>
    <cellStyle name="Sub totals 3 7 20" xfId="38483" xr:uid="{00000000-0005-0000-0000-000056960000}"/>
    <cellStyle name="Sub totals 3 7 20 2" xfId="38484" xr:uid="{00000000-0005-0000-0000-000057960000}"/>
    <cellStyle name="Sub totals 3 7 20 3" xfId="38485" xr:uid="{00000000-0005-0000-0000-000058960000}"/>
    <cellStyle name="Sub totals 3 7 21" xfId="38486" xr:uid="{00000000-0005-0000-0000-000059960000}"/>
    <cellStyle name="Sub totals 3 7 21 2" xfId="38487" xr:uid="{00000000-0005-0000-0000-00005A960000}"/>
    <cellStyle name="Sub totals 3 7 21 3" xfId="38488" xr:uid="{00000000-0005-0000-0000-00005B960000}"/>
    <cellStyle name="Sub totals 3 7 22" xfId="38489" xr:uid="{00000000-0005-0000-0000-00005C960000}"/>
    <cellStyle name="Sub totals 3 7 22 2" xfId="38490" xr:uid="{00000000-0005-0000-0000-00005D960000}"/>
    <cellStyle name="Sub totals 3 7 22 3" xfId="38491" xr:uid="{00000000-0005-0000-0000-00005E960000}"/>
    <cellStyle name="Sub totals 3 7 23" xfId="38492" xr:uid="{00000000-0005-0000-0000-00005F960000}"/>
    <cellStyle name="Sub totals 3 7 23 2" xfId="38493" xr:uid="{00000000-0005-0000-0000-000060960000}"/>
    <cellStyle name="Sub totals 3 7 23 3" xfId="38494" xr:uid="{00000000-0005-0000-0000-000061960000}"/>
    <cellStyle name="Sub totals 3 7 24" xfId="38495" xr:uid="{00000000-0005-0000-0000-000062960000}"/>
    <cellStyle name="Sub totals 3 7 24 2" xfId="38496" xr:uid="{00000000-0005-0000-0000-000063960000}"/>
    <cellStyle name="Sub totals 3 7 24 3" xfId="38497" xr:uid="{00000000-0005-0000-0000-000064960000}"/>
    <cellStyle name="Sub totals 3 7 25" xfId="38498" xr:uid="{00000000-0005-0000-0000-000065960000}"/>
    <cellStyle name="Sub totals 3 7 26" xfId="38499" xr:uid="{00000000-0005-0000-0000-000066960000}"/>
    <cellStyle name="Sub totals 3 7 3" xfId="38500" xr:uid="{00000000-0005-0000-0000-000067960000}"/>
    <cellStyle name="Sub totals 3 7 3 2" xfId="38501" xr:uid="{00000000-0005-0000-0000-000068960000}"/>
    <cellStyle name="Sub totals 3 7 3 3" xfId="38502" xr:uid="{00000000-0005-0000-0000-000069960000}"/>
    <cellStyle name="Sub totals 3 7 4" xfId="38503" xr:uid="{00000000-0005-0000-0000-00006A960000}"/>
    <cellStyle name="Sub totals 3 7 4 2" xfId="38504" xr:uid="{00000000-0005-0000-0000-00006B960000}"/>
    <cellStyle name="Sub totals 3 7 4 3" xfId="38505" xr:uid="{00000000-0005-0000-0000-00006C960000}"/>
    <cellStyle name="Sub totals 3 7 5" xfId="38506" xr:uid="{00000000-0005-0000-0000-00006D960000}"/>
    <cellStyle name="Sub totals 3 7 5 2" xfId="38507" xr:uid="{00000000-0005-0000-0000-00006E960000}"/>
    <cellStyle name="Sub totals 3 7 5 3" xfId="38508" xr:uid="{00000000-0005-0000-0000-00006F960000}"/>
    <cellStyle name="Sub totals 3 7 6" xfId="38509" xr:uid="{00000000-0005-0000-0000-000070960000}"/>
    <cellStyle name="Sub totals 3 7 6 2" xfId="38510" xr:uid="{00000000-0005-0000-0000-000071960000}"/>
    <cellStyle name="Sub totals 3 7 6 3" xfId="38511" xr:uid="{00000000-0005-0000-0000-000072960000}"/>
    <cellStyle name="Sub totals 3 7 7" xfId="38512" xr:uid="{00000000-0005-0000-0000-000073960000}"/>
    <cellStyle name="Sub totals 3 7 7 2" xfId="38513" xr:uid="{00000000-0005-0000-0000-000074960000}"/>
    <cellStyle name="Sub totals 3 7 7 3" xfId="38514" xr:uid="{00000000-0005-0000-0000-000075960000}"/>
    <cellStyle name="Sub totals 3 7 8" xfId="38515" xr:uid="{00000000-0005-0000-0000-000076960000}"/>
    <cellStyle name="Sub totals 3 7 8 2" xfId="38516" xr:uid="{00000000-0005-0000-0000-000077960000}"/>
    <cellStyle name="Sub totals 3 7 8 3" xfId="38517" xr:uid="{00000000-0005-0000-0000-000078960000}"/>
    <cellStyle name="Sub totals 3 7 9" xfId="38518" xr:uid="{00000000-0005-0000-0000-000079960000}"/>
    <cellStyle name="Sub totals 3 7 9 2" xfId="38519" xr:uid="{00000000-0005-0000-0000-00007A960000}"/>
    <cellStyle name="Sub totals 3 7 9 3" xfId="38520" xr:uid="{00000000-0005-0000-0000-00007B960000}"/>
    <cellStyle name="Sub totals 3 8" xfId="38521" xr:uid="{00000000-0005-0000-0000-00007C960000}"/>
    <cellStyle name="Sub totals 3 8 10" xfId="38522" xr:uid="{00000000-0005-0000-0000-00007D960000}"/>
    <cellStyle name="Sub totals 3 8 10 2" xfId="38523" xr:uid="{00000000-0005-0000-0000-00007E960000}"/>
    <cellStyle name="Sub totals 3 8 10 3" xfId="38524" xr:uid="{00000000-0005-0000-0000-00007F960000}"/>
    <cellStyle name="Sub totals 3 8 11" xfId="38525" xr:uid="{00000000-0005-0000-0000-000080960000}"/>
    <cellStyle name="Sub totals 3 8 11 2" xfId="38526" xr:uid="{00000000-0005-0000-0000-000081960000}"/>
    <cellStyle name="Sub totals 3 8 11 3" xfId="38527" xr:uid="{00000000-0005-0000-0000-000082960000}"/>
    <cellStyle name="Sub totals 3 8 12" xfId="38528" xr:uid="{00000000-0005-0000-0000-000083960000}"/>
    <cellStyle name="Sub totals 3 8 12 2" xfId="38529" xr:uid="{00000000-0005-0000-0000-000084960000}"/>
    <cellStyle name="Sub totals 3 8 12 3" xfId="38530" xr:uid="{00000000-0005-0000-0000-000085960000}"/>
    <cellStyle name="Sub totals 3 8 13" xfId="38531" xr:uid="{00000000-0005-0000-0000-000086960000}"/>
    <cellStyle name="Sub totals 3 8 13 2" xfId="38532" xr:uid="{00000000-0005-0000-0000-000087960000}"/>
    <cellStyle name="Sub totals 3 8 13 3" xfId="38533" xr:uid="{00000000-0005-0000-0000-000088960000}"/>
    <cellStyle name="Sub totals 3 8 14" xfId="38534" xr:uid="{00000000-0005-0000-0000-000089960000}"/>
    <cellStyle name="Sub totals 3 8 14 2" xfId="38535" xr:uid="{00000000-0005-0000-0000-00008A960000}"/>
    <cellStyle name="Sub totals 3 8 14 3" xfId="38536" xr:uid="{00000000-0005-0000-0000-00008B960000}"/>
    <cellStyle name="Sub totals 3 8 15" xfId="38537" xr:uid="{00000000-0005-0000-0000-00008C960000}"/>
    <cellStyle name="Sub totals 3 8 15 2" xfId="38538" xr:uid="{00000000-0005-0000-0000-00008D960000}"/>
    <cellStyle name="Sub totals 3 8 15 3" xfId="38539" xr:uid="{00000000-0005-0000-0000-00008E960000}"/>
    <cellStyle name="Sub totals 3 8 16" xfId="38540" xr:uid="{00000000-0005-0000-0000-00008F960000}"/>
    <cellStyle name="Sub totals 3 8 16 2" xfId="38541" xr:uid="{00000000-0005-0000-0000-000090960000}"/>
    <cellStyle name="Sub totals 3 8 16 3" xfId="38542" xr:uid="{00000000-0005-0000-0000-000091960000}"/>
    <cellStyle name="Sub totals 3 8 17" xfId="38543" xr:uid="{00000000-0005-0000-0000-000092960000}"/>
    <cellStyle name="Sub totals 3 8 17 2" xfId="38544" xr:uid="{00000000-0005-0000-0000-000093960000}"/>
    <cellStyle name="Sub totals 3 8 17 3" xfId="38545" xr:uid="{00000000-0005-0000-0000-000094960000}"/>
    <cellStyle name="Sub totals 3 8 18" xfId="38546" xr:uid="{00000000-0005-0000-0000-000095960000}"/>
    <cellStyle name="Sub totals 3 8 18 2" xfId="38547" xr:uid="{00000000-0005-0000-0000-000096960000}"/>
    <cellStyle name="Sub totals 3 8 18 3" xfId="38548" xr:uid="{00000000-0005-0000-0000-000097960000}"/>
    <cellStyle name="Sub totals 3 8 19" xfId="38549" xr:uid="{00000000-0005-0000-0000-000098960000}"/>
    <cellStyle name="Sub totals 3 8 19 2" xfId="38550" xr:uid="{00000000-0005-0000-0000-000099960000}"/>
    <cellStyle name="Sub totals 3 8 19 3" xfId="38551" xr:uid="{00000000-0005-0000-0000-00009A960000}"/>
    <cellStyle name="Sub totals 3 8 2" xfId="38552" xr:uid="{00000000-0005-0000-0000-00009B960000}"/>
    <cellStyle name="Sub totals 3 8 2 2" xfId="38553" xr:uid="{00000000-0005-0000-0000-00009C960000}"/>
    <cellStyle name="Sub totals 3 8 2 3" xfId="38554" xr:uid="{00000000-0005-0000-0000-00009D960000}"/>
    <cellStyle name="Sub totals 3 8 20" xfId="38555" xr:uid="{00000000-0005-0000-0000-00009E960000}"/>
    <cellStyle name="Sub totals 3 8 20 2" xfId="38556" xr:uid="{00000000-0005-0000-0000-00009F960000}"/>
    <cellStyle name="Sub totals 3 8 20 3" xfId="38557" xr:uid="{00000000-0005-0000-0000-0000A0960000}"/>
    <cellStyle name="Sub totals 3 8 21" xfId="38558" xr:uid="{00000000-0005-0000-0000-0000A1960000}"/>
    <cellStyle name="Sub totals 3 8 21 2" xfId="38559" xr:uid="{00000000-0005-0000-0000-0000A2960000}"/>
    <cellStyle name="Sub totals 3 8 21 3" xfId="38560" xr:uid="{00000000-0005-0000-0000-0000A3960000}"/>
    <cellStyle name="Sub totals 3 8 22" xfId="38561" xr:uid="{00000000-0005-0000-0000-0000A4960000}"/>
    <cellStyle name="Sub totals 3 8 22 2" xfId="38562" xr:uid="{00000000-0005-0000-0000-0000A5960000}"/>
    <cellStyle name="Sub totals 3 8 22 3" xfId="38563" xr:uid="{00000000-0005-0000-0000-0000A6960000}"/>
    <cellStyle name="Sub totals 3 8 23" xfId="38564" xr:uid="{00000000-0005-0000-0000-0000A7960000}"/>
    <cellStyle name="Sub totals 3 8 23 2" xfId="38565" xr:uid="{00000000-0005-0000-0000-0000A8960000}"/>
    <cellStyle name="Sub totals 3 8 23 3" xfId="38566" xr:uid="{00000000-0005-0000-0000-0000A9960000}"/>
    <cellStyle name="Sub totals 3 8 24" xfId="38567" xr:uid="{00000000-0005-0000-0000-0000AA960000}"/>
    <cellStyle name="Sub totals 3 8 24 2" xfId="38568" xr:uid="{00000000-0005-0000-0000-0000AB960000}"/>
    <cellStyle name="Sub totals 3 8 24 3" xfId="38569" xr:uid="{00000000-0005-0000-0000-0000AC960000}"/>
    <cellStyle name="Sub totals 3 8 25" xfId="38570" xr:uid="{00000000-0005-0000-0000-0000AD960000}"/>
    <cellStyle name="Sub totals 3 8 26" xfId="38571" xr:uid="{00000000-0005-0000-0000-0000AE960000}"/>
    <cellStyle name="Sub totals 3 8 3" xfId="38572" xr:uid="{00000000-0005-0000-0000-0000AF960000}"/>
    <cellStyle name="Sub totals 3 8 3 2" xfId="38573" xr:uid="{00000000-0005-0000-0000-0000B0960000}"/>
    <cellStyle name="Sub totals 3 8 3 3" xfId="38574" xr:uid="{00000000-0005-0000-0000-0000B1960000}"/>
    <cellStyle name="Sub totals 3 8 4" xfId="38575" xr:uid="{00000000-0005-0000-0000-0000B2960000}"/>
    <cellStyle name="Sub totals 3 8 4 2" xfId="38576" xr:uid="{00000000-0005-0000-0000-0000B3960000}"/>
    <cellStyle name="Sub totals 3 8 4 3" xfId="38577" xr:uid="{00000000-0005-0000-0000-0000B4960000}"/>
    <cellStyle name="Sub totals 3 8 5" xfId="38578" xr:uid="{00000000-0005-0000-0000-0000B5960000}"/>
    <cellStyle name="Sub totals 3 8 5 2" xfId="38579" xr:uid="{00000000-0005-0000-0000-0000B6960000}"/>
    <cellStyle name="Sub totals 3 8 5 3" xfId="38580" xr:uid="{00000000-0005-0000-0000-0000B7960000}"/>
    <cellStyle name="Sub totals 3 8 6" xfId="38581" xr:uid="{00000000-0005-0000-0000-0000B8960000}"/>
    <cellStyle name="Sub totals 3 8 6 2" xfId="38582" xr:uid="{00000000-0005-0000-0000-0000B9960000}"/>
    <cellStyle name="Sub totals 3 8 6 3" xfId="38583" xr:uid="{00000000-0005-0000-0000-0000BA960000}"/>
    <cellStyle name="Sub totals 3 8 7" xfId="38584" xr:uid="{00000000-0005-0000-0000-0000BB960000}"/>
    <cellStyle name="Sub totals 3 8 7 2" xfId="38585" xr:uid="{00000000-0005-0000-0000-0000BC960000}"/>
    <cellStyle name="Sub totals 3 8 7 3" xfId="38586" xr:uid="{00000000-0005-0000-0000-0000BD960000}"/>
    <cellStyle name="Sub totals 3 8 8" xfId="38587" xr:uid="{00000000-0005-0000-0000-0000BE960000}"/>
    <cellStyle name="Sub totals 3 8 8 2" xfId="38588" xr:uid="{00000000-0005-0000-0000-0000BF960000}"/>
    <cellStyle name="Sub totals 3 8 8 3" xfId="38589" xr:uid="{00000000-0005-0000-0000-0000C0960000}"/>
    <cellStyle name="Sub totals 3 8 9" xfId="38590" xr:uid="{00000000-0005-0000-0000-0000C1960000}"/>
    <cellStyle name="Sub totals 3 8 9 2" xfId="38591" xr:uid="{00000000-0005-0000-0000-0000C2960000}"/>
    <cellStyle name="Sub totals 3 8 9 3" xfId="38592" xr:uid="{00000000-0005-0000-0000-0000C3960000}"/>
    <cellStyle name="Sub totals 3 9" xfId="38593" xr:uid="{00000000-0005-0000-0000-0000C4960000}"/>
    <cellStyle name="Sub totals 3 9 10" xfId="38594" xr:uid="{00000000-0005-0000-0000-0000C5960000}"/>
    <cellStyle name="Sub totals 3 9 10 2" xfId="38595" xr:uid="{00000000-0005-0000-0000-0000C6960000}"/>
    <cellStyle name="Sub totals 3 9 10 3" xfId="38596" xr:uid="{00000000-0005-0000-0000-0000C7960000}"/>
    <cellStyle name="Sub totals 3 9 11" xfId="38597" xr:uid="{00000000-0005-0000-0000-0000C8960000}"/>
    <cellStyle name="Sub totals 3 9 11 2" xfId="38598" xr:uid="{00000000-0005-0000-0000-0000C9960000}"/>
    <cellStyle name="Sub totals 3 9 11 3" xfId="38599" xr:uid="{00000000-0005-0000-0000-0000CA960000}"/>
    <cellStyle name="Sub totals 3 9 12" xfId="38600" xr:uid="{00000000-0005-0000-0000-0000CB960000}"/>
    <cellStyle name="Sub totals 3 9 12 2" xfId="38601" xr:uid="{00000000-0005-0000-0000-0000CC960000}"/>
    <cellStyle name="Sub totals 3 9 12 3" xfId="38602" xr:uid="{00000000-0005-0000-0000-0000CD960000}"/>
    <cellStyle name="Sub totals 3 9 13" xfId="38603" xr:uid="{00000000-0005-0000-0000-0000CE960000}"/>
    <cellStyle name="Sub totals 3 9 13 2" xfId="38604" xr:uid="{00000000-0005-0000-0000-0000CF960000}"/>
    <cellStyle name="Sub totals 3 9 13 3" xfId="38605" xr:uid="{00000000-0005-0000-0000-0000D0960000}"/>
    <cellStyle name="Sub totals 3 9 14" xfId="38606" xr:uid="{00000000-0005-0000-0000-0000D1960000}"/>
    <cellStyle name="Sub totals 3 9 14 2" xfId="38607" xr:uid="{00000000-0005-0000-0000-0000D2960000}"/>
    <cellStyle name="Sub totals 3 9 14 3" xfId="38608" xr:uid="{00000000-0005-0000-0000-0000D3960000}"/>
    <cellStyle name="Sub totals 3 9 15" xfId="38609" xr:uid="{00000000-0005-0000-0000-0000D4960000}"/>
    <cellStyle name="Sub totals 3 9 15 2" xfId="38610" xr:uid="{00000000-0005-0000-0000-0000D5960000}"/>
    <cellStyle name="Sub totals 3 9 15 3" xfId="38611" xr:uid="{00000000-0005-0000-0000-0000D6960000}"/>
    <cellStyle name="Sub totals 3 9 16" xfId="38612" xr:uid="{00000000-0005-0000-0000-0000D7960000}"/>
    <cellStyle name="Sub totals 3 9 16 2" xfId="38613" xr:uid="{00000000-0005-0000-0000-0000D8960000}"/>
    <cellStyle name="Sub totals 3 9 16 3" xfId="38614" xr:uid="{00000000-0005-0000-0000-0000D9960000}"/>
    <cellStyle name="Sub totals 3 9 17" xfId="38615" xr:uid="{00000000-0005-0000-0000-0000DA960000}"/>
    <cellStyle name="Sub totals 3 9 17 2" xfId="38616" xr:uid="{00000000-0005-0000-0000-0000DB960000}"/>
    <cellStyle name="Sub totals 3 9 17 3" xfId="38617" xr:uid="{00000000-0005-0000-0000-0000DC960000}"/>
    <cellStyle name="Sub totals 3 9 18" xfId="38618" xr:uid="{00000000-0005-0000-0000-0000DD960000}"/>
    <cellStyle name="Sub totals 3 9 18 2" xfId="38619" xr:uid="{00000000-0005-0000-0000-0000DE960000}"/>
    <cellStyle name="Sub totals 3 9 18 3" xfId="38620" xr:uid="{00000000-0005-0000-0000-0000DF960000}"/>
    <cellStyle name="Sub totals 3 9 19" xfId="38621" xr:uid="{00000000-0005-0000-0000-0000E0960000}"/>
    <cellStyle name="Sub totals 3 9 19 2" xfId="38622" xr:uid="{00000000-0005-0000-0000-0000E1960000}"/>
    <cellStyle name="Sub totals 3 9 19 3" xfId="38623" xr:uid="{00000000-0005-0000-0000-0000E2960000}"/>
    <cellStyle name="Sub totals 3 9 2" xfId="38624" xr:uid="{00000000-0005-0000-0000-0000E3960000}"/>
    <cellStyle name="Sub totals 3 9 2 2" xfId="38625" xr:uid="{00000000-0005-0000-0000-0000E4960000}"/>
    <cellStyle name="Sub totals 3 9 2 3" xfId="38626" xr:uid="{00000000-0005-0000-0000-0000E5960000}"/>
    <cellStyle name="Sub totals 3 9 20" xfId="38627" xr:uid="{00000000-0005-0000-0000-0000E6960000}"/>
    <cellStyle name="Sub totals 3 9 20 2" xfId="38628" xr:uid="{00000000-0005-0000-0000-0000E7960000}"/>
    <cellStyle name="Sub totals 3 9 20 3" xfId="38629" xr:uid="{00000000-0005-0000-0000-0000E8960000}"/>
    <cellStyle name="Sub totals 3 9 21" xfId="38630" xr:uid="{00000000-0005-0000-0000-0000E9960000}"/>
    <cellStyle name="Sub totals 3 9 21 2" xfId="38631" xr:uid="{00000000-0005-0000-0000-0000EA960000}"/>
    <cellStyle name="Sub totals 3 9 21 3" xfId="38632" xr:uid="{00000000-0005-0000-0000-0000EB960000}"/>
    <cellStyle name="Sub totals 3 9 22" xfId="38633" xr:uid="{00000000-0005-0000-0000-0000EC960000}"/>
    <cellStyle name="Sub totals 3 9 22 2" xfId="38634" xr:uid="{00000000-0005-0000-0000-0000ED960000}"/>
    <cellStyle name="Sub totals 3 9 22 3" xfId="38635" xr:uid="{00000000-0005-0000-0000-0000EE960000}"/>
    <cellStyle name="Sub totals 3 9 23" xfId="38636" xr:uid="{00000000-0005-0000-0000-0000EF960000}"/>
    <cellStyle name="Sub totals 3 9 23 2" xfId="38637" xr:uid="{00000000-0005-0000-0000-0000F0960000}"/>
    <cellStyle name="Sub totals 3 9 23 3" xfId="38638" xr:uid="{00000000-0005-0000-0000-0000F1960000}"/>
    <cellStyle name="Sub totals 3 9 24" xfId="38639" xr:uid="{00000000-0005-0000-0000-0000F2960000}"/>
    <cellStyle name="Sub totals 3 9 24 2" xfId="38640" xr:uid="{00000000-0005-0000-0000-0000F3960000}"/>
    <cellStyle name="Sub totals 3 9 24 3" xfId="38641" xr:uid="{00000000-0005-0000-0000-0000F4960000}"/>
    <cellStyle name="Sub totals 3 9 25" xfId="38642" xr:uid="{00000000-0005-0000-0000-0000F5960000}"/>
    <cellStyle name="Sub totals 3 9 26" xfId="38643" xr:uid="{00000000-0005-0000-0000-0000F6960000}"/>
    <cellStyle name="Sub totals 3 9 3" xfId="38644" xr:uid="{00000000-0005-0000-0000-0000F7960000}"/>
    <cellStyle name="Sub totals 3 9 3 2" xfId="38645" xr:uid="{00000000-0005-0000-0000-0000F8960000}"/>
    <cellStyle name="Sub totals 3 9 3 3" xfId="38646" xr:uid="{00000000-0005-0000-0000-0000F9960000}"/>
    <cellStyle name="Sub totals 3 9 4" xfId="38647" xr:uid="{00000000-0005-0000-0000-0000FA960000}"/>
    <cellStyle name="Sub totals 3 9 4 2" xfId="38648" xr:uid="{00000000-0005-0000-0000-0000FB960000}"/>
    <cellStyle name="Sub totals 3 9 4 3" xfId="38649" xr:uid="{00000000-0005-0000-0000-0000FC960000}"/>
    <cellStyle name="Sub totals 3 9 5" xfId="38650" xr:uid="{00000000-0005-0000-0000-0000FD960000}"/>
    <cellStyle name="Sub totals 3 9 5 2" xfId="38651" xr:uid="{00000000-0005-0000-0000-0000FE960000}"/>
    <cellStyle name="Sub totals 3 9 5 3" xfId="38652" xr:uid="{00000000-0005-0000-0000-0000FF960000}"/>
    <cellStyle name="Sub totals 3 9 6" xfId="38653" xr:uid="{00000000-0005-0000-0000-000000970000}"/>
    <cellStyle name="Sub totals 3 9 6 2" xfId="38654" xr:uid="{00000000-0005-0000-0000-000001970000}"/>
    <cellStyle name="Sub totals 3 9 6 3" xfId="38655" xr:uid="{00000000-0005-0000-0000-000002970000}"/>
    <cellStyle name="Sub totals 3 9 7" xfId="38656" xr:uid="{00000000-0005-0000-0000-000003970000}"/>
    <cellStyle name="Sub totals 3 9 7 2" xfId="38657" xr:uid="{00000000-0005-0000-0000-000004970000}"/>
    <cellStyle name="Sub totals 3 9 7 3" xfId="38658" xr:uid="{00000000-0005-0000-0000-000005970000}"/>
    <cellStyle name="Sub totals 3 9 8" xfId="38659" xr:uid="{00000000-0005-0000-0000-000006970000}"/>
    <cellStyle name="Sub totals 3 9 8 2" xfId="38660" xr:uid="{00000000-0005-0000-0000-000007970000}"/>
    <cellStyle name="Sub totals 3 9 8 3" xfId="38661" xr:uid="{00000000-0005-0000-0000-000008970000}"/>
    <cellStyle name="Sub totals 3 9 9" xfId="38662" xr:uid="{00000000-0005-0000-0000-000009970000}"/>
    <cellStyle name="Sub totals 3 9 9 2" xfId="38663" xr:uid="{00000000-0005-0000-0000-00000A970000}"/>
    <cellStyle name="Sub totals 3 9 9 3" xfId="38664" xr:uid="{00000000-0005-0000-0000-00000B970000}"/>
    <cellStyle name="Sub totals 4" xfId="38665" xr:uid="{00000000-0005-0000-0000-00000C970000}"/>
    <cellStyle name="Sub totals 5" xfId="38666" xr:uid="{00000000-0005-0000-0000-00000D970000}"/>
    <cellStyle name="SystemData" xfId="38667" xr:uid="{00000000-0005-0000-0000-00000E970000}"/>
    <cellStyle name="Table" xfId="38668" xr:uid="{00000000-0005-0000-0000-00000F970000}"/>
    <cellStyle name="Table Heading" xfId="38669" xr:uid="{00000000-0005-0000-0000-000010970000}"/>
    <cellStyle name="Thousands" xfId="38670" xr:uid="{00000000-0005-0000-0000-000011970000}"/>
    <cellStyle name="Title 1" xfId="38671" xr:uid="{00000000-0005-0000-0000-000012970000}"/>
    <cellStyle name="Title 2" xfId="38672" xr:uid="{00000000-0005-0000-0000-000013970000}"/>
    <cellStyle name="Title 2 2" xfId="38673" xr:uid="{00000000-0005-0000-0000-000014970000}"/>
    <cellStyle name="Title 2 2 2" xfId="38674" xr:uid="{00000000-0005-0000-0000-000015970000}"/>
    <cellStyle name="Title 2 2 3" xfId="38675" xr:uid="{00000000-0005-0000-0000-000016970000}"/>
    <cellStyle name="Title 2 2 4" xfId="38676" xr:uid="{00000000-0005-0000-0000-000017970000}"/>
    <cellStyle name="Title 2 3" xfId="38677" xr:uid="{00000000-0005-0000-0000-000018970000}"/>
    <cellStyle name="Title 2 4" xfId="38678" xr:uid="{00000000-0005-0000-0000-000019970000}"/>
    <cellStyle name="Title 2 5" xfId="38679" xr:uid="{00000000-0005-0000-0000-00001A970000}"/>
    <cellStyle name="Title 2 6" xfId="38680" xr:uid="{00000000-0005-0000-0000-00001B970000}"/>
    <cellStyle name="Title 2_Specific Changes NWAU15" xfId="38681" xr:uid="{00000000-0005-0000-0000-00001C970000}"/>
    <cellStyle name="Title 3" xfId="38682" xr:uid="{00000000-0005-0000-0000-00001D970000}"/>
    <cellStyle name="Title 3 2" xfId="38683" xr:uid="{00000000-0005-0000-0000-00001E970000}"/>
    <cellStyle name="Title 3 2 2" xfId="38684" xr:uid="{00000000-0005-0000-0000-00001F970000}"/>
    <cellStyle name="Title 3 2 3" xfId="38685" xr:uid="{00000000-0005-0000-0000-000020970000}"/>
    <cellStyle name="Title 3 2 4" xfId="38686" xr:uid="{00000000-0005-0000-0000-000021970000}"/>
    <cellStyle name="Title 3 3" xfId="38687" xr:uid="{00000000-0005-0000-0000-000022970000}"/>
    <cellStyle name="Title 3 4" xfId="38688" xr:uid="{00000000-0005-0000-0000-000023970000}"/>
    <cellStyle name="Title 3 5" xfId="38689" xr:uid="{00000000-0005-0000-0000-000024970000}"/>
    <cellStyle name="Title 3_Specific Changes NWAU15" xfId="38690" xr:uid="{00000000-0005-0000-0000-000025970000}"/>
    <cellStyle name="Title 4" xfId="38691" xr:uid="{00000000-0005-0000-0000-000026970000}"/>
    <cellStyle name="Title 4 2" xfId="38692" xr:uid="{00000000-0005-0000-0000-000027970000}"/>
    <cellStyle name="Title 4 2 2" xfId="38693" xr:uid="{00000000-0005-0000-0000-000028970000}"/>
    <cellStyle name="Title 4 2 3" xfId="38694" xr:uid="{00000000-0005-0000-0000-000029970000}"/>
    <cellStyle name="Title 4 2 4" xfId="38695" xr:uid="{00000000-0005-0000-0000-00002A970000}"/>
    <cellStyle name="Title 4 3" xfId="38696" xr:uid="{00000000-0005-0000-0000-00002B970000}"/>
    <cellStyle name="Title 4 4" xfId="38697" xr:uid="{00000000-0005-0000-0000-00002C970000}"/>
    <cellStyle name="Title 4 5" xfId="38698" xr:uid="{00000000-0005-0000-0000-00002D970000}"/>
    <cellStyle name="Title 4_Specific Changes NWAU15" xfId="38699" xr:uid="{00000000-0005-0000-0000-00002E970000}"/>
    <cellStyle name="Title 5" xfId="38700" xr:uid="{00000000-0005-0000-0000-00002F970000}"/>
    <cellStyle name="Title 5 2" xfId="38701" xr:uid="{00000000-0005-0000-0000-000030970000}"/>
    <cellStyle name="Title 5 3" xfId="38702" xr:uid="{00000000-0005-0000-0000-000031970000}"/>
    <cellStyle name="Title 5 4" xfId="38703" xr:uid="{00000000-0005-0000-0000-000032970000}"/>
    <cellStyle name="Title 6" xfId="38704" xr:uid="{00000000-0005-0000-0000-000033970000}"/>
    <cellStyle name="Title 6 2" xfId="38705" xr:uid="{00000000-0005-0000-0000-000034970000}"/>
    <cellStyle name="Title 6 3" xfId="38706" xr:uid="{00000000-0005-0000-0000-000035970000}"/>
    <cellStyle name="Title 6 4" xfId="38707" xr:uid="{00000000-0005-0000-0000-000036970000}"/>
    <cellStyle name="Title 7 2" xfId="38708" xr:uid="{00000000-0005-0000-0000-000037970000}"/>
    <cellStyle name="Title 8 2" xfId="38709" xr:uid="{00000000-0005-0000-0000-000038970000}"/>
    <cellStyle name="Total 1" xfId="38710" xr:uid="{00000000-0005-0000-0000-000039970000}"/>
    <cellStyle name="Total 1 2" xfId="38711" xr:uid="{00000000-0005-0000-0000-00003A970000}"/>
    <cellStyle name="Total 1 2 10" xfId="38712" xr:uid="{00000000-0005-0000-0000-00003B970000}"/>
    <cellStyle name="Total 1 2 10 2" xfId="38713" xr:uid="{00000000-0005-0000-0000-00003C970000}"/>
    <cellStyle name="Total 1 2 10 3" xfId="38714" xr:uid="{00000000-0005-0000-0000-00003D970000}"/>
    <cellStyle name="Total 1 2 11" xfId="38715" xr:uid="{00000000-0005-0000-0000-00003E970000}"/>
    <cellStyle name="Total 1 2 11 2" xfId="38716" xr:uid="{00000000-0005-0000-0000-00003F970000}"/>
    <cellStyle name="Total 1 2 11 3" xfId="38717" xr:uid="{00000000-0005-0000-0000-000040970000}"/>
    <cellStyle name="Total 1 2 12" xfId="38718" xr:uid="{00000000-0005-0000-0000-000041970000}"/>
    <cellStyle name="Total 1 2 12 2" xfId="38719" xr:uid="{00000000-0005-0000-0000-000042970000}"/>
    <cellStyle name="Total 1 2 12 3" xfId="38720" xr:uid="{00000000-0005-0000-0000-000043970000}"/>
    <cellStyle name="Total 1 2 13" xfId="38721" xr:uid="{00000000-0005-0000-0000-000044970000}"/>
    <cellStyle name="Total 1 2 13 2" xfId="38722" xr:uid="{00000000-0005-0000-0000-000045970000}"/>
    <cellStyle name="Total 1 2 13 3" xfId="38723" xr:uid="{00000000-0005-0000-0000-000046970000}"/>
    <cellStyle name="Total 1 2 14" xfId="38724" xr:uid="{00000000-0005-0000-0000-000047970000}"/>
    <cellStyle name="Total 1 2 14 2" xfId="38725" xr:uid="{00000000-0005-0000-0000-000048970000}"/>
    <cellStyle name="Total 1 2 14 3" xfId="38726" xr:uid="{00000000-0005-0000-0000-000049970000}"/>
    <cellStyle name="Total 1 2 15" xfId="38727" xr:uid="{00000000-0005-0000-0000-00004A970000}"/>
    <cellStyle name="Total 1 2 15 2" xfId="38728" xr:uid="{00000000-0005-0000-0000-00004B970000}"/>
    <cellStyle name="Total 1 2 15 3" xfId="38729" xr:uid="{00000000-0005-0000-0000-00004C970000}"/>
    <cellStyle name="Total 1 2 16" xfId="38730" xr:uid="{00000000-0005-0000-0000-00004D970000}"/>
    <cellStyle name="Total 1 2 16 2" xfId="38731" xr:uid="{00000000-0005-0000-0000-00004E970000}"/>
    <cellStyle name="Total 1 2 16 3" xfId="38732" xr:uid="{00000000-0005-0000-0000-00004F970000}"/>
    <cellStyle name="Total 1 2 17" xfId="38733" xr:uid="{00000000-0005-0000-0000-000050970000}"/>
    <cellStyle name="Total 1 2 17 2" xfId="38734" xr:uid="{00000000-0005-0000-0000-000051970000}"/>
    <cellStyle name="Total 1 2 17 3" xfId="38735" xr:uid="{00000000-0005-0000-0000-000052970000}"/>
    <cellStyle name="Total 1 2 18" xfId="38736" xr:uid="{00000000-0005-0000-0000-000053970000}"/>
    <cellStyle name="Total 1 2 18 2" xfId="38737" xr:uid="{00000000-0005-0000-0000-000054970000}"/>
    <cellStyle name="Total 1 2 18 3" xfId="38738" xr:uid="{00000000-0005-0000-0000-000055970000}"/>
    <cellStyle name="Total 1 2 19" xfId="38739" xr:uid="{00000000-0005-0000-0000-000056970000}"/>
    <cellStyle name="Total 1 2 19 2" xfId="38740" xr:uid="{00000000-0005-0000-0000-000057970000}"/>
    <cellStyle name="Total 1 2 19 3" xfId="38741" xr:uid="{00000000-0005-0000-0000-000058970000}"/>
    <cellStyle name="Total 1 2 2" xfId="38742" xr:uid="{00000000-0005-0000-0000-000059970000}"/>
    <cellStyle name="Total 1 2 2 10" xfId="38743" xr:uid="{00000000-0005-0000-0000-00005A970000}"/>
    <cellStyle name="Total 1 2 2 10 2" xfId="38744" xr:uid="{00000000-0005-0000-0000-00005B970000}"/>
    <cellStyle name="Total 1 2 2 10 3" xfId="38745" xr:uid="{00000000-0005-0000-0000-00005C970000}"/>
    <cellStyle name="Total 1 2 2 11" xfId="38746" xr:uid="{00000000-0005-0000-0000-00005D970000}"/>
    <cellStyle name="Total 1 2 2 11 2" xfId="38747" xr:uid="{00000000-0005-0000-0000-00005E970000}"/>
    <cellStyle name="Total 1 2 2 11 3" xfId="38748" xr:uid="{00000000-0005-0000-0000-00005F970000}"/>
    <cellStyle name="Total 1 2 2 12" xfId="38749" xr:uid="{00000000-0005-0000-0000-000060970000}"/>
    <cellStyle name="Total 1 2 2 12 2" xfId="38750" xr:uid="{00000000-0005-0000-0000-000061970000}"/>
    <cellStyle name="Total 1 2 2 12 3" xfId="38751" xr:uid="{00000000-0005-0000-0000-000062970000}"/>
    <cellStyle name="Total 1 2 2 13" xfId="38752" xr:uid="{00000000-0005-0000-0000-000063970000}"/>
    <cellStyle name="Total 1 2 2 13 2" xfId="38753" xr:uid="{00000000-0005-0000-0000-000064970000}"/>
    <cellStyle name="Total 1 2 2 13 3" xfId="38754" xr:uid="{00000000-0005-0000-0000-000065970000}"/>
    <cellStyle name="Total 1 2 2 14" xfId="38755" xr:uid="{00000000-0005-0000-0000-000066970000}"/>
    <cellStyle name="Total 1 2 2 14 2" xfId="38756" xr:uid="{00000000-0005-0000-0000-000067970000}"/>
    <cellStyle name="Total 1 2 2 14 3" xfId="38757" xr:uid="{00000000-0005-0000-0000-000068970000}"/>
    <cellStyle name="Total 1 2 2 15" xfId="38758" xr:uid="{00000000-0005-0000-0000-000069970000}"/>
    <cellStyle name="Total 1 2 2 15 2" xfId="38759" xr:uid="{00000000-0005-0000-0000-00006A970000}"/>
    <cellStyle name="Total 1 2 2 15 3" xfId="38760" xr:uid="{00000000-0005-0000-0000-00006B970000}"/>
    <cellStyle name="Total 1 2 2 16" xfId="38761" xr:uid="{00000000-0005-0000-0000-00006C970000}"/>
    <cellStyle name="Total 1 2 2 16 2" xfId="38762" xr:uid="{00000000-0005-0000-0000-00006D970000}"/>
    <cellStyle name="Total 1 2 2 16 3" xfId="38763" xr:uid="{00000000-0005-0000-0000-00006E970000}"/>
    <cellStyle name="Total 1 2 2 17" xfId="38764" xr:uid="{00000000-0005-0000-0000-00006F970000}"/>
    <cellStyle name="Total 1 2 2 17 2" xfId="38765" xr:uid="{00000000-0005-0000-0000-000070970000}"/>
    <cellStyle name="Total 1 2 2 17 3" xfId="38766" xr:uid="{00000000-0005-0000-0000-000071970000}"/>
    <cellStyle name="Total 1 2 2 18" xfId="38767" xr:uid="{00000000-0005-0000-0000-000072970000}"/>
    <cellStyle name="Total 1 2 2 18 2" xfId="38768" xr:uid="{00000000-0005-0000-0000-000073970000}"/>
    <cellStyle name="Total 1 2 2 18 3" xfId="38769" xr:uid="{00000000-0005-0000-0000-000074970000}"/>
    <cellStyle name="Total 1 2 2 19" xfId="38770" xr:uid="{00000000-0005-0000-0000-000075970000}"/>
    <cellStyle name="Total 1 2 2 19 2" xfId="38771" xr:uid="{00000000-0005-0000-0000-000076970000}"/>
    <cellStyle name="Total 1 2 2 19 3" xfId="38772" xr:uid="{00000000-0005-0000-0000-000077970000}"/>
    <cellStyle name="Total 1 2 2 2" xfId="38773" xr:uid="{00000000-0005-0000-0000-000078970000}"/>
    <cellStyle name="Total 1 2 2 2 2" xfId="38774" xr:uid="{00000000-0005-0000-0000-000079970000}"/>
    <cellStyle name="Total 1 2 2 2 3" xfId="38775" xr:uid="{00000000-0005-0000-0000-00007A970000}"/>
    <cellStyle name="Total 1 2 2 20" xfId="38776" xr:uid="{00000000-0005-0000-0000-00007B970000}"/>
    <cellStyle name="Total 1 2 2 20 2" xfId="38777" xr:uid="{00000000-0005-0000-0000-00007C970000}"/>
    <cellStyle name="Total 1 2 2 20 3" xfId="38778" xr:uid="{00000000-0005-0000-0000-00007D970000}"/>
    <cellStyle name="Total 1 2 2 21" xfId="38779" xr:uid="{00000000-0005-0000-0000-00007E970000}"/>
    <cellStyle name="Total 1 2 2 21 2" xfId="38780" xr:uid="{00000000-0005-0000-0000-00007F970000}"/>
    <cellStyle name="Total 1 2 2 21 3" xfId="38781" xr:uid="{00000000-0005-0000-0000-000080970000}"/>
    <cellStyle name="Total 1 2 2 22" xfId="38782" xr:uid="{00000000-0005-0000-0000-000081970000}"/>
    <cellStyle name="Total 1 2 2 22 2" xfId="38783" xr:uid="{00000000-0005-0000-0000-000082970000}"/>
    <cellStyle name="Total 1 2 2 22 3" xfId="38784" xr:uid="{00000000-0005-0000-0000-000083970000}"/>
    <cellStyle name="Total 1 2 2 23" xfId="38785" xr:uid="{00000000-0005-0000-0000-000084970000}"/>
    <cellStyle name="Total 1 2 2 23 2" xfId="38786" xr:uid="{00000000-0005-0000-0000-000085970000}"/>
    <cellStyle name="Total 1 2 2 23 3" xfId="38787" xr:uid="{00000000-0005-0000-0000-000086970000}"/>
    <cellStyle name="Total 1 2 2 24" xfId="38788" xr:uid="{00000000-0005-0000-0000-000087970000}"/>
    <cellStyle name="Total 1 2 2 24 2" xfId="38789" xr:uid="{00000000-0005-0000-0000-000088970000}"/>
    <cellStyle name="Total 1 2 2 24 3" xfId="38790" xr:uid="{00000000-0005-0000-0000-000089970000}"/>
    <cellStyle name="Total 1 2 2 25" xfId="38791" xr:uid="{00000000-0005-0000-0000-00008A970000}"/>
    <cellStyle name="Total 1 2 2 26" xfId="38792" xr:uid="{00000000-0005-0000-0000-00008B970000}"/>
    <cellStyle name="Total 1 2 2 3" xfId="38793" xr:uid="{00000000-0005-0000-0000-00008C970000}"/>
    <cellStyle name="Total 1 2 2 3 2" xfId="38794" xr:uid="{00000000-0005-0000-0000-00008D970000}"/>
    <cellStyle name="Total 1 2 2 3 3" xfId="38795" xr:uid="{00000000-0005-0000-0000-00008E970000}"/>
    <cellStyle name="Total 1 2 2 4" xfId="38796" xr:uid="{00000000-0005-0000-0000-00008F970000}"/>
    <cellStyle name="Total 1 2 2 4 2" xfId="38797" xr:uid="{00000000-0005-0000-0000-000090970000}"/>
    <cellStyle name="Total 1 2 2 4 3" xfId="38798" xr:uid="{00000000-0005-0000-0000-000091970000}"/>
    <cellStyle name="Total 1 2 2 5" xfId="38799" xr:uid="{00000000-0005-0000-0000-000092970000}"/>
    <cellStyle name="Total 1 2 2 5 2" xfId="38800" xr:uid="{00000000-0005-0000-0000-000093970000}"/>
    <cellStyle name="Total 1 2 2 5 3" xfId="38801" xr:uid="{00000000-0005-0000-0000-000094970000}"/>
    <cellStyle name="Total 1 2 2 6" xfId="38802" xr:uid="{00000000-0005-0000-0000-000095970000}"/>
    <cellStyle name="Total 1 2 2 6 2" xfId="38803" xr:uid="{00000000-0005-0000-0000-000096970000}"/>
    <cellStyle name="Total 1 2 2 6 3" xfId="38804" xr:uid="{00000000-0005-0000-0000-000097970000}"/>
    <cellStyle name="Total 1 2 2 7" xfId="38805" xr:uid="{00000000-0005-0000-0000-000098970000}"/>
    <cellStyle name="Total 1 2 2 7 2" xfId="38806" xr:uid="{00000000-0005-0000-0000-000099970000}"/>
    <cellStyle name="Total 1 2 2 7 3" xfId="38807" xr:uid="{00000000-0005-0000-0000-00009A970000}"/>
    <cellStyle name="Total 1 2 2 8" xfId="38808" xr:uid="{00000000-0005-0000-0000-00009B970000}"/>
    <cellStyle name="Total 1 2 2 8 2" xfId="38809" xr:uid="{00000000-0005-0000-0000-00009C970000}"/>
    <cellStyle name="Total 1 2 2 8 3" xfId="38810" xr:uid="{00000000-0005-0000-0000-00009D970000}"/>
    <cellStyle name="Total 1 2 2 9" xfId="38811" xr:uid="{00000000-0005-0000-0000-00009E970000}"/>
    <cellStyle name="Total 1 2 2 9 2" xfId="38812" xr:uid="{00000000-0005-0000-0000-00009F970000}"/>
    <cellStyle name="Total 1 2 2 9 3" xfId="38813" xr:uid="{00000000-0005-0000-0000-0000A0970000}"/>
    <cellStyle name="Total 1 2 20" xfId="38814" xr:uid="{00000000-0005-0000-0000-0000A1970000}"/>
    <cellStyle name="Total 1 2 20 2" xfId="38815" xr:uid="{00000000-0005-0000-0000-0000A2970000}"/>
    <cellStyle name="Total 1 2 20 3" xfId="38816" xr:uid="{00000000-0005-0000-0000-0000A3970000}"/>
    <cellStyle name="Total 1 2 21" xfId="38817" xr:uid="{00000000-0005-0000-0000-0000A4970000}"/>
    <cellStyle name="Total 1 2 21 2" xfId="38818" xr:uid="{00000000-0005-0000-0000-0000A5970000}"/>
    <cellStyle name="Total 1 2 21 3" xfId="38819" xr:uid="{00000000-0005-0000-0000-0000A6970000}"/>
    <cellStyle name="Total 1 2 22" xfId="38820" xr:uid="{00000000-0005-0000-0000-0000A7970000}"/>
    <cellStyle name="Total 1 2 22 2" xfId="38821" xr:uid="{00000000-0005-0000-0000-0000A8970000}"/>
    <cellStyle name="Total 1 2 22 3" xfId="38822" xr:uid="{00000000-0005-0000-0000-0000A9970000}"/>
    <cellStyle name="Total 1 2 23" xfId="38823" xr:uid="{00000000-0005-0000-0000-0000AA970000}"/>
    <cellStyle name="Total 1 2 23 2" xfId="38824" xr:uid="{00000000-0005-0000-0000-0000AB970000}"/>
    <cellStyle name="Total 1 2 23 3" xfId="38825" xr:uid="{00000000-0005-0000-0000-0000AC970000}"/>
    <cellStyle name="Total 1 2 24" xfId="38826" xr:uid="{00000000-0005-0000-0000-0000AD970000}"/>
    <cellStyle name="Total 1 2 24 2" xfId="38827" xr:uid="{00000000-0005-0000-0000-0000AE970000}"/>
    <cellStyle name="Total 1 2 24 3" xfId="38828" xr:uid="{00000000-0005-0000-0000-0000AF970000}"/>
    <cellStyle name="Total 1 2 25" xfId="38829" xr:uid="{00000000-0005-0000-0000-0000B0970000}"/>
    <cellStyle name="Total 1 2 25 2" xfId="38830" xr:uid="{00000000-0005-0000-0000-0000B1970000}"/>
    <cellStyle name="Total 1 2 25 3" xfId="38831" xr:uid="{00000000-0005-0000-0000-0000B2970000}"/>
    <cellStyle name="Total 1 2 26" xfId="38832" xr:uid="{00000000-0005-0000-0000-0000B3970000}"/>
    <cellStyle name="Total 1 2 26 2" xfId="38833" xr:uid="{00000000-0005-0000-0000-0000B4970000}"/>
    <cellStyle name="Total 1 2 26 3" xfId="38834" xr:uid="{00000000-0005-0000-0000-0000B5970000}"/>
    <cellStyle name="Total 1 2 27" xfId="38835" xr:uid="{00000000-0005-0000-0000-0000B6970000}"/>
    <cellStyle name="Total 1 2 27 2" xfId="38836" xr:uid="{00000000-0005-0000-0000-0000B7970000}"/>
    <cellStyle name="Total 1 2 27 3" xfId="38837" xr:uid="{00000000-0005-0000-0000-0000B8970000}"/>
    <cellStyle name="Total 1 2 28" xfId="38838" xr:uid="{00000000-0005-0000-0000-0000B9970000}"/>
    <cellStyle name="Total 1 2 28 2" xfId="38839" xr:uid="{00000000-0005-0000-0000-0000BA970000}"/>
    <cellStyle name="Total 1 2 28 3" xfId="38840" xr:uid="{00000000-0005-0000-0000-0000BB970000}"/>
    <cellStyle name="Total 1 2 29" xfId="38841" xr:uid="{00000000-0005-0000-0000-0000BC970000}"/>
    <cellStyle name="Total 1 2 29 2" xfId="38842" xr:uid="{00000000-0005-0000-0000-0000BD970000}"/>
    <cellStyle name="Total 1 2 29 3" xfId="38843" xr:uid="{00000000-0005-0000-0000-0000BE970000}"/>
    <cellStyle name="Total 1 2 3" xfId="38844" xr:uid="{00000000-0005-0000-0000-0000BF970000}"/>
    <cellStyle name="Total 1 2 3 10" xfId="38845" xr:uid="{00000000-0005-0000-0000-0000C0970000}"/>
    <cellStyle name="Total 1 2 3 10 2" xfId="38846" xr:uid="{00000000-0005-0000-0000-0000C1970000}"/>
    <cellStyle name="Total 1 2 3 10 3" xfId="38847" xr:uid="{00000000-0005-0000-0000-0000C2970000}"/>
    <cellStyle name="Total 1 2 3 11" xfId="38848" xr:uid="{00000000-0005-0000-0000-0000C3970000}"/>
    <cellStyle name="Total 1 2 3 11 2" xfId="38849" xr:uid="{00000000-0005-0000-0000-0000C4970000}"/>
    <cellStyle name="Total 1 2 3 11 3" xfId="38850" xr:uid="{00000000-0005-0000-0000-0000C5970000}"/>
    <cellStyle name="Total 1 2 3 12" xfId="38851" xr:uid="{00000000-0005-0000-0000-0000C6970000}"/>
    <cellStyle name="Total 1 2 3 12 2" xfId="38852" xr:uid="{00000000-0005-0000-0000-0000C7970000}"/>
    <cellStyle name="Total 1 2 3 12 3" xfId="38853" xr:uid="{00000000-0005-0000-0000-0000C8970000}"/>
    <cellStyle name="Total 1 2 3 13" xfId="38854" xr:uid="{00000000-0005-0000-0000-0000C9970000}"/>
    <cellStyle name="Total 1 2 3 13 2" xfId="38855" xr:uid="{00000000-0005-0000-0000-0000CA970000}"/>
    <cellStyle name="Total 1 2 3 13 3" xfId="38856" xr:uid="{00000000-0005-0000-0000-0000CB970000}"/>
    <cellStyle name="Total 1 2 3 14" xfId="38857" xr:uid="{00000000-0005-0000-0000-0000CC970000}"/>
    <cellStyle name="Total 1 2 3 14 2" xfId="38858" xr:uid="{00000000-0005-0000-0000-0000CD970000}"/>
    <cellStyle name="Total 1 2 3 14 3" xfId="38859" xr:uid="{00000000-0005-0000-0000-0000CE970000}"/>
    <cellStyle name="Total 1 2 3 15" xfId="38860" xr:uid="{00000000-0005-0000-0000-0000CF970000}"/>
    <cellStyle name="Total 1 2 3 15 2" xfId="38861" xr:uid="{00000000-0005-0000-0000-0000D0970000}"/>
    <cellStyle name="Total 1 2 3 15 3" xfId="38862" xr:uid="{00000000-0005-0000-0000-0000D1970000}"/>
    <cellStyle name="Total 1 2 3 16" xfId="38863" xr:uid="{00000000-0005-0000-0000-0000D2970000}"/>
    <cellStyle name="Total 1 2 3 16 2" xfId="38864" xr:uid="{00000000-0005-0000-0000-0000D3970000}"/>
    <cellStyle name="Total 1 2 3 16 3" xfId="38865" xr:uid="{00000000-0005-0000-0000-0000D4970000}"/>
    <cellStyle name="Total 1 2 3 17" xfId="38866" xr:uid="{00000000-0005-0000-0000-0000D5970000}"/>
    <cellStyle name="Total 1 2 3 17 2" xfId="38867" xr:uid="{00000000-0005-0000-0000-0000D6970000}"/>
    <cellStyle name="Total 1 2 3 17 3" xfId="38868" xr:uid="{00000000-0005-0000-0000-0000D7970000}"/>
    <cellStyle name="Total 1 2 3 18" xfId="38869" xr:uid="{00000000-0005-0000-0000-0000D8970000}"/>
    <cellStyle name="Total 1 2 3 18 2" xfId="38870" xr:uid="{00000000-0005-0000-0000-0000D9970000}"/>
    <cellStyle name="Total 1 2 3 18 3" xfId="38871" xr:uid="{00000000-0005-0000-0000-0000DA970000}"/>
    <cellStyle name="Total 1 2 3 19" xfId="38872" xr:uid="{00000000-0005-0000-0000-0000DB970000}"/>
    <cellStyle name="Total 1 2 3 19 2" xfId="38873" xr:uid="{00000000-0005-0000-0000-0000DC970000}"/>
    <cellStyle name="Total 1 2 3 19 3" xfId="38874" xr:uid="{00000000-0005-0000-0000-0000DD970000}"/>
    <cellStyle name="Total 1 2 3 2" xfId="38875" xr:uid="{00000000-0005-0000-0000-0000DE970000}"/>
    <cellStyle name="Total 1 2 3 2 2" xfId="38876" xr:uid="{00000000-0005-0000-0000-0000DF970000}"/>
    <cellStyle name="Total 1 2 3 2 3" xfId="38877" xr:uid="{00000000-0005-0000-0000-0000E0970000}"/>
    <cellStyle name="Total 1 2 3 20" xfId="38878" xr:uid="{00000000-0005-0000-0000-0000E1970000}"/>
    <cellStyle name="Total 1 2 3 20 2" xfId="38879" xr:uid="{00000000-0005-0000-0000-0000E2970000}"/>
    <cellStyle name="Total 1 2 3 20 3" xfId="38880" xr:uid="{00000000-0005-0000-0000-0000E3970000}"/>
    <cellStyle name="Total 1 2 3 21" xfId="38881" xr:uid="{00000000-0005-0000-0000-0000E4970000}"/>
    <cellStyle name="Total 1 2 3 21 2" xfId="38882" xr:uid="{00000000-0005-0000-0000-0000E5970000}"/>
    <cellStyle name="Total 1 2 3 21 3" xfId="38883" xr:uid="{00000000-0005-0000-0000-0000E6970000}"/>
    <cellStyle name="Total 1 2 3 22" xfId="38884" xr:uid="{00000000-0005-0000-0000-0000E7970000}"/>
    <cellStyle name="Total 1 2 3 22 2" xfId="38885" xr:uid="{00000000-0005-0000-0000-0000E8970000}"/>
    <cellStyle name="Total 1 2 3 22 3" xfId="38886" xr:uid="{00000000-0005-0000-0000-0000E9970000}"/>
    <cellStyle name="Total 1 2 3 23" xfId="38887" xr:uid="{00000000-0005-0000-0000-0000EA970000}"/>
    <cellStyle name="Total 1 2 3 23 2" xfId="38888" xr:uid="{00000000-0005-0000-0000-0000EB970000}"/>
    <cellStyle name="Total 1 2 3 23 3" xfId="38889" xr:uid="{00000000-0005-0000-0000-0000EC970000}"/>
    <cellStyle name="Total 1 2 3 24" xfId="38890" xr:uid="{00000000-0005-0000-0000-0000ED970000}"/>
    <cellStyle name="Total 1 2 3 24 2" xfId="38891" xr:uid="{00000000-0005-0000-0000-0000EE970000}"/>
    <cellStyle name="Total 1 2 3 24 3" xfId="38892" xr:uid="{00000000-0005-0000-0000-0000EF970000}"/>
    <cellStyle name="Total 1 2 3 25" xfId="38893" xr:uid="{00000000-0005-0000-0000-0000F0970000}"/>
    <cellStyle name="Total 1 2 3 26" xfId="38894" xr:uid="{00000000-0005-0000-0000-0000F1970000}"/>
    <cellStyle name="Total 1 2 3 3" xfId="38895" xr:uid="{00000000-0005-0000-0000-0000F2970000}"/>
    <cellStyle name="Total 1 2 3 3 2" xfId="38896" xr:uid="{00000000-0005-0000-0000-0000F3970000}"/>
    <cellStyle name="Total 1 2 3 3 3" xfId="38897" xr:uid="{00000000-0005-0000-0000-0000F4970000}"/>
    <cellStyle name="Total 1 2 3 4" xfId="38898" xr:uid="{00000000-0005-0000-0000-0000F5970000}"/>
    <cellStyle name="Total 1 2 3 4 2" xfId="38899" xr:uid="{00000000-0005-0000-0000-0000F6970000}"/>
    <cellStyle name="Total 1 2 3 4 3" xfId="38900" xr:uid="{00000000-0005-0000-0000-0000F7970000}"/>
    <cellStyle name="Total 1 2 3 5" xfId="38901" xr:uid="{00000000-0005-0000-0000-0000F8970000}"/>
    <cellStyle name="Total 1 2 3 5 2" xfId="38902" xr:uid="{00000000-0005-0000-0000-0000F9970000}"/>
    <cellStyle name="Total 1 2 3 5 3" xfId="38903" xr:uid="{00000000-0005-0000-0000-0000FA970000}"/>
    <cellStyle name="Total 1 2 3 6" xfId="38904" xr:uid="{00000000-0005-0000-0000-0000FB970000}"/>
    <cellStyle name="Total 1 2 3 6 2" xfId="38905" xr:uid="{00000000-0005-0000-0000-0000FC970000}"/>
    <cellStyle name="Total 1 2 3 6 3" xfId="38906" xr:uid="{00000000-0005-0000-0000-0000FD970000}"/>
    <cellStyle name="Total 1 2 3 7" xfId="38907" xr:uid="{00000000-0005-0000-0000-0000FE970000}"/>
    <cellStyle name="Total 1 2 3 7 2" xfId="38908" xr:uid="{00000000-0005-0000-0000-0000FF970000}"/>
    <cellStyle name="Total 1 2 3 7 3" xfId="38909" xr:uid="{00000000-0005-0000-0000-000000980000}"/>
    <cellStyle name="Total 1 2 3 8" xfId="38910" xr:uid="{00000000-0005-0000-0000-000001980000}"/>
    <cellStyle name="Total 1 2 3 8 2" xfId="38911" xr:uid="{00000000-0005-0000-0000-000002980000}"/>
    <cellStyle name="Total 1 2 3 8 3" xfId="38912" xr:uid="{00000000-0005-0000-0000-000003980000}"/>
    <cellStyle name="Total 1 2 3 9" xfId="38913" xr:uid="{00000000-0005-0000-0000-000004980000}"/>
    <cellStyle name="Total 1 2 3 9 2" xfId="38914" xr:uid="{00000000-0005-0000-0000-000005980000}"/>
    <cellStyle name="Total 1 2 3 9 3" xfId="38915" xr:uid="{00000000-0005-0000-0000-000006980000}"/>
    <cellStyle name="Total 1 2 30" xfId="38916" xr:uid="{00000000-0005-0000-0000-000007980000}"/>
    <cellStyle name="Total 1 2 30 2" xfId="38917" xr:uid="{00000000-0005-0000-0000-000008980000}"/>
    <cellStyle name="Total 1 2 30 3" xfId="38918" xr:uid="{00000000-0005-0000-0000-000009980000}"/>
    <cellStyle name="Total 1 2 31" xfId="38919" xr:uid="{00000000-0005-0000-0000-00000A980000}"/>
    <cellStyle name="Total 1 2 31 2" xfId="38920" xr:uid="{00000000-0005-0000-0000-00000B980000}"/>
    <cellStyle name="Total 1 2 31 3" xfId="38921" xr:uid="{00000000-0005-0000-0000-00000C980000}"/>
    <cellStyle name="Total 1 2 32" xfId="38922" xr:uid="{00000000-0005-0000-0000-00000D980000}"/>
    <cellStyle name="Total 1 2 32 2" xfId="38923" xr:uid="{00000000-0005-0000-0000-00000E980000}"/>
    <cellStyle name="Total 1 2 32 3" xfId="38924" xr:uid="{00000000-0005-0000-0000-00000F980000}"/>
    <cellStyle name="Total 1 2 33" xfId="38925" xr:uid="{00000000-0005-0000-0000-000010980000}"/>
    <cellStyle name="Total 1 2 33 2" xfId="38926" xr:uid="{00000000-0005-0000-0000-000011980000}"/>
    <cellStyle name="Total 1 2 33 3" xfId="38927" xr:uid="{00000000-0005-0000-0000-000012980000}"/>
    <cellStyle name="Total 1 2 34" xfId="38928" xr:uid="{00000000-0005-0000-0000-000013980000}"/>
    <cellStyle name="Total 1 2 34 2" xfId="38929" xr:uid="{00000000-0005-0000-0000-000014980000}"/>
    <cellStyle name="Total 1 2 34 3" xfId="38930" xr:uid="{00000000-0005-0000-0000-000015980000}"/>
    <cellStyle name="Total 1 2 35" xfId="38931" xr:uid="{00000000-0005-0000-0000-000016980000}"/>
    <cellStyle name="Total 1 2 36" xfId="38932" xr:uid="{00000000-0005-0000-0000-000017980000}"/>
    <cellStyle name="Total 1 2 4" xfId="38933" xr:uid="{00000000-0005-0000-0000-000018980000}"/>
    <cellStyle name="Total 1 2 4 10" xfId="38934" xr:uid="{00000000-0005-0000-0000-000019980000}"/>
    <cellStyle name="Total 1 2 4 10 2" xfId="38935" xr:uid="{00000000-0005-0000-0000-00001A980000}"/>
    <cellStyle name="Total 1 2 4 10 3" xfId="38936" xr:uid="{00000000-0005-0000-0000-00001B980000}"/>
    <cellStyle name="Total 1 2 4 11" xfId="38937" xr:uid="{00000000-0005-0000-0000-00001C980000}"/>
    <cellStyle name="Total 1 2 4 11 2" xfId="38938" xr:uid="{00000000-0005-0000-0000-00001D980000}"/>
    <cellStyle name="Total 1 2 4 11 3" xfId="38939" xr:uid="{00000000-0005-0000-0000-00001E980000}"/>
    <cellStyle name="Total 1 2 4 12" xfId="38940" xr:uid="{00000000-0005-0000-0000-00001F980000}"/>
    <cellStyle name="Total 1 2 4 12 2" xfId="38941" xr:uid="{00000000-0005-0000-0000-000020980000}"/>
    <cellStyle name="Total 1 2 4 12 3" xfId="38942" xr:uid="{00000000-0005-0000-0000-000021980000}"/>
    <cellStyle name="Total 1 2 4 13" xfId="38943" xr:uid="{00000000-0005-0000-0000-000022980000}"/>
    <cellStyle name="Total 1 2 4 13 2" xfId="38944" xr:uid="{00000000-0005-0000-0000-000023980000}"/>
    <cellStyle name="Total 1 2 4 13 3" xfId="38945" xr:uid="{00000000-0005-0000-0000-000024980000}"/>
    <cellStyle name="Total 1 2 4 14" xfId="38946" xr:uid="{00000000-0005-0000-0000-000025980000}"/>
    <cellStyle name="Total 1 2 4 14 2" xfId="38947" xr:uid="{00000000-0005-0000-0000-000026980000}"/>
    <cellStyle name="Total 1 2 4 14 3" xfId="38948" xr:uid="{00000000-0005-0000-0000-000027980000}"/>
    <cellStyle name="Total 1 2 4 15" xfId="38949" xr:uid="{00000000-0005-0000-0000-000028980000}"/>
    <cellStyle name="Total 1 2 4 15 2" xfId="38950" xr:uid="{00000000-0005-0000-0000-000029980000}"/>
    <cellStyle name="Total 1 2 4 15 3" xfId="38951" xr:uid="{00000000-0005-0000-0000-00002A980000}"/>
    <cellStyle name="Total 1 2 4 16" xfId="38952" xr:uid="{00000000-0005-0000-0000-00002B980000}"/>
    <cellStyle name="Total 1 2 4 16 2" xfId="38953" xr:uid="{00000000-0005-0000-0000-00002C980000}"/>
    <cellStyle name="Total 1 2 4 16 3" xfId="38954" xr:uid="{00000000-0005-0000-0000-00002D980000}"/>
    <cellStyle name="Total 1 2 4 17" xfId="38955" xr:uid="{00000000-0005-0000-0000-00002E980000}"/>
    <cellStyle name="Total 1 2 4 17 2" xfId="38956" xr:uid="{00000000-0005-0000-0000-00002F980000}"/>
    <cellStyle name="Total 1 2 4 17 3" xfId="38957" xr:uid="{00000000-0005-0000-0000-000030980000}"/>
    <cellStyle name="Total 1 2 4 18" xfId="38958" xr:uid="{00000000-0005-0000-0000-000031980000}"/>
    <cellStyle name="Total 1 2 4 18 2" xfId="38959" xr:uid="{00000000-0005-0000-0000-000032980000}"/>
    <cellStyle name="Total 1 2 4 18 3" xfId="38960" xr:uid="{00000000-0005-0000-0000-000033980000}"/>
    <cellStyle name="Total 1 2 4 19" xfId="38961" xr:uid="{00000000-0005-0000-0000-000034980000}"/>
    <cellStyle name="Total 1 2 4 19 2" xfId="38962" xr:uid="{00000000-0005-0000-0000-000035980000}"/>
    <cellStyle name="Total 1 2 4 19 3" xfId="38963" xr:uid="{00000000-0005-0000-0000-000036980000}"/>
    <cellStyle name="Total 1 2 4 2" xfId="38964" xr:uid="{00000000-0005-0000-0000-000037980000}"/>
    <cellStyle name="Total 1 2 4 2 2" xfId="38965" xr:uid="{00000000-0005-0000-0000-000038980000}"/>
    <cellStyle name="Total 1 2 4 2 3" xfId="38966" xr:uid="{00000000-0005-0000-0000-000039980000}"/>
    <cellStyle name="Total 1 2 4 20" xfId="38967" xr:uid="{00000000-0005-0000-0000-00003A980000}"/>
    <cellStyle name="Total 1 2 4 20 2" xfId="38968" xr:uid="{00000000-0005-0000-0000-00003B980000}"/>
    <cellStyle name="Total 1 2 4 20 3" xfId="38969" xr:uid="{00000000-0005-0000-0000-00003C980000}"/>
    <cellStyle name="Total 1 2 4 21" xfId="38970" xr:uid="{00000000-0005-0000-0000-00003D980000}"/>
    <cellStyle name="Total 1 2 4 21 2" xfId="38971" xr:uid="{00000000-0005-0000-0000-00003E980000}"/>
    <cellStyle name="Total 1 2 4 21 3" xfId="38972" xr:uid="{00000000-0005-0000-0000-00003F980000}"/>
    <cellStyle name="Total 1 2 4 22" xfId="38973" xr:uid="{00000000-0005-0000-0000-000040980000}"/>
    <cellStyle name="Total 1 2 4 22 2" xfId="38974" xr:uid="{00000000-0005-0000-0000-000041980000}"/>
    <cellStyle name="Total 1 2 4 22 3" xfId="38975" xr:uid="{00000000-0005-0000-0000-000042980000}"/>
    <cellStyle name="Total 1 2 4 23" xfId="38976" xr:uid="{00000000-0005-0000-0000-000043980000}"/>
    <cellStyle name="Total 1 2 4 23 2" xfId="38977" xr:uid="{00000000-0005-0000-0000-000044980000}"/>
    <cellStyle name="Total 1 2 4 23 3" xfId="38978" xr:uid="{00000000-0005-0000-0000-000045980000}"/>
    <cellStyle name="Total 1 2 4 24" xfId="38979" xr:uid="{00000000-0005-0000-0000-000046980000}"/>
    <cellStyle name="Total 1 2 4 24 2" xfId="38980" xr:uid="{00000000-0005-0000-0000-000047980000}"/>
    <cellStyle name="Total 1 2 4 24 3" xfId="38981" xr:uid="{00000000-0005-0000-0000-000048980000}"/>
    <cellStyle name="Total 1 2 4 25" xfId="38982" xr:uid="{00000000-0005-0000-0000-000049980000}"/>
    <cellStyle name="Total 1 2 4 26" xfId="38983" xr:uid="{00000000-0005-0000-0000-00004A980000}"/>
    <cellStyle name="Total 1 2 4 3" xfId="38984" xr:uid="{00000000-0005-0000-0000-00004B980000}"/>
    <cellStyle name="Total 1 2 4 3 2" xfId="38985" xr:uid="{00000000-0005-0000-0000-00004C980000}"/>
    <cellStyle name="Total 1 2 4 3 3" xfId="38986" xr:uid="{00000000-0005-0000-0000-00004D980000}"/>
    <cellStyle name="Total 1 2 4 4" xfId="38987" xr:uid="{00000000-0005-0000-0000-00004E980000}"/>
    <cellStyle name="Total 1 2 4 4 2" xfId="38988" xr:uid="{00000000-0005-0000-0000-00004F980000}"/>
    <cellStyle name="Total 1 2 4 4 3" xfId="38989" xr:uid="{00000000-0005-0000-0000-000050980000}"/>
    <cellStyle name="Total 1 2 4 5" xfId="38990" xr:uid="{00000000-0005-0000-0000-000051980000}"/>
    <cellStyle name="Total 1 2 4 5 2" xfId="38991" xr:uid="{00000000-0005-0000-0000-000052980000}"/>
    <cellStyle name="Total 1 2 4 5 3" xfId="38992" xr:uid="{00000000-0005-0000-0000-000053980000}"/>
    <cellStyle name="Total 1 2 4 6" xfId="38993" xr:uid="{00000000-0005-0000-0000-000054980000}"/>
    <cellStyle name="Total 1 2 4 6 2" xfId="38994" xr:uid="{00000000-0005-0000-0000-000055980000}"/>
    <cellStyle name="Total 1 2 4 6 3" xfId="38995" xr:uid="{00000000-0005-0000-0000-000056980000}"/>
    <cellStyle name="Total 1 2 4 7" xfId="38996" xr:uid="{00000000-0005-0000-0000-000057980000}"/>
    <cellStyle name="Total 1 2 4 7 2" xfId="38997" xr:uid="{00000000-0005-0000-0000-000058980000}"/>
    <cellStyle name="Total 1 2 4 7 3" xfId="38998" xr:uid="{00000000-0005-0000-0000-000059980000}"/>
    <cellStyle name="Total 1 2 4 8" xfId="38999" xr:uid="{00000000-0005-0000-0000-00005A980000}"/>
    <cellStyle name="Total 1 2 4 8 2" xfId="39000" xr:uid="{00000000-0005-0000-0000-00005B980000}"/>
    <cellStyle name="Total 1 2 4 8 3" xfId="39001" xr:uid="{00000000-0005-0000-0000-00005C980000}"/>
    <cellStyle name="Total 1 2 4 9" xfId="39002" xr:uid="{00000000-0005-0000-0000-00005D980000}"/>
    <cellStyle name="Total 1 2 4 9 2" xfId="39003" xr:uid="{00000000-0005-0000-0000-00005E980000}"/>
    <cellStyle name="Total 1 2 4 9 3" xfId="39004" xr:uid="{00000000-0005-0000-0000-00005F980000}"/>
    <cellStyle name="Total 1 2 5" xfId="39005" xr:uid="{00000000-0005-0000-0000-000060980000}"/>
    <cellStyle name="Total 1 2 5 10" xfId="39006" xr:uid="{00000000-0005-0000-0000-000061980000}"/>
    <cellStyle name="Total 1 2 5 10 2" xfId="39007" xr:uid="{00000000-0005-0000-0000-000062980000}"/>
    <cellStyle name="Total 1 2 5 10 3" xfId="39008" xr:uid="{00000000-0005-0000-0000-000063980000}"/>
    <cellStyle name="Total 1 2 5 11" xfId="39009" xr:uid="{00000000-0005-0000-0000-000064980000}"/>
    <cellStyle name="Total 1 2 5 11 2" xfId="39010" xr:uid="{00000000-0005-0000-0000-000065980000}"/>
    <cellStyle name="Total 1 2 5 11 3" xfId="39011" xr:uid="{00000000-0005-0000-0000-000066980000}"/>
    <cellStyle name="Total 1 2 5 12" xfId="39012" xr:uid="{00000000-0005-0000-0000-000067980000}"/>
    <cellStyle name="Total 1 2 5 12 2" xfId="39013" xr:uid="{00000000-0005-0000-0000-000068980000}"/>
    <cellStyle name="Total 1 2 5 12 3" xfId="39014" xr:uid="{00000000-0005-0000-0000-000069980000}"/>
    <cellStyle name="Total 1 2 5 13" xfId="39015" xr:uid="{00000000-0005-0000-0000-00006A980000}"/>
    <cellStyle name="Total 1 2 5 13 2" xfId="39016" xr:uid="{00000000-0005-0000-0000-00006B980000}"/>
    <cellStyle name="Total 1 2 5 13 3" xfId="39017" xr:uid="{00000000-0005-0000-0000-00006C980000}"/>
    <cellStyle name="Total 1 2 5 14" xfId="39018" xr:uid="{00000000-0005-0000-0000-00006D980000}"/>
    <cellStyle name="Total 1 2 5 14 2" xfId="39019" xr:uid="{00000000-0005-0000-0000-00006E980000}"/>
    <cellStyle name="Total 1 2 5 14 3" xfId="39020" xr:uid="{00000000-0005-0000-0000-00006F980000}"/>
    <cellStyle name="Total 1 2 5 15" xfId="39021" xr:uid="{00000000-0005-0000-0000-000070980000}"/>
    <cellStyle name="Total 1 2 5 15 2" xfId="39022" xr:uid="{00000000-0005-0000-0000-000071980000}"/>
    <cellStyle name="Total 1 2 5 15 3" xfId="39023" xr:uid="{00000000-0005-0000-0000-000072980000}"/>
    <cellStyle name="Total 1 2 5 16" xfId="39024" xr:uid="{00000000-0005-0000-0000-000073980000}"/>
    <cellStyle name="Total 1 2 5 16 2" xfId="39025" xr:uid="{00000000-0005-0000-0000-000074980000}"/>
    <cellStyle name="Total 1 2 5 16 3" xfId="39026" xr:uid="{00000000-0005-0000-0000-000075980000}"/>
    <cellStyle name="Total 1 2 5 17" xfId="39027" xr:uid="{00000000-0005-0000-0000-000076980000}"/>
    <cellStyle name="Total 1 2 5 17 2" xfId="39028" xr:uid="{00000000-0005-0000-0000-000077980000}"/>
    <cellStyle name="Total 1 2 5 17 3" xfId="39029" xr:uid="{00000000-0005-0000-0000-000078980000}"/>
    <cellStyle name="Total 1 2 5 18" xfId="39030" xr:uid="{00000000-0005-0000-0000-000079980000}"/>
    <cellStyle name="Total 1 2 5 18 2" xfId="39031" xr:uid="{00000000-0005-0000-0000-00007A980000}"/>
    <cellStyle name="Total 1 2 5 18 3" xfId="39032" xr:uid="{00000000-0005-0000-0000-00007B980000}"/>
    <cellStyle name="Total 1 2 5 19" xfId="39033" xr:uid="{00000000-0005-0000-0000-00007C980000}"/>
    <cellStyle name="Total 1 2 5 19 2" xfId="39034" xr:uid="{00000000-0005-0000-0000-00007D980000}"/>
    <cellStyle name="Total 1 2 5 19 3" xfId="39035" xr:uid="{00000000-0005-0000-0000-00007E980000}"/>
    <cellStyle name="Total 1 2 5 2" xfId="39036" xr:uid="{00000000-0005-0000-0000-00007F980000}"/>
    <cellStyle name="Total 1 2 5 2 2" xfId="39037" xr:uid="{00000000-0005-0000-0000-000080980000}"/>
    <cellStyle name="Total 1 2 5 2 3" xfId="39038" xr:uid="{00000000-0005-0000-0000-000081980000}"/>
    <cellStyle name="Total 1 2 5 20" xfId="39039" xr:uid="{00000000-0005-0000-0000-000082980000}"/>
    <cellStyle name="Total 1 2 5 20 2" xfId="39040" xr:uid="{00000000-0005-0000-0000-000083980000}"/>
    <cellStyle name="Total 1 2 5 20 3" xfId="39041" xr:uid="{00000000-0005-0000-0000-000084980000}"/>
    <cellStyle name="Total 1 2 5 21" xfId="39042" xr:uid="{00000000-0005-0000-0000-000085980000}"/>
    <cellStyle name="Total 1 2 5 21 2" xfId="39043" xr:uid="{00000000-0005-0000-0000-000086980000}"/>
    <cellStyle name="Total 1 2 5 21 3" xfId="39044" xr:uid="{00000000-0005-0000-0000-000087980000}"/>
    <cellStyle name="Total 1 2 5 22" xfId="39045" xr:uid="{00000000-0005-0000-0000-000088980000}"/>
    <cellStyle name="Total 1 2 5 22 2" xfId="39046" xr:uid="{00000000-0005-0000-0000-000089980000}"/>
    <cellStyle name="Total 1 2 5 22 3" xfId="39047" xr:uid="{00000000-0005-0000-0000-00008A980000}"/>
    <cellStyle name="Total 1 2 5 23" xfId="39048" xr:uid="{00000000-0005-0000-0000-00008B980000}"/>
    <cellStyle name="Total 1 2 5 23 2" xfId="39049" xr:uid="{00000000-0005-0000-0000-00008C980000}"/>
    <cellStyle name="Total 1 2 5 23 3" xfId="39050" xr:uid="{00000000-0005-0000-0000-00008D980000}"/>
    <cellStyle name="Total 1 2 5 24" xfId="39051" xr:uid="{00000000-0005-0000-0000-00008E980000}"/>
    <cellStyle name="Total 1 2 5 24 2" xfId="39052" xr:uid="{00000000-0005-0000-0000-00008F980000}"/>
    <cellStyle name="Total 1 2 5 24 3" xfId="39053" xr:uid="{00000000-0005-0000-0000-000090980000}"/>
    <cellStyle name="Total 1 2 5 25" xfId="39054" xr:uid="{00000000-0005-0000-0000-000091980000}"/>
    <cellStyle name="Total 1 2 5 26" xfId="39055" xr:uid="{00000000-0005-0000-0000-000092980000}"/>
    <cellStyle name="Total 1 2 5 3" xfId="39056" xr:uid="{00000000-0005-0000-0000-000093980000}"/>
    <cellStyle name="Total 1 2 5 3 2" xfId="39057" xr:uid="{00000000-0005-0000-0000-000094980000}"/>
    <cellStyle name="Total 1 2 5 3 3" xfId="39058" xr:uid="{00000000-0005-0000-0000-000095980000}"/>
    <cellStyle name="Total 1 2 5 4" xfId="39059" xr:uid="{00000000-0005-0000-0000-000096980000}"/>
    <cellStyle name="Total 1 2 5 4 2" xfId="39060" xr:uid="{00000000-0005-0000-0000-000097980000}"/>
    <cellStyle name="Total 1 2 5 4 3" xfId="39061" xr:uid="{00000000-0005-0000-0000-000098980000}"/>
    <cellStyle name="Total 1 2 5 5" xfId="39062" xr:uid="{00000000-0005-0000-0000-000099980000}"/>
    <cellStyle name="Total 1 2 5 5 2" xfId="39063" xr:uid="{00000000-0005-0000-0000-00009A980000}"/>
    <cellStyle name="Total 1 2 5 5 3" xfId="39064" xr:uid="{00000000-0005-0000-0000-00009B980000}"/>
    <cellStyle name="Total 1 2 5 6" xfId="39065" xr:uid="{00000000-0005-0000-0000-00009C980000}"/>
    <cellStyle name="Total 1 2 5 6 2" xfId="39066" xr:uid="{00000000-0005-0000-0000-00009D980000}"/>
    <cellStyle name="Total 1 2 5 6 3" xfId="39067" xr:uid="{00000000-0005-0000-0000-00009E980000}"/>
    <cellStyle name="Total 1 2 5 7" xfId="39068" xr:uid="{00000000-0005-0000-0000-00009F980000}"/>
    <cellStyle name="Total 1 2 5 7 2" xfId="39069" xr:uid="{00000000-0005-0000-0000-0000A0980000}"/>
    <cellStyle name="Total 1 2 5 7 3" xfId="39070" xr:uid="{00000000-0005-0000-0000-0000A1980000}"/>
    <cellStyle name="Total 1 2 5 8" xfId="39071" xr:uid="{00000000-0005-0000-0000-0000A2980000}"/>
    <cellStyle name="Total 1 2 5 8 2" xfId="39072" xr:uid="{00000000-0005-0000-0000-0000A3980000}"/>
    <cellStyle name="Total 1 2 5 8 3" xfId="39073" xr:uid="{00000000-0005-0000-0000-0000A4980000}"/>
    <cellStyle name="Total 1 2 5 9" xfId="39074" xr:uid="{00000000-0005-0000-0000-0000A5980000}"/>
    <cellStyle name="Total 1 2 5 9 2" xfId="39075" xr:uid="{00000000-0005-0000-0000-0000A6980000}"/>
    <cellStyle name="Total 1 2 5 9 3" xfId="39076" xr:uid="{00000000-0005-0000-0000-0000A7980000}"/>
    <cellStyle name="Total 1 2 6" xfId="39077" xr:uid="{00000000-0005-0000-0000-0000A8980000}"/>
    <cellStyle name="Total 1 2 6 10" xfId="39078" xr:uid="{00000000-0005-0000-0000-0000A9980000}"/>
    <cellStyle name="Total 1 2 6 10 2" xfId="39079" xr:uid="{00000000-0005-0000-0000-0000AA980000}"/>
    <cellStyle name="Total 1 2 6 10 3" xfId="39080" xr:uid="{00000000-0005-0000-0000-0000AB980000}"/>
    <cellStyle name="Total 1 2 6 11" xfId="39081" xr:uid="{00000000-0005-0000-0000-0000AC980000}"/>
    <cellStyle name="Total 1 2 6 11 2" xfId="39082" xr:uid="{00000000-0005-0000-0000-0000AD980000}"/>
    <cellStyle name="Total 1 2 6 11 3" xfId="39083" xr:uid="{00000000-0005-0000-0000-0000AE980000}"/>
    <cellStyle name="Total 1 2 6 12" xfId="39084" xr:uid="{00000000-0005-0000-0000-0000AF980000}"/>
    <cellStyle name="Total 1 2 6 12 2" xfId="39085" xr:uid="{00000000-0005-0000-0000-0000B0980000}"/>
    <cellStyle name="Total 1 2 6 12 3" xfId="39086" xr:uid="{00000000-0005-0000-0000-0000B1980000}"/>
    <cellStyle name="Total 1 2 6 13" xfId="39087" xr:uid="{00000000-0005-0000-0000-0000B2980000}"/>
    <cellStyle name="Total 1 2 6 13 2" xfId="39088" xr:uid="{00000000-0005-0000-0000-0000B3980000}"/>
    <cellStyle name="Total 1 2 6 13 3" xfId="39089" xr:uid="{00000000-0005-0000-0000-0000B4980000}"/>
    <cellStyle name="Total 1 2 6 14" xfId="39090" xr:uid="{00000000-0005-0000-0000-0000B5980000}"/>
    <cellStyle name="Total 1 2 6 14 2" xfId="39091" xr:uid="{00000000-0005-0000-0000-0000B6980000}"/>
    <cellStyle name="Total 1 2 6 14 3" xfId="39092" xr:uid="{00000000-0005-0000-0000-0000B7980000}"/>
    <cellStyle name="Total 1 2 6 15" xfId="39093" xr:uid="{00000000-0005-0000-0000-0000B8980000}"/>
    <cellStyle name="Total 1 2 6 15 2" xfId="39094" xr:uid="{00000000-0005-0000-0000-0000B9980000}"/>
    <cellStyle name="Total 1 2 6 15 3" xfId="39095" xr:uid="{00000000-0005-0000-0000-0000BA980000}"/>
    <cellStyle name="Total 1 2 6 16" xfId="39096" xr:uid="{00000000-0005-0000-0000-0000BB980000}"/>
    <cellStyle name="Total 1 2 6 16 2" xfId="39097" xr:uid="{00000000-0005-0000-0000-0000BC980000}"/>
    <cellStyle name="Total 1 2 6 16 3" xfId="39098" xr:uid="{00000000-0005-0000-0000-0000BD980000}"/>
    <cellStyle name="Total 1 2 6 17" xfId="39099" xr:uid="{00000000-0005-0000-0000-0000BE980000}"/>
    <cellStyle name="Total 1 2 6 17 2" xfId="39100" xr:uid="{00000000-0005-0000-0000-0000BF980000}"/>
    <cellStyle name="Total 1 2 6 17 3" xfId="39101" xr:uid="{00000000-0005-0000-0000-0000C0980000}"/>
    <cellStyle name="Total 1 2 6 18" xfId="39102" xr:uid="{00000000-0005-0000-0000-0000C1980000}"/>
    <cellStyle name="Total 1 2 6 18 2" xfId="39103" xr:uid="{00000000-0005-0000-0000-0000C2980000}"/>
    <cellStyle name="Total 1 2 6 18 3" xfId="39104" xr:uid="{00000000-0005-0000-0000-0000C3980000}"/>
    <cellStyle name="Total 1 2 6 19" xfId="39105" xr:uid="{00000000-0005-0000-0000-0000C4980000}"/>
    <cellStyle name="Total 1 2 6 19 2" xfId="39106" xr:uid="{00000000-0005-0000-0000-0000C5980000}"/>
    <cellStyle name="Total 1 2 6 19 3" xfId="39107" xr:uid="{00000000-0005-0000-0000-0000C6980000}"/>
    <cellStyle name="Total 1 2 6 2" xfId="39108" xr:uid="{00000000-0005-0000-0000-0000C7980000}"/>
    <cellStyle name="Total 1 2 6 2 2" xfId="39109" xr:uid="{00000000-0005-0000-0000-0000C8980000}"/>
    <cellStyle name="Total 1 2 6 2 3" xfId="39110" xr:uid="{00000000-0005-0000-0000-0000C9980000}"/>
    <cellStyle name="Total 1 2 6 20" xfId="39111" xr:uid="{00000000-0005-0000-0000-0000CA980000}"/>
    <cellStyle name="Total 1 2 6 20 2" xfId="39112" xr:uid="{00000000-0005-0000-0000-0000CB980000}"/>
    <cellStyle name="Total 1 2 6 20 3" xfId="39113" xr:uid="{00000000-0005-0000-0000-0000CC980000}"/>
    <cellStyle name="Total 1 2 6 21" xfId="39114" xr:uid="{00000000-0005-0000-0000-0000CD980000}"/>
    <cellStyle name="Total 1 2 6 21 2" xfId="39115" xr:uid="{00000000-0005-0000-0000-0000CE980000}"/>
    <cellStyle name="Total 1 2 6 21 3" xfId="39116" xr:uid="{00000000-0005-0000-0000-0000CF980000}"/>
    <cellStyle name="Total 1 2 6 22" xfId="39117" xr:uid="{00000000-0005-0000-0000-0000D0980000}"/>
    <cellStyle name="Total 1 2 6 22 2" xfId="39118" xr:uid="{00000000-0005-0000-0000-0000D1980000}"/>
    <cellStyle name="Total 1 2 6 22 3" xfId="39119" xr:uid="{00000000-0005-0000-0000-0000D2980000}"/>
    <cellStyle name="Total 1 2 6 23" xfId="39120" xr:uid="{00000000-0005-0000-0000-0000D3980000}"/>
    <cellStyle name="Total 1 2 6 23 2" xfId="39121" xr:uid="{00000000-0005-0000-0000-0000D4980000}"/>
    <cellStyle name="Total 1 2 6 23 3" xfId="39122" xr:uid="{00000000-0005-0000-0000-0000D5980000}"/>
    <cellStyle name="Total 1 2 6 24" xfId="39123" xr:uid="{00000000-0005-0000-0000-0000D6980000}"/>
    <cellStyle name="Total 1 2 6 24 2" xfId="39124" xr:uid="{00000000-0005-0000-0000-0000D7980000}"/>
    <cellStyle name="Total 1 2 6 24 3" xfId="39125" xr:uid="{00000000-0005-0000-0000-0000D8980000}"/>
    <cellStyle name="Total 1 2 6 25" xfId="39126" xr:uid="{00000000-0005-0000-0000-0000D9980000}"/>
    <cellStyle name="Total 1 2 6 26" xfId="39127" xr:uid="{00000000-0005-0000-0000-0000DA980000}"/>
    <cellStyle name="Total 1 2 6 3" xfId="39128" xr:uid="{00000000-0005-0000-0000-0000DB980000}"/>
    <cellStyle name="Total 1 2 6 3 2" xfId="39129" xr:uid="{00000000-0005-0000-0000-0000DC980000}"/>
    <cellStyle name="Total 1 2 6 3 3" xfId="39130" xr:uid="{00000000-0005-0000-0000-0000DD980000}"/>
    <cellStyle name="Total 1 2 6 4" xfId="39131" xr:uid="{00000000-0005-0000-0000-0000DE980000}"/>
    <cellStyle name="Total 1 2 6 4 2" xfId="39132" xr:uid="{00000000-0005-0000-0000-0000DF980000}"/>
    <cellStyle name="Total 1 2 6 4 3" xfId="39133" xr:uid="{00000000-0005-0000-0000-0000E0980000}"/>
    <cellStyle name="Total 1 2 6 5" xfId="39134" xr:uid="{00000000-0005-0000-0000-0000E1980000}"/>
    <cellStyle name="Total 1 2 6 5 2" xfId="39135" xr:uid="{00000000-0005-0000-0000-0000E2980000}"/>
    <cellStyle name="Total 1 2 6 5 3" xfId="39136" xr:uid="{00000000-0005-0000-0000-0000E3980000}"/>
    <cellStyle name="Total 1 2 6 6" xfId="39137" xr:uid="{00000000-0005-0000-0000-0000E4980000}"/>
    <cellStyle name="Total 1 2 6 6 2" xfId="39138" xr:uid="{00000000-0005-0000-0000-0000E5980000}"/>
    <cellStyle name="Total 1 2 6 6 3" xfId="39139" xr:uid="{00000000-0005-0000-0000-0000E6980000}"/>
    <cellStyle name="Total 1 2 6 7" xfId="39140" xr:uid="{00000000-0005-0000-0000-0000E7980000}"/>
    <cellStyle name="Total 1 2 6 7 2" xfId="39141" xr:uid="{00000000-0005-0000-0000-0000E8980000}"/>
    <cellStyle name="Total 1 2 6 7 3" xfId="39142" xr:uid="{00000000-0005-0000-0000-0000E9980000}"/>
    <cellStyle name="Total 1 2 6 8" xfId="39143" xr:uid="{00000000-0005-0000-0000-0000EA980000}"/>
    <cellStyle name="Total 1 2 6 8 2" xfId="39144" xr:uid="{00000000-0005-0000-0000-0000EB980000}"/>
    <cellStyle name="Total 1 2 6 8 3" xfId="39145" xr:uid="{00000000-0005-0000-0000-0000EC980000}"/>
    <cellStyle name="Total 1 2 6 9" xfId="39146" xr:uid="{00000000-0005-0000-0000-0000ED980000}"/>
    <cellStyle name="Total 1 2 6 9 2" xfId="39147" xr:uid="{00000000-0005-0000-0000-0000EE980000}"/>
    <cellStyle name="Total 1 2 6 9 3" xfId="39148" xr:uid="{00000000-0005-0000-0000-0000EF980000}"/>
    <cellStyle name="Total 1 2 7" xfId="39149" xr:uid="{00000000-0005-0000-0000-0000F0980000}"/>
    <cellStyle name="Total 1 2 7 10" xfId="39150" xr:uid="{00000000-0005-0000-0000-0000F1980000}"/>
    <cellStyle name="Total 1 2 7 10 2" xfId="39151" xr:uid="{00000000-0005-0000-0000-0000F2980000}"/>
    <cellStyle name="Total 1 2 7 10 3" xfId="39152" xr:uid="{00000000-0005-0000-0000-0000F3980000}"/>
    <cellStyle name="Total 1 2 7 11" xfId="39153" xr:uid="{00000000-0005-0000-0000-0000F4980000}"/>
    <cellStyle name="Total 1 2 7 11 2" xfId="39154" xr:uid="{00000000-0005-0000-0000-0000F5980000}"/>
    <cellStyle name="Total 1 2 7 11 3" xfId="39155" xr:uid="{00000000-0005-0000-0000-0000F6980000}"/>
    <cellStyle name="Total 1 2 7 12" xfId="39156" xr:uid="{00000000-0005-0000-0000-0000F7980000}"/>
    <cellStyle name="Total 1 2 7 12 2" xfId="39157" xr:uid="{00000000-0005-0000-0000-0000F8980000}"/>
    <cellStyle name="Total 1 2 7 12 3" xfId="39158" xr:uid="{00000000-0005-0000-0000-0000F9980000}"/>
    <cellStyle name="Total 1 2 7 13" xfId="39159" xr:uid="{00000000-0005-0000-0000-0000FA980000}"/>
    <cellStyle name="Total 1 2 7 13 2" xfId="39160" xr:uid="{00000000-0005-0000-0000-0000FB980000}"/>
    <cellStyle name="Total 1 2 7 13 3" xfId="39161" xr:uid="{00000000-0005-0000-0000-0000FC980000}"/>
    <cellStyle name="Total 1 2 7 14" xfId="39162" xr:uid="{00000000-0005-0000-0000-0000FD980000}"/>
    <cellStyle name="Total 1 2 7 14 2" xfId="39163" xr:uid="{00000000-0005-0000-0000-0000FE980000}"/>
    <cellStyle name="Total 1 2 7 14 3" xfId="39164" xr:uid="{00000000-0005-0000-0000-0000FF980000}"/>
    <cellStyle name="Total 1 2 7 15" xfId="39165" xr:uid="{00000000-0005-0000-0000-000000990000}"/>
    <cellStyle name="Total 1 2 7 15 2" xfId="39166" xr:uid="{00000000-0005-0000-0000-000001990000}"/>
    <cellStyle name="Total 1 2 7 15 3" xfId="39167" xr:uid="{00000000-0005-0000-0000-000002990000}"/>
    <cellStyle name="Total 1 2 7 16" xfId="39168" xr:uid="{00000000-0005-0000-0000-000003990000}"/>
    <cellStyle name="Total 1 2 7 16 2" xfId="39169" xr:uid="{00000000-0005-0000-0000-000004990000}"/>
    <cellStyle name="Total 1 2 7 16 3" xfId="39170" xr:uid="{00000000-0005-0000-0000-000005990000}"/>
    <cellStyle name="Total 1 2 7 17" xfId="39171" xr:uid="{00000000-0005-0000-0000-000006990000}"/>
    <cellStyle name="Total 1 2 7 17 2" xfId="39172" xr:uid="{00000000-0005-0000-0000-000007990000}"/>
    <cellStyle name="Total 1 2 7 17 3" xfId="39173" xr:uid="{00000000-0005-0000-0000-000008990000}"/>
    <cellStyle name="Total 1 2 7 18" xfId="39174" xr:uid="{00000000-0005-0000-0000-000009990000}"/>
    <cellStyle name="Total 1 2 7 18 2" xfId="39175" xr:uid="{00000000-0005-0000-0000-00000A990000}"/>
    <cellStyle name="Total 1 2 7 18 3" xfId="39176" xr:uid="{00000000-0005-0000-0000-00000B990000}"/>
    <cellStyle name="Total 1 2 7 19" xfId="39177" xr:uid="{00000000-0005-0000-0000-00000C990000}"/>
    <cellStyle name="Total 1 2 7 19 2" xfId="39178" xr:uid="{00000000-0005-0000-0000-00000D990000}"/>
    <cellStyle name="Total 1 2 7 19 3" xfId="39179" xr:uid="{00000000-0005-0000-0000-00000E990000}"/>
    <cellStyle name="Total 1 2 7 2" xfId="39180" xr:uid="{00000000-0005-0000-0000-00000F990000}"/>
    <cellStyle name="Total 1 2 7 2 2" xfId="39181" xr:uid="{00000000-0005-0000-0000-000010990000}"/>
    <cellStyle name="Total 1 2 7 2 3" xfId="39182" xr:uid="{00000000-0005-0000-0000-000011990000}"/>
    <cellStyle name="Total 1 2 7 20" xfId="39183" xr:uid="{00000000-0005-0000-0000-000012990000}"/>
    <cellStyle name="Total 1 2 7 20 2" xfId="39184" xr:uid="{00000000-0005-0000-0000-000013990000}"/>
    <cellStyle name="Total 1 2 7 20 3" xfId="39185" xr:uid="{00000000-0005-0000-0000-000014990000}"/>
    <cellStyle name="Total 1 2 7 21" xfId="39186" xr:uid="{00000000-0005-0000-0000-000015990000}"/>
    <cellStyle name="Total 1 2 7 21 2" xfId="39187" xr:uid="{00000000-0005-0000-0000-000016990000}"/>
    <cellStyle name="Total 1 2 7 21 3" xfId="39188" xr:uid="{00000000-0005-0000-0000-000017990000}"/>
    <cellStyle name="Total 1 2 7 22" xfId="39189" xr:uid="{00000000-0005-0000-0000-000018990000}"/>
    <cellStyle name="Total 1 2 7 22 2" xfId="39190" xr:uid="{00000000-0005-0000-0000-000019990000}"/>
    <cellStyle name="Total 1 2 7 22 3" xfId="39191" xr:uid="{00000000-0005-0000-0000-00001A990000}"/>
    <cellStyle name="Total 1 2 7 23" xfId="39192" xr:uid="{00000000-0005-0000-0000-00001B990000}"/>
    <cellStyle name="Total 1 2 7 23 2" xfId="39193" xr:uid="{00000000-0005-0000-0000-00001C990000}"/>
    <cellStyle name="Total 1 2 7 23 3" xfId="39194" xr:uid="{00000000-0005-0000-0000-00001D990000}"/>
    <cellStyle name="Total 1 2 7 24" xfId="39195" xr:uid="{00000000-0005-0000-0000-00001E990000}"/>
    <cellStyle name="Total 1 2 7 24 2" xfId="39196" xr:uid="{00000000-0005-0000-0000-00001F990000}"/>
    <cellStyle name="Total 1 2 7 24 3" xfId="39197" xr:uid="{00000000-0005-0000-0000-000020990000}"/>
    <cellStyle name="Total 1 2 7 25" xfId="39198" xr:uid="{00000000-0005-0000-0000-000021990000}"/>
    <cellStyle name="Total 1 2 7 26" xfId="39199" xr:uid="{00000000-0005-0000-0000-000022990000}"/>
    <cellStyle name="Total 1 2 7 3" xfId="39200" xr:uid="{00000000-0005-0000-0000-000023990000}"/>
    <cellStyle name="Total 1 2 7 3 2" xfId="39201" xr:uid="{00000000-0005-0000-0000-000024990000}"/>
    <cellStyle name="Total 1 2 7 3 3" xfId="39202" xr:uid="{00000000-0005-0000-0000-000025990000}"/>
    <cellStyle name="Total 1 2 7 4" xfId="39203" xr:uid="{00000000-0005-0000-0000-000026990000}"/>
    <cellStyle name="Total 1 2 7 4 2" xfId="39204" xr:uid="{00000000-0005-0000-0000-000027990000}"/>
    <cellStyle name="Total 1 2 7 4 3" xfId="39205" xr:uid="{00000000-0005-0000-0000-000028990000}"/>
    <cellStyle name="Total 1 2 7 5" xfId="39206" xr:uid="{00000000-0005-0000-0000-000029990000}"/>
    <cellStyle name="Total 1 2 7 5 2" xfId="39207" xr:uid="{00000000-0005-0000-0000-00002A990000}"/>
    <cellStyle name="Total 1 2 7 5 3" xfId="39208" xr:uid="{00000000-0005-0000-0000-00002B990000}"/>
    <cellStyle name="Total 1 2 7 6" xfId="39209" xr:uid="{00000000-0005-0000-0000-00002C990000}"/>
    <cellStyle name="Total 1 2 7 6 2" xfId="39210" xr:uid="{00000000-0005-0000-0000-00002D990000}"/>
    <cellStyle name="Total 1 2 7 6 3" xfId="39211" xr:uid="{00000000-0005-0000-0000-00002E990000}"/>
    <cellStyle name="Total 1 2 7 7" xfId="39212" xr:uid="{00000000-0005-0000-0000-00002F990000}"/>
    <cellStyle name="Total 1 2 7 7 2" xfId="39213" xr:uid="{00000000-0005-0000-0000-000030990000}"/>
    <cellStyle name="Total 1 2 7 7 3" xfId="39214" xr:uid="{00000000-0005-0000-0000-000031990000}"/>
    <cellStyle name="Total 1 2 7 8" xfId="39215" xr:uid="{00000000-0005-0000-0000-000032990000}"/>
    <cellStyle name="Total 1 2 7 8 2" xfId="39216" xr:uid="{00000000-0005-0000-0000-000033990000}"/>
    <cellStyle name="Total 1 2 7 8 3" xfId="39217" xr:uid="{00000000-0005-0000-0000-000034990000}"/>
    <cellStyle name="Total 1 2 7 9" xfId="39218" xr:uid="{00000000-0005-0000-0000-000035990000}"/>
    <cellStyle name="Total 1 2 7 9 2" xfId="39219" xr:uid="{00000000-0005-0000-0000-000036990000}"/>
    <cellStyle name="Total 1 2 7 9 3" xfId="39220" xr:uid="{00000000-0005-0000-0000-000037990000}"/>
    <cellStyle name="Total 1 2 8" xfId="39221" xr:uid="{00000000-0005-0000-0000-000038990000}"/>
    <cellStyle name="Total 1 2 8 10" xfId="39222" xr:uid="{00000000-0005-0000-0000-000039990000}"/>
    <cellStyle name="Total 1 2 8 10 2" xfId="39223" xr:uid="{00000000-0005-0000-0000-00003A990000}"/>
    <cellStyle name="Total 1 2 8 10 3" xfId="39224" xr:uid="{00000000-0005-0000-0000-00003B990000}"/>
    <cellStyle name="Total 1 2 8 11" xfId="39225" xr:uid="{00000000-0005-0000-0000-00003C990000}"/>
    <cellStyle name="Total 1 2 8 11 2" xfId="39226" xr:uid="{00000000-0005-0000-0000-00003D990000}"/>
    <cellStyle name="Total 1 2 8 11 3" xfId="39227" xr:uid="{00000000-0005-0000-0000-00003E990000}"/>
    <cellStyle name="Total 1 2 8 12" xfId="39228" xr:uid="{00000000-0005-0000-0000-00003F990000}"/>
    <cellStyle name="Total 1 2 8 12 2" xfId="39229" xr:uid="{00000000-0005-0000-0000-000040990000}"/>
    <cellStyle name="Total 1 2 8 12 3" xfId="39230" xr:uid="{00000000-0005-0000-0000-000041990000}"/>
    <cellStyle name="Total 1 2 8 13" xfId="39231" xr:uid="{00000000-0005-0000-0000-000042990000}"/>
    <cellStyle name="Total 1 2 8 13 2" xfId="39232" xr:uid="{00000000-0005-0000-0000-000043990000}"/>
    <cellStyle name="Total 1 2 8 13 3" xfId="39233" xr:uid="{00000000-0005-0000-0000-000044990000}"/>
    <cellStyle name="Total 1 2 8 14" xfId="39234" xr:uid="{00000000-0005-0000-0000-000045990000}"/>
    <cellStyle name="Total 1 2 8 14 2" xfId="39235" xr:uid="{00000000-0005-0000-0000-000046990000}"/>
    <cellStyle name="Total 1 2 8 14 3" xfId="39236" xr:uid="{00000000-0005-0000-0000-000047990000}"/>
    <cellStyle name="Total 1 2 8 15" xfId="39237" xr:uid="{00000000-0005-0000-0000-000048990000}"/>
    <cellStyle name="Total 1 2 8 15 2" xfId="39238" xr:uid="{00000000-0005-0000-0000-000049990000}"/>
    <cellStyle name="Total 1 2 8 15 3" xfId="39239" xr:uid="{00000000-0005-0000-0000-00004A990000}"/>
    <cellStyle name="Total 1 2 8 16" xfId="39240" xr:uid="{00000000-0005-0000-0000-00004B990000}"/>
    <cellStyle name="Total 1 2 8 16 2" xfId="39241" xr:uid="{00000000-0005-0000-0000-00004C990000}"/>
    <cellStyle name="Total 1 2 8 16 3" xfId="39242" xr:uid="{00000000-0005-0000-0000-00004D990000}"/>
    <cellStyle name="Total 1 2 8 17" xfId="39243" xr:uid="{00000000-0005-0000-0000-00004E990000}"/>
    <cellStyle name="Total 1 2 8 17 2" xfId="39244" xr:uid="{00000000-0005-0000-0000-00004F990000}"/>
    <cellStyle name="Total 1 2 8 17 3" xfId="39245" xr:uid="{00000000-0005-0000-0000-000050990000}"/>
    <cellStyle name="Total 1 2 8 18" xfId="39246" xr:uid="{00000000-0005-0000-0000-000051990000}"/>
    <cellStyle name="Total 1 2 8 18 2" xfId="39247" xr:uid="{00000000-0005-0000-0000-000052990000}"/>
    <cellStyle name="Total 1 2 8 18 3" xfId="39248" xr:uid="{00000000-0005-0000-0000-000053990000}"/>
    <cellStyle name="Total 1 2 8 19" xfId="39249" xr:uid="{00000000-0005-0000-0000-000054990000}"/>
    <cellStyle name="Total 1 2 8 19 2" xfId="39250" xr:uid="{00000000-0005-0000-0000-000055990000}"/>
    <cellStyle name="Total 1 2 8 19 3" xfId="39251" xr:uid="{00000000-0005-0000-0000-000056990000}"/>
    <cellStyle name="Total 1 2 8 2" xfId="39252" xr:uid="{00000000-0005-0000-0000-000057990000}"/>
    <cellStyle name="Total 1 2 8 2 2" xfId="39253" xr:uid="{00000000-0005-0000-0000-000058990000}"/>
    <cellStyle name="Total 1 2 8 2 3" xfId="39254" xr:uid="{00000000-0005-0000-0000-000059990000}"/>
    <cellStyle name="Total 1 2 8 20" xfId="39255" xr:uid="{00000000-0005-0000-0000-00005A990000}"/>
    <cellStyle name="Total 1 2 8 20 2" xfId="39256" xr:uid="{00000000-0005-0000-0000-00005B990000}"/>
    <cellStyle name="Total 1 2 8 20 3" xfId="39257" xr:uid="{00000000-0005-0000-0000-00005C990000}"/>
    <cellStyle name="Total 1 2 8 21" xfId="39258" xr:uid="{00000000-0005-0000-0000-00005D990000}"/>
    <cellStyle name="Total 1 2 8 21 2" xfId="39259" xr:uid="{00000000-0005-0000-0000-00005E990000}"/>
    <cellStyle name="Total 1 2 8 21 3" xfId="39260" xr:uid="{00000000-0005-0000-0000-00005F990000}"/>
    <cellStyle name="Total 1 2 8 22" xfId="39261" xr:uid="{00000000-0005-0000-0000-000060990000}"/>
    <cellStyle name="Total 1 2 8 22 2" xfId="39262" xr:uid="{00000000-0005-0000-0000-000061990000}"/>
    <cellStyle name="Total 1 2 8 22 3" xfId="39263" xr:uid="{00000000-0005-0000-0000-000062990000}"/>
    <cellStyle name="Total 1 2 8 23" xfId="39264" xr:uid="{00000000-0005-0000-0000-000063990000}"/>
    <cellStyle name="Total 1 2 8 23 2" xfId="39265" xr:uid="{00000000-0005-0000-0000-000064990000}"/>
    <cellStyle name="Total 1 2 8 23 3" xfId="39266" xr:uid="{00000000-0005-0000-0000-000065990000}"/>
    <cellStyle name="Total 1 2 8 24" xfId="39267" xr:uid="{00000000-0005-0000-0000-000066990000}"/>
    <cellStyle name="Total 1 2 8 24 2" xfId="39268" xr:uid="{00000000-0005-0000-0000-000067990000}"/>
    <cellStyle name="Total 1 2 8 24 3" xfId="39269" xr:uid="{00000000-0005-0000-0000-000068990000}"/>
    <cellStyle name="Total 1 2 8 25" xfId="39270" xr:uid="{00000000-0005-0000-0000-000069990000}"/>
    <cellStyle name="Total 1 2 8 26" xfId="39271" xr:uid="{00000000-0005-0000-0000-00006A990000}"/>
    <cellStyle name="Total 1 2 8 3" xfId="39272" xr:uid="{00000000-0005-0000-0000-00006B990000}"/>
    <cellStyle name="Total 1 2 8 3 2" xfId="39273" xr:uid="{00000000-0005-0000-0000-00006C990000}"/>
    <cellStyle name="Total 1 2 8 3 3" xfId="39274" xr:uid="{00000000-0005-0000-0000-00006D990000}"/>
    <cellStyle name="Total 1 2 8 4" xfId="39275" xr:uid="{00000000-0005-0000-0000-00006E990000}"/>
    <cellStyle name="Total 1 2 8 4 2" xfId="39276" xr:uid="{00000000-0005-0000-0000-00006F990000}"/>
    <cellStyle name="Total 1 2 8 4 3" xfId="39277" xr:uid="{00000000-0005-0000-0000-000070990000}"/>
    <cellStyle name="Total 1 2 8 5" xfId="39278" xr:uid="{00000000-0005-0000-0000-000071990000}"/>
    <cellStyle name="Total 1 2 8 5 2" xfId="39279" xr:uid="{00000000-0005-0000-0000-000072990000}"/>
    <cellStyle name="Total 1 2 8 5 3" xfId="39280" xr:uid="{00000000-0005-0000-0000-000073990000}"/>
    <cellStyle name="Total 1 2 8 6" xfId="39281" xr:uid="{00000000-0005-0000-0000-000074990000}"/>
    <cellStyle name="Total 1 2 8 6 2" xfId="39282" xr:uid="{00000000-0005-0000-0000-000075990000}"/>
    <cellStyle name="Total 1 2 8 6 3" xfId="39283" xr:uid="{00000000-0005-0000-0000-000076990000}"/>
    <cellStyle name="Total 1 2 8 7" xfId="39284" xr:uid="{00000000-0005-0000-0000-000077990000}"/>
    <cellStyle name="Total 1 2 8 7 2" xfId="39285" xr:uid="{00000000-0005-0000-0000-000078990000}"/>
    <cellStyle name="Total 1 2 8 7 3" xfId="39286" xr:uid="{00000000-0005-0000-0000-000079990000}"/>
    <cellStyle name="Total 1 2 8 8" xfId="39287" xr:uid="{00000000-0005-0000-0000-00007A990000}"/>
    <cellStyle name="Total 1 2 8 8 2" xfId="39288" xr:uid="{00000000-0005-0000-0000-00007B990000}"/>
    <cellStyle name="Total 1 2 8 8 3" xfId="39289" xr:uid="{00000000-0005-0000-0000-00007C990000}"/>
    <cellStyle name="Total 1 2 8 9" xfId="39290" xr:uid="{00000000-0005-0000-0000-00007D990000}"/>
    <cellStyle name="Total 1 2 8 9 2" xfId="39291" xr:uid="{00000000-0005-0000-0000-00007E990000}"/>
    <cellStyle name="Total 1 2 8 9 3" xfId="39292" xr:uid="{00000000-0005-0000-0000-00007F990000}"/>
    <cellStyle name="Total 1 2 9" xfId="39293" xr:uid="{00000000-0005-0000-0000-000080990000}"/>
    <cellStyle name="Total 1 2 9 10" xfId="39294" xr:uid="{00000000-0005-0000-0000-000081990000}"/>
    <cellStyle name="Total 1 2 9 10 2" xfId="39295" xr:uid="{00000000-0005-0000-0000-000082990000}"/>
    <cellStyle name="Total 1 2 9 10 3" xfId="39296" xr:uid="{00000000-0005-0000-0000-000083990000}"/>
    <cellStyle name="Total 1 2 9 11" xfId="39297" xr:uid="{00000000-0005-0000-0000-000084990000}"/>
    <cellStyle name="Total 1 2 9 11 2" xfId="39298" xr:uid="{00000000-0005-0000-0000-000085990000}"/>
    <cellStyle name="Total 1 2 9 11 3" xfId="39299" xr:uid="{00000000-0005-0000-0000-000086990000}"/>
    <cellStyle name="Total 1 2 9 12" xfId="39300" xr:uid="{00000000-0005-0000-0000-000087990000}"/>
    <cellStyle name="Total 1 2 9 12 2" xfId="39301" xr:uid="{00000000-0005-0000-0000-000088990000}"/>
    <cellStyle name="Total 1 2 9 12 3" xfId="39302" xr:uid="{00000000-0005-0000-0000-000089990000}"/>
    <cellStyle name="Total 1 2 9 13" xfId="39303" xr:uid="{00000000-0005-0000-0000-00008A990000}"/>
    <cellStyle name="Total 1 2 9 13 2" xfId="39304" xr:uid="{00000000-0005-0000-0000-00008B990000}"/>
    <cellStyle name="Total 1 2 9 13 3" xfId="39305" xr:uid="{00000000-0005-0000-0000-00008C990000}"/>
    <cellStyle name="Total 1 2 9 14" xfId="39306" xr:uid="{00000000-0005-0000-0000-00008D990000}"/>
    <cellStyle name="Total 1 2 9 14 2" xfId="39307" xr:uid="{00000000-0005-0000-0000-00008E990000}"/>
    <cellStyle name="Total 1 2 9 14 3" xfId="39308" xr:uid="{00000000-0005-0000-0000-00008F990000}"/>
    <cellStyle name="Total 1 2 9 15" xfId="39309" xr:uid="{00000000-0005-0000-0000-000090990000}"/>
    <cellStyle name="Total 1 2 9 15 2" xfId="39310" xr:uid="{00000000-0005-0000-0000-000091990000}"/>
    <cellStyle name="Total 1 2 9 15 3" xfId="39311" xr:uid="{00000000-0005-0000-0000-000092990000}"/>
    <cellStyle name="Total 1 2 9 16" xfId="39312" xr:uid="{00000000-0005-0000-0000-000093990000}"/>
    <cellStyle name="Total 1 2 9 16 2" xfId="39313" xr:uid="{00000000-0005-0000-0000-000094990000}"/>
    <cellStyle name="Total 1 2 9 16 3" xfId="39314" xr:uid="{00000000-0005-0000-0000-000095990000}"/>
    <cellStyle name="Total 1 2 9 17" xfId="39315" xr:uid="{00000000-0005-0000-0000-000096990000}"/>
    <cellStyle name="Total 1 2 9 17 2" xfId="39316" xr:uid="{00000000-0005-0000-0000-000097990000}"/>
    <cellStyle name="Total 1 2 9 17 3" xfId="39317" xr:uid="{00000000-0005-0000-0000-000098990000}"/>
    <cellStyle name="Total 1 2 9 18" xfId="39318" xr:uid="{00000000-0005-0000-0000-000099990000}"/>
    <cellStyle name="Total 1 2 9 18 2" xfId="39319" xr:uid="{00000000-0005-0000-0000-00009A990000}"/>
    <cellStyle name="Total 1 2 9 18 3" xfId="39320" xr:uid="{00000000-0005-0000-0000-00009B990000}"/>
    <cellStyle name="Total 1 2 9 19" xfId="39321" xr:uid="{00000000-0005-0000-0000-00009C990000}"/>
    <cellStyle name="Total 1 2 9 19 2" xfId="39322" xr:uid="{00000000-0005-0000-0000-00009D990000}"/>
    <cellStyle name="Total 1 2 9 19 3" xfId="39323" xr:uid="{00000000-0005-0000-0000-00009E990000}"/>
    <cellStyle name="Total 1 2 9 2" xfId="39324" xr:uid="{00000000-0005-0000-0000-00009F990000}"/>
    <cellStyle name="Total 1 2 9 2 2" xfId="39325" xr:uid="{00000000-0005-0000-0000-0000A0990000}"/>
    <cellStyle name="Total 1 2 9 2 3" xfId="39326" xr:uid="{00000000-0005-0000-0000-0000A1990000}"/>
    <cellStyle name="Total 1 2 9 20" xfId="39327" xr:uid="{00000000-0005-0000-0000-0000A2990000}"/>
    <cellStyle name="Total 1 2 9 20 2" xfId="39328" xr:uid="{00000000-0005-0000-0000-0000A3990000}"/>
    <cellStyle name="Total 1 2 9 20 3" xfId="39329" xr:uid="{00000000-0005-0000-0000-0000A4990000}"/>
    <cellStyle name="Total 1 2 9 21" xfId="39330" xr:uid="{00000000-0005-0000-0000-0000A5990000}"/>
    <cellStyle name="Total 1 2 9 21 2" xfId="39331" xr:uid="{00000000-0005-0000-0000-0000A6990000}"/>
    <cellStyle name="Total 1 2 9 21 3" xfId="39332" xr:uid="{00000000-0005-0000-0000-0000A7990000}"/>
    <cellStyle name="Total 1 2 9 22" xfId="39333" xr:uid="{00000000-0005-0000-0000-0000A8990000}"/>
    <cellStyle name="Total 1 2 9 22 2" xfId="39334" xr:uid="{00000000-0005-0000-0000-0000A9990000}"/>
    <cellStyle name="Total 1 2 9 22 3" xfId="39335" xr:uid="{00000000-0005-0000-0000-0000AA990000}"/>
    <cellStyle name="Total 1 2 9 23" xfId="39336" xr:uid="{00000000-0005-0000-0000-0000AB990000}"/>
    <cellStyle name="Total 1 2 9 23 2" xfId="39337" xr:uid="{00000000-0005-0000-0000-0000AC990000}"/>
    <cellStyle name="Total 1 2 9 23 3" xfId="39338" xr:uid="{00000000-0005-0000-0000-0000AD990000}"/>
    <cellStyle name="Total 1 2 9 24" xfId="39339" xr:uid="{00000000-0005-0000-0000-0000AE990000}"/>
    <cellStyle name="Total 1 2 9 24 2" xfId="39340" xr:uid="{00000000-0005-0000-0000-0000AF990000}"/>
    <cellStyle name="Total 1 2 9 24 3" xfId="39341" xr:uid="{00000000-0005-0000-0000-0000B0990000}"/>
    <cellStyle name="Total 1 2 9 25" xfId="39342" xr:uid="{00000000-0005-0000-0000-0000B1990000}"/>
    <cellStyle name="Total 1 2 9 26" xfId="39343" xr:uid="{00000000-0005-0000-0000-0000B2990000}"/>
    <cellStyle name="Total 1 2 9 3" xfId="39344" xr:uid="{00000000-0005-0000-0000-0000B3990000}"/>
    <cellStyle name="Total 1 2 9 3 2" xfId="39345" xr:uid="{00000000-0005-0000-0000-0000B4990000}"/>
    <cellStyle name="Total 1 2 9 3 3" xfId="39346" xr:uid="{00000000-0005-0000-0000-0000B5990000}"/>
    <cellStyle name="Total 1 2 9 4" xfId="39347" xr:uid="{00000000-0005-0000-0000-0000B6990000}"/>
    <cellStyle name="Total 1 2 9 4 2" xfId="39348" xr:uid="{00000000-0005-0000-0000-0000B7990000}"/>
    <cellStyle name="Total 1 2 9 4 3" xfId="39349" xr:uid="{00000000-0005-0000-0000-0000B8990000}"/>
    <cellStyle name="Total 1 2 9 5" xfId="39350" xr:uid="{00000000-0005-0000-0000-0000B9990000}"/>
    <cellStyle name="Total 1 2 9 5 2" xfId="39351" xr:uid="{00000000-0005-0000-0000-0000BA990000}"/>
    <cellStyle name="Total 1 2 9 5 3" xfId="39352" xr:uid="{00000000-0005-0000-0000-0000BB990000}"/>
    <cellStyle name="Total 1 2 9 6" xfId="39353" xr:uid="{00000000-0005-0000-0000-0000BC990000}"/>
    <cellStyle name="Total 1 2 9 6 2" xfId="39354" xr:uid="{00000000-0005-0000-0000-0000BD990000}"/>
    <cellStyle name="Total 1 2 9 6 3" xfId="39355" xr:uid="{00000000-0005-0000-0000-0000BE990000}"/>
    <cellStyle name="Total 1 2 9 7" xfId="39356" xr:uid="{00000000-0005-0000-0000-0000BF990000}"/>
    <cellStyle name="Total 1 2 9 7 2" xfId="39357" xr:uid="{00000000-0005-0000-0000-0000C0990000}"/>
    <cellStyle name="Total 1 2 9 7 3" xfId="39358" xr:uid="{00000000-0005-0000-0000-0000C1990000}"/>
    <cellStyle name="Total 1 2 9 8" xfId="39359" xr:uid="{00000000-0005-0000-0000-0000C2990000}"/>
    <cellStyle name="Total 1 2 9 8 2" xfId="39360" xr:uid="{00000000-0005-0000-0000-0000C3990000}"/>
    <cellStyle name="Total 1 2 9 8 3" xfId="39361" xr:uid="{00000000-0005-0000-0000-0000C4990000}"/>
    <cellStyle name="Total 1 2 9 9" xfId="39362" xr:uid="{00000000-0005-0000-0000-0000C5990000}"/>
    <cellStyle name="Total 1 2 9 9 2" xfId="39363" xr:uid="{00000000-0005-0000-0000-0000C6990000}"/>
    <cellStyle name="Total 1 2 9 9 3" xfId="39364" xr:uid="{00000000-0005-0000-0000-0000C7990000}"/>
    <cellStyle name="Total 1 3" xfId="39365" xr:uid="{00000000-0005-0000-0000-0000C8990000}"/>
    <cellStyle name="Total 1 4" xfId="39366" xr:uid="{00000000-0005-0000-0000-0000C9990000}"/>
    <cellStyle name="Total 10" xfId="39367" xr:uid="{00000000-0005-0000-0000-0000CA990000}"/>
    <cellStyle name="Total 10 2" xfId="39368" xr:uid="{00000000-0005-0000-0000-0000CB990000}"/>
    <cellStyle name="Total 10 3" xfId="39369" xr:uid="{00000000-0005-0000-0000-0000CC990000}"/>
    <cellStyle name="Total 2" xfId="39370" xr:uid="{00000000-0005-0000-0000-0000CD990000}"/>
    <cellStyle name="Total 2 10" xfId="39371" xr:uid="{00000000-0005-0000-0000-0000CE990000}"/>
    <cellStyle name="Total 2 11" xfId="39372" xr:uid="{00000000-0005-0000-0000-0000CF990000}"/>
    <cellStyle name="Total 2 12" xfId="39373" xr:uid="{00000000-0005-0000-0000-0000D0990000}"/>
    <cellStyle name="Total 2 13" xfId="39374" xr:uid="{00000000-0005-0000-0000-0000D1990000}"/>
    <cellStyle name="Total 2 14" xfId="39375" xr:uid="{00000000-0005-0000-0000-0000D2990000}"/>
    <cellStyle name="Total 2 15" xfId="39376" xr:uid="{00000000-0005-0000-0000-0000D3990000}"/>
    <cellStyle name="Total 2 16" xfId="39377" xr:uid="{00000000-0005-0000-0000-0000D4990000}"/>
    <cellStyle name="Total 2 17" xfId="39378" xr:uid="{00000000-0005-0000-0000-0000D5990000}"/>
    <cellStyle name="Total 2 18" xfId="39379" xr:uid="{00000000-0005-0000-0000-0000D6990000}"/>
    <cellStyle name="Total 2 19" xfId="39380" xr:uid="{00000000-0005-0000-0000-0000D7990000}"/>
    <cellStyle name="Total 2 2" xfId="39381" xr:uid="{00000000-0005-0000-0000-0000D8990000}"/>
    <cellStyle name="Total 2 2 10" xfId="39382" xr:uid="{00000000-0005-0000-0000-0000D9990000}"/>
    <cellStyle name="Total 2 2 10 2" xfId="39383" xr:uid="{00000000-0005-0000-0000-0000DA990000}"/>
    <cellStyle name="Total 2 2 10 3" xfId="39384" xr:uid="{00000000-0005-0000-0000-0000DB990000}"/>
    <cellStyle name="Total 2 2 11" xfId="39385" xr:uid="{00000000-0005-0000-0000-0000DC990000}"/>
    <cellStyle name="Total 2 2 11 2" xfId="39386" xr:uid="{00000000-0005-0000-0000-0000DD990000}"/>
    <cellStyle name="Total 2 2 11 3" xfId="39387" xr:uid="{00000000-0005-0000-0000-0000DE990000}"/>
    <cellStyle name="Total 2 2 12" xfId="39388" xr:uid="{00000000-0005-0000-0000-0000DF990000}"/>
    <cellStyle name="Total 2 2 12 2" xfId="39389" xr:uid="{00000000-0005-0000-0000-0000E0990000}"/>
    <cellStyle name="Total 2 2 12 3" xfId="39390" xr:uid="{00000000-0005-0000-0000-0000E1990000}"/>
    <cellStyle name="Total 2 2 13" xfId="39391" xr:uid="{00000000-0005-0000-0000-0000E2990000}"/>
    <cellStyle name="Total 2 2 13 2" xfId="39392" xr:uid="{00000000-0005-0000-0000-0000E3990000}"/>
    <cellStyle name="Total 2 2 13 3" xfId="39393" xr:uid="{00000000-0005-0000-0000-0000E4990000}"/>
    <cellStyle name="Total 2 2 14" xfId="39394" xr:uid="{00000000-0005-0000-0000-0000E5990000}"/>
    <cellStyle name="Total 2 2 14 2" xfId="39395" xr:uid="{00000000-0005-0000-0000-0000E6990000}"/>
    <cellStyle name="Total 2 2 14 3" xfId="39396" xr:uid="{00000000-0005-0000-0000-0000E7990000}"/>
    <cellStyle name="Total 2 2 15" xfId="39397" xr:uid="{00000000-0005-0000-0000-0000E8990000}"/>
    <cellStyle name="Total 2 2 15 2" xfId="39398" xr:uid="{00000000-0005-0000-0000-0000E9990000}"/>
    <cellStyle name="Total 2 2 15 3" xfId="39399" xr:uid="{00000000-0005-0000-0000-0000EA990000}"/>
    <cellStyle name="Total 2 2 16" xfId="39400" xr:uid="{00000000-0005-0000-0000-0000EB990000}"/>
    <cellStyle name="Total 2 2 16 2" xfId="39401" xr:uid="{00000000-0005-0000-0000-0000EC990000}"/>
    <cellStyle name="Total 2 2 16 3" xfId="39402" xr:uid="{00000000-0005-0000-0000-0000ED990000}"/>
    <cellStyle name="Total 2 2 17" xfId="39403" xr:uid="{00000000-0005-0000-0000-0000EE990000}"/>
    <cellStyle name="Total 2 2 17 2" xfId="39404" xr:uid="{00000000-0005-0000-0000-0000EF990000}"/>
    <cellStyle name="Total 2 2 17 3" xfId="39405" xr:uid="{00000000-0005-0000-0000-0000F0990000}"/>
    <cellStyle name="Total 2 2 18" xfId="39406" xr:uid="{00000000-0005-0000-0000-0000F1990000}"/>
    <cellStyle name="Total 2 2 18 2" xfId="39407" xr:uid="{00000000-0005-0000-0000-0000F2990000}"/>
    <cellStyle name="Total 2 2 18 3" xfId="39408" xr:uid="{00000000-0005-0000-0000-0000F3990000}"/>
    <cellStyle name="Total 2 2 19" xfId="39409" xr:uid="{00000000-0005-0000-0000-0000F4990000}"/>
    <cellStyle name="Total 2 2 19 2" xfId="39410" xr:uid="{00000000-0005-0000-0000-0000F5990000}"/>
    <cellStyle name="Total 2 2 19 3" xfId="39411" xr:uid="{00000000-0005-0000-0000-0000F6990000}"/>
    <cellStyle name="Total 2 2 2" xfId="39412" xr:uid="{00000000-0005-0000-0000-0000F7990000}"/>
    <cellStyle name="Total 2 2 2 10" xfId="39413" xr:uid="{00000000-0005-0000-0000-0000F8990000}"/>
    <cellStyle name="Total 2 2 2 10 2" xfId="39414" xr:uid="{00000000-0005-0000-0000-0000F9990000}"/>
    <cellStyle name="Total 2 2 2 10 3" xfId="39415" xr:uid="{00000000-0005-0000-0000-0000FA990000}"/>
    <cellStyle name="Total 2 2 2 11" xfId="39416" xr:uid="{00000000-0005-0000-0000-0000FB990000}"/>
    <cellStyle name="Total 2 2 2 11 2" xfId="39417" xr:uid="{00000000-0005-0000-0000-0000FC990000}"/>
    <cellStyle name="Total 2 2 2 11 3" xfId="39418" xr:uid="{00000000-0005-0000-0000-0000FD990000}"/>
    <cellStyle name="Total 2 2 2 12" xfId="39419" xr:uid="{00000000-0005-0000-0000-0000FE990000}"/>
    <cellStyle name="Total 2 2 2 12 2" xfId="39420" xr:uid="{00000000-0005-0000-0000-0000FF990000}"/>
    <cellStyle name="Total 2 2 2 12 3" xfId="39421" xr:uid="{00000000-0005-0000-0000-0000009A0000}"/>
    <cellStyle name="Total 2 2 2 13" xfId="39422" xr:uid="{00000000-0005-0000-0000-0000019A0000}"/>
    <cellStyle name="Total 2 2 2 13 2" xfId="39423" xr:uid="{00000000-0005-0000-0000-0000029A0000}"/>
    <cellStyle name="Total 2 2 2 13 3" xfId="39424" xr:uid="{00000000-0005-0000-0000-0000039A0000}"/>
    <cellStyle name="Total 2 2 2 14" xfId="39425" xr:uid="{00000000-0005-0000-0000-0000049A0000}"/>
    <cellStyle name="Total 2 2 2 14 2" xfId="39426" xr:uid="{00000000-0005-0000-0000-0000059A0000}"/>
    <cellStyle name="Total 2 2 2 14 3" xfId="39427" xr:uid="{00000000-0005-0000-0000-0000069A0000}"/>
    <cellStyle name="Total 2 2 2 15" xfId="39428" xr:uid="{00000000-0005-0000-0000-0000079A0000}"/>
    <cellStyle name="Total 2 2 2 15 2" xfId="39429" xr:uid="{00000000-0005-0000-0000-0000089A0000}"/>
    <cellStyle name="Total 2 2 2 15 3" xfId="39430" xr:uid="{00000000-0005-0000-0000-0000099A0000}"/>
    <cellStyle name="Total 2 2 2 16" xfId="39431" xr:uid="{00000000-0005-0000-0000-00000A9A0000}"/>
    <cellStyle name="Total 2 2 2 16 2" xfId="39432" xr:uid="{00000000-0005-0000-0000-00000B9A0000}"/>
    <cellStyle name="Total 2 2 2 16 3" xfId="39433" xr:uid="{00000000-0005-0000-0000-00000C9A0000}"/>
    <cellStyle name="Total 2 2 2 17" xfId="39434" xr:uid="{00000000-0005-0000-0000-00000D9A0000}"/>
    <cellStyle name="Total 2 2 2 17 2" xfId="39435" xr:uid="{00000000-0005-0000-0000-00000E9A0000}"/>
    <cellStyle name="Total 2 2 2 17 3" xfId="39436" xr:uid="{00000000-0005-0000-0000-00000F9A0000}"/>
    <cellStyle name="Total 2 2 2 18" xfId="39437" xr:uid="{00000000-0005-0000-0000-0000109A0000}"/>
    <cellStyle name="Total 2 2 2 18 2" xfId="39438" xr:uid="{00000000-0005-0000-0000-0000119A0000}"/>
    <cellStyle name="Total 2 2 2 18 3" xfId="39439" xr:uid="{00000000-0005-0000-0000-0000129A0000}"/>
    <cellStyle name="Total 2 2 2 19" xfId="39440" xr:uid="{00000000-0005-0000-0000-0000139A0000}"/>
    <cellStyle name="Total 2 2 2 19 2" xfId="39441" xr:uid="{00000000-0005-0000-0000-0000149A0000}"/>
    <cellStyle name="Total 2 2 2 19 3" xfId="39442" xr:uid="{00000000-0005-0000-0000-0000159A0000}"/>
    <cellStyle name="Total 2 2 2 2" xfId="39443" xr:uid="{00000000-0005-0000-0000-0000169A0000}"/>
    <cellStyle name="Total 2 2 2 2 2" xfId="39444" xr:uid="{00000000-0005-0000-0000-0000179A0000}"/>
    <cellStyle name="Total 2 2 2 2 3" xfId="39445" xr:uid="{00000000-0005-0000-0000-0000189A0000}"/>
    <cellStyle name="Total 2 2 2 20" xfId="39446" xr:uid="{00000000-0005-0000-0000-0000199A0000}"/>
    <cellStyle name="Total 2 2 2 20 2" xfId="39447" xr:uid="{00000000-0005-0000-0000-00001A9A0000}"/>
    <cellStyle name="Total 2 2 2 20 3" xfId="39448" xr:uid="{00000000-0005-0000-0000-00001B9A0000}"/>
    <cellStyle name="Total 2 2 2 21" xfId="39449" xr:uid="{00000000-0005-0000-0000-00001C9A0000}"/>
    <cellStyle name="Total 2 2 2 21 2" xfId="39450" xr:uid="{00000000-0005-0000-0000-00001D9A0000}"/>
    <cellStyle name="Total 2 2 2 21 3" xfId="39451" xr:uid="{00000000-0005-0000-0000-00001E9A0000}"/>
    <cellStyle name="Total 2 2 2 22" xfId="39452" xr:uid="{00000000-0005-0000-0000-00001F9A0000}"/>
    <cellStyle name="Total 2 2 2 22 2" xfId="39453" xr:uid="{00000000-0005-0000-0000-0000209A0000}"/>
    <cellStyle name="Total 2 2 2 22 3" xfId="39454" xr:uid="{00000000-0005-0000-0000-0000219A0000}"/>
    <cellStyle name="Total 2 2 2 23" xfId="39455" xr:uid="{00000000-0005-0000-0000-0000229A0000}"/>
    <cellStyle name="Total 2 2 2 23 2" xfId="39456" xr:uid="{00000000-0005-0000-0000-0000239A0000}"/>
    <cellStyle name="Total 2 2 2 23 3" xfId="39457" xr:uid="{00000000-0005-0000-0000-0000249A0000}"/>
    <cellStyle name="Total 2 2 2 24" xfId="39458" xr:uid="{00000000-0005-0000-0000-0000259A0000}"/>
    <cellStyle name="Total 2 2 2 24 2" xfId="39459" xr:uid="{00000000-0005-0000-0000-0000269A0000}"/>
    <cellStyle name="Total 2 2 2 24 3" xfId="39460" xr:uid="{00000000-0005-0000-0000-0000279A0000}"/>
    <cellStyle name="Total 2 2 2 25" xfId="39461" xr:uid="{00000000-0005-0000-0000-0000289A0000}"/>
    <cellStyle name="Total 2 2 2 25 2" xfId="39462" xr:uid="{00000000-0005-0000-0000-0000299A0000}"/>
    <cellStyle name="Total 2 2 2 25 3" xfId="39463" xr:uid="{00000000-0005-0000-0000-00002A9A0000}"/>
    <cellStyle name="Total 2 2 2 26" xfId="39464" xr:uid="{00000000-0005-0000-0000-00002B9A0000}"/>
    <cellStyle name="Total 2 2 2 27" xfId="39465" xr:uid="{00000000-0005-0000-0000-00002C9A0000}"/>
    <cellStyle name="Total 2 2 2 3" xfId="39466" xr:uid="{00000000-0005-0000-0000-00002D9A0000}"/>
    <cellStyle name="Total 2 2 2 3 2" xfId="39467" xr:uid="{00000000-0005-0000-0000-00002E9A0000}"/>
    <cellStyle name="Total 2 2 2 3 3" xfId="39468" xr:uid="{00000000-0005-0000-0000-00002F9A0000}"/>
    <cellStyle name="Total 2 2 2 4" xfId="39469" xr:uid="{00000000-0005-0000-0000-0000309A0000}"/>
    <cellStyle name="Total 2 2 2 4 2" xfId="39470" xr:uid="{00000000-0005-0000-0000-0000319A0000}"/>
    <cellStyle name="Total 2 2 2 4 3" xfId="39471" xr:uid="{00000000-0005-0000-0000-0000329A0000}"/>
    <cellStyle name="Total 2 2 2 5" xfId="39472" xr:uid="{00000000-0005-0000-0000-0000339A0000}"/>
    <cellStyle name="Total 2 2 2 5 2" xfId="39473" xr:uid="{00000000-0005-0000-0000-0000349A0000}"/>
    <cellStyle name="Total 2 2 2 5 3" xfId="39474" xr:uid="{00000000-0005-0000-0000-0000359A0000}"/>
    <cellStyle name="Total 2 2 2 6" xfId="39475" xr:uid="{00000000-0005-0000-0000-0000369A0000}"/>
    <cellStyle name="Total 2 2 2 6 2" xfId="39476" xr:uid="{00000000-0005-0000-0000-0000379A0000}"/>
    <cellStyle name="Total 2 2 2 6 3" xfId="39477" xr:uid="{00000000-0005-0000-0000-0000389A0000}"/>
    <cellStyle name="Total 2 2 2 7" xfId="39478" xr:uid="{00000000-0005-0000-0000-0000399A0000}"/>
    <cellStyle name="Total 2 2 2 7 2" xfId="39479" xr:uid="{00000000-0005-0000-0000-00003A9A0000}"/>
    <cellStyle name="Total 2 2 2 7 3" xfId="39480" xr:uid="{00000000-0005-0000-0000-00003B9A0000}"/>
    <cellStyle name="Total 2 2 2 8" xfId="39481" xr:uid="{00000000-0005-0000-0000-00003C9A0000}"/>
    <cellStyle name="Total 2 2 2 8 2" xfId="39482" xr:uid="{00000000-0005-0000-0000-00003D9A0000}"/>
    <cellStyle name="Total 2 2 2 8 3" xfId="39483" xr:uid="{00000000-0005-0000-0000-00003E9A0000}"/>
    <cellStyle name="Total 2 2 2 9" xfId="39484" xr:uid="{00000000-0005-0000-0000-00003F9A0000}"/>
    <cellStyle name="Total 2 2 2 9 2" xfId="39485" xr:uid="{00000000-0005-0000-0000-0000409A0000}"/>
    <cellStyle name="Total 2 2 2 9 3" xfId="39486" xr:uid="{00000000-0005-0000-0000-0000419A0000}"/>
    <cellStyle name="Total 2 2 20" xfId="39487" xr:uid="{00000000-0005-0000-0000-0000429A0000}"/>
    <cellStyle name="Total 2 2 20 2" xfId="39488" xr:uid="{00000000-0005-0000-0000-0000439A0000}"/>
    <cellStyle name="Total 2 2 20 3" xfId="39489" xr:uid="{00000000-0005-0000-0000-0000449A0000}"/>
    <cellStyle name="Total 2 2 21" xfId="39490" xr:uid="{00000000-0005-0000-0000-0000459A0000}"/>
    <cellStyle name="Total 2 2 21 2" xfId="39491" xr:uid="{00000000-0005-0000-0000-0000469A0000}"/>
    <cellStyle name="Total 2 2 21 3" xfId="39492" xr:uid="{00000000-0005-0000-0000-0000479A0000}"/>
    <cellStyle name="Total 2 2 22" xfId="39493" xr:uid="{00000000-0005-0000-0000-0000489A0000}"/>
    <cellStyle name="Total 2 2 22 2" xfId="39494" xr:uid="{00000000-0005-0000-0000-0000499A0000}"/>
    <cellStyle name="Total 2 2 22 3" xfId="39495" xr:uid="{00000000-0005-0000-0000-00004A9A0000}"/>
    <cellStyle name="Total 2 2 23" xfId="39496" xr:uid="{00000000-0005-0000-0000-00004B9A0000}"/>
    <cellStyle name="Total 2 2 23 2" xfId="39497" xr:uid="{00000000-0005-0000-0000-00004C9A0000}"/>
    <cellStyle name="Total 2 2 23 3" xfId="39498" xr:uid="{00000000-0005-0000-0000-00004D9A0000}"/>
    <cellStyle name="Total 2 2 24" xfId="39499" xr:uid="{00000000-0005-0000-0000-00004E9A0000}"/>
    <cellStyle name="Total 2 2 24 2" xfId="39500" xr:uid="{00000000-0005-0000-0000-00004F9A0000}"/>
    <cellStyle name="Total 2 2 24 3" xfId="39501" xr:uid="{00000000-0005-0000-0000-0000509A0000}"/>
    <cellStyle name="Total 2 2 25" xfId="39502" xr:uid="{00000000-0005-0000-0000-0000519A0000}"/>
    <cellStyle name="Total 2 2 25 2" xfId="39503" xr:uid="{00000000-0005-0000-0000-0000529A0000}"/>
    <cellStyle name="Total 2 2 25 3" xfId="39504" xr:uid="{00000000-0005-0000-0000-0000539A0000}"/>
    <cellStyle name="Total 2 2 26" xfId="39505" xr:uid="{00000000-0005-0000-0000-0000549A0000}"/>
    <cellStyle name="Total 2 2 26 2" xfId="39506" xr:uid="{00000000-0005-0000-0000-0000559A0000}"/>
    <cellStyle name="Total 2 2 26 3" xfId="39507" xr:uid="{00000000-0005-0000-0000-0000569A0000}"/>
    <cellStyle name="Total 2 2 27" xfId="39508" xr:uid="{00000000-0005-0000-0000-0000579A0000}"/>
    <cellStyle name="Total 2 2 27 2" xfId="39509" xr:uid="{00000000-0005-0000-0000-0000589A0000}"/>
    <cellStyle name="Total 2 2 27 3" xfId="39510" xr:uid="{00000000-0005-0000-0000-0000599A0000}"/>
    <cellStyle name="Total 2 2 28" xfId="39511" xr:uid="{00000000-0005-0000-0000-00005A9A0000}"/>
    <cellStyle name="Total 2 2 28 2" xfId="39512" xr:uid="{00000000-0005-0000-0000-00005B9A0000}"/>
    <cellStyle name="Total 2 2 28 3" xfId="39513" xr:uid="{00000000-0005-0000-0000-00005C9A0000}"/>
    <cellStyle name="Total 2 2 29" xfId="39514" xr:uid="{00000000-0005-0000-0000-00005D9A0000}"/>
    <cellStyle name="Total 2 2 29 2" xfId="39515" xr:uid="{00000000-0005-0000-0000-00005E9A0000}"/>
    <cellStyle name="Total 2 2 29 3" xfId="39516" xr:uid="{00000000-0005-0000-0000-00005F9A0000}"/>
    <cellStyle name="Total 2 2 3" xfId="39517" xr:uid="{00000000-0005-0000-0000-0000609A0000}"/>
    <cellStyle name="Total 2 2 3 10" xfId="39518" xr:uid="{00000000-0005-0000-0000-0000619A0000}"/>
    <cellStyle name="Total 2 2 3 10 2" xfId="39519" xr:uid="{00000000-0005-0000-0000-0000629A0000}"/>
    <cellStyle name="Total 2 2 3 10 3" xfId="39520" xr:uid="{00000000-0005-0000-0000-0000639A0000}"/>
    <cellStyle name="Total 2 2 3 11" xfId="39521" xr:uid="{00000000-0005-0000-0000-0000649A0000}"/>
    <cellStyle name="Total 2 2 3 11 2" xfId="39522" xr:uid="{00000000-0005-0000-0000-0000659A0000}"/>
    <cellStyle name="Total 2 2 3 11 3" xfId="39523" xr:uid="{00000000-0005-0000-0000-0000669A0000}"/>
    <cellStyle name="Total 2 2 3 12" xfId="39524" xr:uid="{00000000-0005-0000-0000-0000679A0000}"/>
    <cellStyle name="Total 2 2 3 12 2" xfId="39525" xr:uid="{00000000-0005-0000-0000-0000689A0000}"/>
    <cellStyle name="Total 2 2 3 12 3" xfId="39526" xr:uid="{00000000-0005-0000-0000-0000699A0000}"/>
    <cellStyle name="Total 2 2 3 13" xfId="39527" xr:uid="{00000000-0005-0000-0000-00006A9A0000}"/>
    <cellStyle name="Total 2 2 3 13 2" xfId="39528" xr:uid="{00000000-0005-0000-0000-00006B9A0000}"/>
    <cellStyle name="Total 2 2 3 13 3" xfId="39529" xr:uid="{00000000-0005-0000-0000-00006C9A0000}"/>
    <cellStyle name="Total 2 2 3 14" xfId="39530" xr:uid="{00000000-0005-0000-0000-00006D9A0000}"/>
    <cellStyle name="Total 2 2 3 14 2" xfId="39531" xr:uid="{00000000-0005-0000-0000-00006E9A0000}"/>
    <cellStyle name="Total 2 2 3 14 3" xfId="39532" xr:uid="{00000000-0005-0000-0000-00006F9A0000}"/>
    <cellStyle name="Total 2 2 3 15" xfId="39533" xr:uid="{00000000-0005-0000-0000-0000709A0000}"/>
    <cellStyle name="Total 2 2 3 15 2" xfId="39534" xr:uid="{00000000-0005-0000-0000-0000719A0000}"/>
    <cellStyle name="Total 2 2 3 15 3" xfId="39535" xr:uid="{00000000-0005-0000-0000-0000729A0000}"/>
    <cellStyle name="Total 2 2 3 16" xfId="39536" xr:uid="{00000000-0005-0000-0000-0000739A0000}"/>
    <cellStyle name="Total 2 2 3 16 2" xfId="39537" xr:uid="{00000000-0005-0000-0000-0000749A0000}"/>
    <cellStyle name="Total 2 2 3 16 3" xfId="39538" xr:uid="{00000000-0005-0000-0000-0000759A0000}"/>
    <cellStyle name="Total 2 2 3 17" xfId="39539" xr:uid="{00000000-0005-0000-0000-0000769A0000}"/>
    <cellStyle name="Total 2 2 3 17 2" xfId="39540" xr:uid="{00000000-0005-0000-0000-0000779A0000}"/>
    <cellStyle name="Total 2 2 3 17 3" xfId="39541" xr:uid="{00000000-0005-0000-0000-0000789A0000}"/>
    <cellStyle name="Total 2 2 3 18" xfId="39542" xr:uid="{00000000-0005-0000-0000-0000799A0000}"/>
    <cellStyle name="Total 2 2 3 18 2" xfId="39543" xr:uid="{00000000-0005-0000-0000-00007A9A0000}"/>
    <cellStyle name="Total 2 2 3 18 3" xfId="39544" xr:uid="{00000000-0005-0000-0000-00007B9A0000}"/>
    <cellStyle name="Total 2 2 3 19" xfId="39545" xr:uid="{00000000-0005-0000-0000-00007C9A0000}"/>
    <cellStyle name="Total 2 2 3 19 2" xfId="39546" xr:uid="{00000000-0005-0000-0000-00007D9A0000}"/>
    <cellStyle name="Total 2 2 3 19 3" xfId="39547" xr:uid="{00000000-0005-0000-0000-00007E9A0000}"/>
    <cellStyle name="Total 2 2 3 2" xfId="39548" xr:uid="{00000000-0005-0000-0000-00007F9A0000}"/>
    <cellStyle name="Total 2 2 3 2 2" xfId="39549" xr:uid="{00000000-0005-0000-0000-0000809A0000}"/>
    <cellStyle name="Total 2 2 3 2 3" xfId="39550" xr:uid="{00000000-0005-0000-0000-0000819A0000}"/>
    <cellStyle name="Total 2 2 3 20" xfId="39551" xr:uid="{00000000-0005-0000-0000-0000829A0000}"/>
    <cellStyle name="Total 2 2 3 20 2" xfId="39552" xr:uid="{00000000-0005-0000-0000-0000839A0000}"/>
    <cellStyle name="Total 2 2 3 20 3" xfId="39553" xr:uid="{00000000-0005-0000-0000-0000849A0000}"/>
    <cellStyle name="Total 2 2 3 21" xfId="39554" xr:uid="{00000000-0005-0000-0000-0000859A0000}"/>
    <cellStyle name="Total 2 2 3 21 2" xfId="39555" xr:uid="{00000000-0005-0000-0000-0000869A0000}"/>
    <cellStyle name="Total 2 2 3 21 3" xfId="39556" xr:uid="{00000000-0005-0000-0000-0000879A0000}"/>
    <cellStyle name="Total 2 2 3 22" xfId="39557" xr:uid="{00000000-0005-0000-0000-0000889A0000}"/>
    <cellStyle name="Total 2 2 3 22 2" xfId="39558" xr:uid="{00000000-0005-0000-0000-0000899A0000}"/>
    <cellStyle name="Total 2 2 3 22 3" xfId="39559" xr:uid="{00000000-0005-0000-0000-00008A9A0000}"/>
    <cellStyle name="Total 2 2 3 23" xfId="39560" xr:uid="{00000000-0005-0000-0000-00008B9A0000}"/>
    <cellStyle name="Total 2 2 3 23 2" xfId="39561" xr:uid="{00000000-0005-0000-0000-00008C9A0000}"/>
    <cellStyle name="Total 2 2 3 23 3" xfId="39562" xr:uid="{00000000-0005-0000-0000-00008D9A0000}"/>
    <cellStyle name="Total 2 2 3 24" xfId="39563" xr:uid="{00000000-0005-0000-0000-00008E9A0000}"/>
    <cellStyle name="Total 2 2 3 24 2" xfId="39564" xr:uid="{00000000-0005-0000-0000-00008F9A0000}"/>
    <cellStyle name="Total 2 2 3 24 3" xfId="39565" xr:uid="{00000000-0005-0000-0000-0000909A0000}"/>
    <cellStyle name="Total 2 2 3 25" xfId="39566" xr:uid="{00000000-0005-0000-0000-0000919A0000}"/>
    <cellStyle name="Total 2 2 3 26" xfId="39567" xr:uid="{00000000-0005-0000-0000-0000929A0000}"/>
    <cellStyle name="Total 2 2 3 3" xfId="39568" xr:uid="{00000000-0005-0000-0000-0000939A0000}"/>
    <cellStyle name="Total 2 2 3 3 2" xfId="39569" xr:uid="{00000000-0005-0000-0000-0000949A0000}"/>
    <cellStyle name="Total 2 2 3 3 3" xfId="39570" xr:uid="{00000000-0005-0000-0000-0000959A0000}"/>
    <cellStyle name="Total 2 2 3 4" xfId="39571" xr:uid="{00000000-0005-0000-0000-0000969A0000}"/>
    <cellStyle name="Total 2 2 3 4 2" xfId="39572" xr:uid="{00000000-0005-0000-0000-0000979A0000}"/>
    <cellStyle name="Total 2 2 3 4 3" xfId="39573" xr:uid="{00000000-0005-0000-0000-0000989A0000}"/>
    <cellStyle name="Total 2 2 3 5" xfId="39574" xr:uid="{00000000-0005-0000-0000-0000999A0000}"/>
    <cellStyle name="Total 2 2 3 5 2" xfId="39575" xr:uid="{00000000-0005-0000-0000-00009A9A0000}"/>
    <cellStyle name="Total 2 2 3 5 3" xfId="39576" xr:uid="{00000000-0005-0000-0000-00009B9A0000}"/>
    <cellStyle name="Total 2 2 3 6" xfId="39577" xr:uid="{00000000-0005-0000-0000-00009C9A0000}"/>
    <cellStyle name="Total 2 2 3 6 2" xfId="39578" xr:uid="{00000000-0005-0000-0000-00009D9A0000}"/>
    <cellStyle name="Total 2 2 3 6 3" xfId="39579" xr:uid="{00000000-0005-0000-0000-00009E9A0000}"/>
    <cellStyle name="Total 2 2 3 7" xfId="39580" xr:uid="{00000000-0005-0000-0000-00009F9A0000}"/>
    <cellStyle name="Total 2 2 3 7 2" xfId="39581" xr:uid="{00000000-0005-0000-0000-0000A09A0000}"/>
    <cellStyle name="Total 2 2 3 7 3" xfId="39582" xr:uid="{00000000-0005-0000-0000-0000A19A0000}"/>
    <cellStyle name="Total 2 2 3 8" xfId="39583" xr:uid="{00000000-0005-0000-0000-0000A29A0000}"/>
    <cellStyle name="Total 2 2 3 8 2" xfId="39584" xr:uid="{00000000-0005-0000-0000-0000A39A0000}"/>
    <cellStyle name="Total 2 2 3 8 3" xfId="39585" xr:uid="{00000000-0005-0000-0000-0000A49A0000}"/>
    <cellStyle name="Total 2 2 3 9" xfId="39586" xr:uid="{00000000-0005-0000-0000-0000A59A0000}"/>
    <cellStyle name="Total 2 2 3 9 2" xfId="39587" xr:uid="{00000000-0005-0000-0000-0000A69A0000}"/>
    <cellStyle name="Total 2 2 3 9 3" xfId="39588" xr:uid="{00000000-0005-0000-0000-0000A79A0000}"/>
    <cellStyle name="Total 2 2 30" xfId="39589" xr:uid="{00000000-0005-0000-0000-0000A89A0000}"/>
    <cellStyle name="Total 2 2 30 2" xfId="39590" xr:uid="{00000000-0005-0000-0000-0000A99A0000}"/>
    <cellStyle name="Total 2 2 30 3" xfId="39591" xr:uid="{00000000-0005-0000-0000-0000AA9A0000}"/>
    <cellStyle name="Total 2 2 31" xfId="39592" xr:uid="{00000000-0005-0000-0000-0000AB9A0000}"/>
    <cellStyle name="Total 2 2 31 2" xfId="39593" xr:uid="{00000000-0005-0000-0000-0000AC9A0000}"/>
    <cellStyle name="Total 2 2 31 3" xfId="39594" xr:uid="{00000000-0005-0000-0000-0000AD9A0000}"/>
    <cellStyle name="Total 2 2 32" xfId="39595" xr:uid="{00000000-0005-0000-0000-0000AE9A0000}"/>
    <cellStyle name="Total 2 2 32 2" xfId="39596" xr:uid="{00000000-0005-0000-0000-0000AF9A0000}"/>
    <cellStyle name="Total 2 2 32 3" xfId="39597" xr:uid="{00000000-0005-0000-0000-0000B09A0000}"/>
    <cellStyle name="Total 2 2 33" xfId="39598" xr:uid="{00000000-0005-0000-0000-0000B19A0000}"/>
    <cellStyle name="Total 2 2 33 2" xfId="39599" xr:uid="{00000000-0005-0000-0000-0000B29A0000}"/>
    <cellStyle name="Total 2 2 33 3" xfId="39600" xr:uid="{00000000-0005-0000-0000-0000B39A0000}"/>
    <cellStyle name="Total 2 2 34" xfId="39601" xr:uid="{00000000-0005-0000-0000-0000B49A0000}"/>
    <cellStyle name="Total 2 2 34 2" xfId="39602" xr:uid="{00000000-0005-0000-0000-0000B59A0000}"/>
    <cellStyle name="Total 2 2 34 3" xfId="39603" xr:uid="{00000000-0005-0000-0000-0000B69A0000}"/>
    <cellStyle name="Total 2 2 35" xfId="39604" xr:uid="{00000000-0005-0000-0000-0000B79A0000}"/>
    <cellStyle name="Total 2 2 36" xfId="39605" xr:uid="{00000000-0005-0000-0000-0000B89A0000}"/>
    <cellStyle name="Total 2 2 4" xfId="39606" xr:uid="{00000000-0005-0000-0000-0000B99A0000}"/>
    <cellStyle name="Total 2 2 4 10" xfId="39607" xr:uid="{00000000-0005-0000-0000-0000BA9A0000}"/>
    <cellStyle name="Total 2 2 4 10 2" xfId="39608" xr:uid="{00000000-0005-0000-0000-0000BB9A0000}"/>
    <cellStyle name="Total 2 2 4 10 3" xfId="39609" xr:uid="{00000000-0005-0000-0000-0000BC9A0000}"/>
    <cellStyle name="Total 2 2 4 11" xfId="39610" xr:uid="{00000000-0005-0000-0000-0000BD9A0000}"/>
    <cellStyle name="Total 2 2 4 11 2" xfId="39611" xr:uid="{00000000-0005-0000-0000-0000BE9A0000}"/>
    <cellStyle name="Total 2 2 4 11 3" xfId="39612" xr:uid="{00000000-0005-0000-0000-0000BF9A0000}"/>
    <cellStyle name="Total 2 2 4 12" xfId="39613" xr:uid="{00000000-0005-0000-0000-0000C09A0000}"/>
    <cellStyle name="Total 2 2 4 12 2" xfId="39614" xr:uid="{00000000-0005-0000-0000-0000C19A0000}"/>
    <cellStyle name="Total 2 2 4 12 3" xfId="39615" xr:uid="{00000000-0005-0000-0000-0000C29A0000}"/>
    <cellStyle name="Total 2 2 4 13" xfId="39616" xr:uid="{00000000-0005-0000-0000-0000C39A0000}"/>
    <cellStyle name="Total 2 2 4 13 2" xfId="39617" xr:uid="{00000000-0005-0000-0000-0000C49A0000}"/>
    <cellStyle name="Total 2 2 4 13 3" xfId="39618" xr:uid="{00000000-0005-0000-0000-0000C59A0000}"/>
    <cellStyle name="Total 2 2 4 14" xfId="39619" xr:uid="{00000000-0005-0000-0000-0000C69A0000}"/>
    <cellStyle name="Total 2 2 4 14 2" xfId="39620" xr:uid="{00000000-0005-0000-0000-0000C79A0000}"/>
    <cellStyle name="Total 2 2 4 14 3" xfId="39621" xr:uid="{00000000-0005-0000-0000-0000C89A0000}"/>
    <cellStyle name="Total 2 2 4 15" xfId="39622" xr:uid="{00000000-0005-0000-0000-0000C99A0000}"/>
    <cellStyle name="Total 2 2 4 15 2" xfId="39623" xr:uid="{00000000-0005-0000-0000-0000CA9A0000}"/>
    <cellStyle name="Total 2 2 4 15 3" xfId="39624" xr:uid="{00000000-0005-0000-0000-0000CB9A0000}"/>
    <cellStyle name="Total 2 2 4 16" xfId="39625" xr:uid="{00000000-0005-0000-0000-0000CC9A0000}"/>
    <cellStyle name="Total 2 2 4 16 2" xfId="39626" xr:uid="{00000000-0005-0000-0000-0000CD9A0000}"/>
    <cellStyle name="Total 2 2 4 16 3" xfId="39627" xr:uid="{00000000-0005-0000-0000-0000CE9A0000}"/>
    <cellStyle name="Total 2 2 4 17" xfId="39628" xr:uid="{00000000-0005-0000-0000-0000CF9A0000}"/>
    <cellStyle name="Total 2 2 4 17 2" xfId="39629" xr:uid="{00000000-0005-0000-0000-0000D09A0000}"/>
    <cellStyle name="Total 2 2 4 17 3" xfId="39630" xr:uid="{00000000-0005-0000-0000-0000D19A0000}"/>
    <cellStyle name="Total 2 2 4 18" xfId="39631" xr:uid="{00000000-0005-0000-0000-0000D29A0000}"/>
    <cellStyle name="Total 2 2 4 18 2" xfId="39632" xr:uid="{00000000-0005-0000-0000-0000D39A0000}"/>
    <cellStyle name="Total 2 2 4 18 3" xfId="39633" xr:uid="{00000000-0005-0000-0000-0000D49A0000}"/>
    <cellStyle name="Total 2 2 4 19" xfId="39634" xr:uid="{00000000-0005-0000-0000-0000D59A0000}"/>
    <cellStyle name="Total 2 2 4 19 2" xfId="39635" xr:uid="{00000000-0005-0000-0000-0000D69A0000}"/>
    <cellStyle name="Total 2 2 4 19 3" xfId="39636" xr:uid="{00000000-0005-0000-0000-0000D79A0000}"/>
    <cellStyle name="Total 2 2 4 2" xfId="39637" xr:uid="{00000000-0005-0000-0000-0000D89A0000}"/>
    <cellStyle name="Total 2 2 4 2 2" xfId="39638" xr:uid="{00000000-0005-0000-0000-0000D99A0000}"/>
    <cellStyle name="Total 2 2 4 2 3" xfId="39639" xr:uid="{00000000-0005-0000-0000-0000DA9A0000}"/>
    <cellStyle name="Total 2 2 4 20" xfId="39640" xr:uid="{00000000-0005-0000-0000-0000DB9A0000}"/>
    <cellStyle name="Total 2 2 4 20 2" xfId="39641" xr:uid="{00000000-0005-0000-0000-0000DC9A0000}"/>
    <cellStyle name="Total 2 2 4 20 3" xfId="39642" xr:uid="{00000000-0005-0000-0000-0000DD9A0000}"/>
    <cellStyle name="Total 2 2 4 21" xfId="39643" xr:uid="{00000000-0005-0000-0000-0000DE9A0000}"/>
    <cellStyle name="Total 2 2 4 21 2" xfId="39644" xr:uid="{00000000-0005-0000-0000-0000DF9A0000}"/>
    <cellStyle name="Total 2 2 4 21 3" xfId="39645" xr:uid="{00000000-0005-0000-0000-0000E09A0000}"/>
    <cellStyle name="Total 2 2 4 22" xfId="39646" xr:uid="{00000000-0005-0000-0000-0000E19A0000}"/>
    <cellStyle name="Total 2 2 4 22 2" xfId="39647" xr:uid="{00000000-0005-0000-0000-0000E29A0000}"/>
    <cellStyle name="Total 2 2 4 22 3" xfId="39648" xr:uid="{00000000-0005-0000-0000-0000E39A0000}"/>
    <cellStyle name="Total 2 2 4 23" xfId="39649" xr:uid="{00000000-0005-0000-0000-0000E49A0000}"/>
    <cellStyle name="Total 2 2 4 23 2" xfId="39650" xr:uid="{00000000-0005-0000-0000-0000E59A0000}"/>
    <cellStyle name="Total 2 2 4 23 3" xfId="39651" xr:uid="{00000000-0005-0000-0000-0000E69A0000}"/>
    <cellStyle name="Total 2 2 4 24" xfId="39652" xr:uid="{00000000-0005-0000-0000-0000E79A0000}"/>
    <cellStyle name="Total 2 2 4 24 2" xfId="39653" xr:uid="{00000000-0005-0000-0000-0000E89A0000}"/>
    <cellStyle name="Total 2 2 4 24 3" xfId="39654" xr:uid="{00000000-0005-0000-0000-0000E99A0000}"/>
    <cellStyle name="Total 2 2 4 25" xfId="39655" xr:uid="{00000000-0005-0000-0000-0000EA9A0000}"/>
    <cellStyle name="Total 2 2 4 26" xfId="39656" xr:uid="{00000000-0005-0000-0000-0000EB9A0000}"/>
    <cellStyle name="Total 2 2 4 3" xfId="39657" xr:uid="{00000000-0005-0000-0000-0000EC9A0000}"/>
    <cellStyle name="Total 2 2 4 3 2" xfId="39658" xr:uid="{00000000-0005-0000-0000-0000ED9A0000}"/>
    <cellStyle name="Total 2 2 4 3 3" xfId="39659" xr:uid="{00000000-0005-0000-0000-0000EE9A0000}"/>
    <cellStyle name="Total 2 2 4 4" xfId="39660" xr:uid="{00000000-0005-0000-0000-0000EF9A0000}"/>
    <cellStyle name="Total 2 2 4 4 2" xfId="39661" xr:uid="{00000000-0005-0000-0000-0000F09A0000}"/>
    <cellStyle name="Total 2 2 4 4 3" xfId="39662" xr:uid="{00000000-0005-0000-0000-0000F19A0000}"/>
    <cellStyle name="Total 2 2 4 5" xfId="39663" xr:uid="{00000000-0005-0000-0000-0000F29A0000}"/>
    <cellStyle name="Total 2 2 4 5 2" xfId="39664" xr:uid="{00000000-0005-0000-0000-0000F39A0000}"/>
    <cellStyle name="Total 2 2 4 5 3" xfId="39665" xr:uid="{00000000-0005-0000-0000-0000F49A0000}"/>
    <cellStyle name="Total 2 2 4 6" xfId="39666" xr:uid="{00000000-0005-0000-0000-0000F59A0000}"/>
    <cellStyle name="Total 2 2 4 6 2" xfId="39667" xr:uid="{00000000-0005-0000-0000-0000F69A0000}"/>
    <cellStyle name="Total 2 2 4 6 3" xfId="39668" xr:uid="{00000000-0005-0000-0000-0000F79A0000}"/>
    <cellStyle name="Total 2 2 4 7" xfId="39669" xr:uid="{00000000-0005-0000-0000-0000F89A0000}"/>
    <cellStyle name="Total 2 2 4 7 2" xfId="39670" xr:uid="{00000000-0005-0000-0000-0000F99A0000}"/>
    <cellStyle name="Total 2 2 4 7 3" xfId="39671" xr:uid="{00000000-0005-0000-0000-0000FA9A0000}"/>
    <cellStyle name="Total 2 2 4 8" xfId="39672" xr:uid="{00000000-0005-0000-0000-0000FB9A0000}"/>
    <cellStyle name="Total 2 2 4 8 2" xfId="39673" xr:uid="{00000000-0005-0000-0000-0000FC9A0000}"/>
    <cellStyle name="Total 2 2 4 8 3" xfId="39674" xr:uid="{00000000-0005-0000-0000-0000FD9A0000}"/>
    <cellStyle name="Total 2 2 4 9" xfId="39675" xr:uid="{00000000-0005-0000-0000-0000FE9A0000}"/>
    <cellStyle name="Total 2 2 4 9 2" xfId="39676" xr:uid="{00000000-0005-0000-0000-0000FF9A0000}"/>
    <cellStyle name="Total 2 2 4 9 3" xfId="39677" xr:uid="{00000000-0005-0000-0000-0000009B0000}"/>
    <cellStyle name="Total 2 2 5" xfId="39678" xr:uid="{00000000-0005-0000-0000-0000019B0000}"/>
    <cellStyle name="Total 2 2 5 10" xfId="39679" xr:uid="{00000000-0005-0000-0000-0000029B0000}"/>
    <cellStyle name="Total 2 2 5 10 2" xfId="39680" xr:uid="{00000000-0005-0000-0000-0000039B0000}"/>
    <cellStyle name="Total 2 2 5 10 3" xfId="39681" xr:uid="{00000000-0005-0000-0000-0000049B0000}"/>
    <cellStyle name="Total 2 2 5 11" xfId="39682" xr:uid="{00000000-0005-0000-0000-0000059B0000}"/>
    <cellStyle name="Total 2 2 5 11 2" xfId="39683" xr:uid="{00000000-0005-0000-0000-0000069B0000}"/>
    <cellStyle name="Total 2 2 5 11 3" xfId="39684" xr:uid="{00000000-0005-0000-0000-0000079B0000}"/>
    <cellStyle name="Total 2 2 5 12" xfId="39685" xr:uid="{00000000-0005-0000-0000-0000089B0000}"/>
    <cellStyle name="Total 2 2 5 12 2" xfId="39686" xr:uid="{00000000-0005-0000-0000-0000099B0000}"/>
    <cellStyle name="Total 2 2 5 12 3" xfId="39687" xr:uid="{00000000-0005-0000-0000-00000A9B0000}"/>
    <cellStyle name="Total 2 2 5 13" xfId="39688" xr:uid="{00000000-0005-0000-0000-00000B9B0000}"/>
    <cellStyle name="Total 2 2 5 13 2" xfId="39689" xr:uid="{00000000-0005-0000-0000-00000C9B0000}"/>
    <cellStyle name="Total 2 2 5 13 3" xfId="39690" xr:uid="{00000000-0005-0000-0000-00000D9B0000}"/>
    <cellStyle name="Total 2 2 5 14" xfId="39691" xr:uid="{00000000-0005-0000-0000-00000E9B0000}"/>
    <cellStyle name="Total 2 2 5 14 2" xfId="39692" xr:uid="{00000000-0005-0000-0000-00000F9B0000}"/>
    <cellStyle name="Total 2 2 5 14 3" xfId="39693" xr:uid="{00000000-0005-0000-0000-0000109B0000}"/>
    <cellStyle name="Total 2 2 5 15" xfId="39694" xr:uid="{00000000-0005-0000-0000-0000119B0000}"/>
    <cellStyle name="Total 2 2 5 15 2" xfId="39695" xr:uid="{00000000-0005-0000-0000-0000129B0000}"/>
    <cellStyle name="Total 2 2 5 15 3" xfId="39696" xr:uid="{00000000-0005-0000-0000-0000139B0000}"/>
    <cellStyle name="Total 2 2 5 16" xfId="39697" xr:uid="{00000000-0005-0000-0000-0000149B0000}"/>
    <cellStyle name="Total 2 2 5 16 2" xfId="39698" xr:uid="{00000000-0005-0000-0000-0000159B0000}"/>
    <cellStyle name="Total 2 2 5 16 3" xfId="39699" xr:uid="{00000000-0005-0000-0000-0000169B0000}"/>
    <cellStyle name="Total 2 2 5 17" xfId="39700" xr:uid="{00000000-0005-0000-0000-0000179B0000}"/>
    <cellStyle name="Total 2 2 5 17 2" xfId="39701" xr:uid="{00000000-0005-0000-0000-0000189B0000}"/>
    <cellStyle name="Total 2 2 5 17 3" xfId="39702" xr:uid="{00000000-0005-0000-0000-0000199B0000}"/>
    <cellStyle name="Total 2 2 5 18" xfId="39703" xr:uid="{00000000-0005-0000-0000-00001A9B0000}"/>
    <cellStyle name="Total 2 2 5 18 2" xfId="39704" xr:uid="{00000000-0005-0000-0000-00001B9B0000}"/>
    <cellStyle name="Total 2 2 5 18 3" xfId="39705" xr:uid="{00000000-0005-0000-0000-00001C9B0000}"/>
    <cellStyle name="Total 2 2 5 19" xfId="39706" xr:uid="{00000000-0005-0000-0000-00001D9B0000}"/>
    <cellStyle name="Total 2 2 5 19 2" xfId="39707" xr:uid="{00000000-0005-0000-0000-00001E9B0000}"/>
    <cellStyle name="Total 2 2 5 19 3" xfId="39708" xr:uid="{00000000-0005-0000-0000-00001F9B0000}"/>
    <cellStyle name="Total 2 2 5 2" xfId="39709" xr:uid="{00000000-0005-0000-0000-0000209B0000}"/>
    <cellStyle name="Total 2 2 5 2 2" xfId="39710" xr:uid="{00000000-0005-0000-0000-0000219B0000}"/>
    <cellStyle name="Total 2 2 5 2 3" xfId="39711" xr:uid="{00000000-0005-0000-0000-0000229B0000}"/>
    <cellStyle name="Total 2 2 5 20" xfId="39712" xr:uid="{00000000-0005-0000-0000-0000239B0000}"/>
    <cellStyle name="Total 2 2 5 20 2" xfId="39713" xr:uid="{00000000-0005-0000-0000-0000249B0000}"/>
    <cellStyle name="Total 2 2 5 20 3" xfId="39714" xr:uid="{00000000-0005-0000-0000-0000259B0000}"/>
    <cellStyle name="Total 2 2 5 21" xfId="39715" xr:uid="{00000000-0005-0000-0000-0000269B0000}"/>
    <cellStyle name="Total 2 2 5 21 2" xfId="39716" xr:uid="{00000000-0005-0000-0000-0000279B0000}"/>
    <cellStyle name="Total 2 2 5 21 3" xfId="39717" xr:uid="{00000000-0005-0000-0000-0000289B0000}"/>
    <cellStyle name="Total 2 2 5 22" xfId="39718" xr:uid="{00000000-0005-0000-0000-0000299B0000}"/>
    <cellStyle name="Total 2 2 5 22 2" xfId="39719" xr:uid="{00000000-0005-0000-0000-00002A9B0000}"/>
    <cellStyle name="Total 2 2 5 22 3" xfId="39720" xr:uid="{00000000-0005-0000-0000-00002B9B0000}"/>
    <cellStyle name="Total 2 2 5 23" xfId="39721" xr:uid="{00000000-0005-0000-0000-00002C9B0000}"/>
    <cellStyle name="Total 2 2 5 23 2" xfId="39722" xr:uid="{00000000-0005-0000-0000-00002D9B0000}"/>
    <cellStyle name="Total 2 2 5 23 3" xfId="39723" xr:uid="{00000000-0005-0000-0000-00002E9B0000}"/>
    <cellStyle name="Total 2 2 5 24" xfId="39724" xr:uid="{00000000-0005-0000-0000-00002F9B0000}"/>
    <cellStyle name="Total 2 2 5 24 2" xfId="39725" xr:uid="{00000000-0005-0000-0000-0000309B0000}"/>
    <cellStyle name="Total 2 2 5 24 3" xfId="39726" xr:uid="{00000000-0005-0000-0000-0000319B0000}"/>
    <cellStyle name="Total 2 2 5 25" xfId="39727" xr:uid="{00000000-0005-0000-0000-0000329B0000}"/>
    <cellStyle name="Total 2 2 5 26" xfId="39728" xr:uid="{00000000-0005-0000-0000-0000339B0000}"/>
    <cellStyle name="Total 2 2 5 3" xfId="39729" xr:uid="{00000000-0005-0000-0000-0000349B0000}"/>
    <cellStyle name="Total 2 2 5 3 2" xfId="39730" xr:uid="{00000000-0005-0000-0000-0000359B0000}"/>
    <cellStyle name="Total 2 2 5 3 3" xfId="39731" xr:uid="{00000000-0005-0000-0000-0000369B0000}"/>
    <cellStyle name="Total 2 2 5 4" xfId="39732" xr:uid="{00000000-0005-0000-0000-0000379B0000}"/>
    <cellStyle name="Total 2 2 5 4 2" xfId="39733" xr:uid="{00000000-0005-0000-0000-0000389B0000}"/>
    <cellStyle name="Total 2 2 5 4 3" xfId="39734" xr:uid="{00000000-0005-0000-0000-0000399B0000}"/>
    <cellStyle name="Total 2 2 5 5" xfId="39735" xr:uid="{00000000-0005-0000-0000-00003A9B0000}"/>
    <cellStyle name="Total 2 2 5 5 2" xfId="39736" xr:uid="{00000000-0005-0000-0000-00003B9B0000}"/>
    <cellStyle name="Total 2 2 5 5 3" xfId="39737" xr:uid="{00000000-0005-0000-0000-00003C9B0000}"/>
    <cellStyle name="Total 2 2 5 6" xfId="39738" xr:uid="{00000000-0005-0000-0000-00003D9B0000}"/>
    <cellStyle name="Total 2 2 5 6 2" xfId="39739" xr:uid="{00000000-0005-0000-0000-00003E9B0000}"/>
    <cellStyle name="Total 2 2 5 6 3" xfId="39740" xr:uid="{00000000-0005-0000-0000-00003F9B0000}"/>
    <cellStyle name="Total 2 2 5 7" xfId="39741" xr:uid="{00000000-0005-0000-0000-0000409B0000}"/>
    <cellStyle name="Total 2 2 5 7 2" xfId="39742" xr:uid="{00000000-0005-0000-0000-0000419B0000}"/>
    <cellStyle name="Total 2 2 5 7 3" xfId="39743" xr:uid="{00000000-0005-0000-0000-0000429B0000}"/>
    <cellStyle name="Total 2 2 5 8" xfId="39744" xr:uid="{00000000-0005-0000-0000-0000439B0000}"/>
    <cellStyle name="Total 2 2 5 8 2" xfId="39745" xr:uid="{00000000-0005-0000-0000-0000449B0000}"/>
    <cellStyle name="Total 2 2 5 8 3" xfId="39746" xr:uid="{00000000-0005-0000-0000-0000459B0000}"/>
    <cellStyle name="Total 2 2 5 9" xfId="39747" xr:uid="{00000000-0005-0000-0000-0000469B0000}"/>
    <cellStyle name="Total 2 2 5 9 2" xfId="39748" xr:uid="{00000000-0005-0000-0000-0000479B0000}"/>
    <cellStyle name="Total 2 2 5 9 3" xfId="39749" xr:uid="{00000000-0005-0000-0000-0000489B0000}"/>
    <cellStyle name="Total 2 2 6" xfId="39750" xr:uid="{00000000-0005-0000-0000-0000499B0000}"/>
    <cellStyle name="Total 2 2 6 10" xfId="39751" xr:uid="{00000000-0005-0000-0000-00004A9B0000}"/>
    <cellStyle name="Total 2 2 6 10 2" xfId="39752" xr:uid="{00000000-0005-0000-0000-00004B9B0000}"/>
    <cellStyle name="Total 2 2 6 10 3" xfId="39753" xr:uid="{00000000-0005-0000-0000-00004C9B0000}"/>
    <cellStyle name="Total 2 2 6 11" xfId="39754" xr:uid="{00000000-0005-0000-0000-00004D9B0000}"/>
    <cellStyle name="Total 2 2 6 11 2" xfId="39755" xr:uid="{00000000-0005-0000-0000-00004E9B0000}"/>
    <cellStyle name="Total 2 2 6 11 3" xfId="39756" xr:uid="{00000000-0005-0000-0000-00004F9B0000}"/>
    <cellStyle name="Total 2 2 6 12" xfId="39757" xr:uid="{00000000-0005-0000-0000-0000509B0000}"/>
    <cellStyle name="Total 2 2 6 12 2" xfId="39758" xr:uid="{00000000-0005-0000-0000-0000519B0000}"/>
    <cellStyle name="Total 2 2 6 12 3" xfId="39759" xr:uid="{00000000-0005-0000-0000-0000529B0000}"/>
    <cellStyle name="Total 2 2 6 13" xfId="39760" xr:uid="{00000000-0005-0000-0000-0000539B0000}"/>
    <cellStyle name="Total 2 2 6 13 2" xfId="39761" xr:uid="{00000000-0005-0000-0000-0000549B0000}"/>
    <cellStyle name="Total 2 2 6 13 3" xfId="39762" xr:uid="{00000000-0005-0000-0000-0000559B0000}"/>
    <cellStyle name="Total 2 2 6 14" xfId="39763" xr:uid="{00000000-0005-0000-0000-0000569B0000}"/>
    <cellStyle name="Total 2 2 6 14 2" xfId="39764" xr:uid="{00000000-0005-0000-0000-0000579B0000}"/>
    <cellStyle name="Total 2 2 6 14 3" xfId="39765" xr:uid="{00000000-0005-0000-0000-0000589B0000}"/>
    <cellStyle name="Total 2 2 6 15" xfId="39766" xr:uid="{00000000-0005-0000-0000-0000599B0000}"/>
    <cellStyle name="Total 2 2 6 15 2" xfId="39767" xr:uid="{00000000-0005-0000-0000-00005A9B0000}"/>
    <cellStyle name="Total 2 2 6 15 3" xfId="39768" xr:uid="{00000000-0005-0000-0000-00005B9B0000}"/>
    <cellStyle name="Total 2 2 6 16" xfId="39769" xr:uid="{00000000-0005-0000-0000-00005C9B0000}"/>
    <cellStyle name="Total 2 2 6 16 2" xfId="39770" xr:uid="{00000000-0005-0000-0000-00005D9B0000}"/>
    <cellStyle name="Total 2 2 6 16 3" xfId="39771" xr:uid="{00000000-0005-0000-0000-00005E9B0000}"/>
    <cellStyle name="Total 2 2 6 17" xfId="39772" xr:uid="{00000000-0005-0000-0000-00005F9B0000}"/>
    <cellStyle name="Total 2 2 6 17 2" xfId="39773" xr:uid="{00000000-0005-0000-0000-0000609B0000}"/>
    <cellStyle name="Total 2 2 6 17 3" xfId="39774" xr:uid="{00000000-0005-0000-0000-0000619B0000}"/>
    <cellStyle name="Total 2 2 6 18" xfId="39775" xr:uid="{00000000-0005-0000-0000-0000629B0000}"/>
    <cellStyle name="Total 2 2 6 18 2" xfId="39776" xr:uid="{00000000-0005-0000-0000-0000639B0000}"/>
    <cellStyle name="Total 2 2 6 18 3" xfId="39777" xr:uid="{00000000-0005-0000-0000-0000649B0000}"/>
    <cellStyle name="Total 2 2 6 19" xfId="39778" xr:uid="{00000000-0005-0000-0000-0000659B0000}"/>
    <cellStyle name="Total 2 2 6 19 2" xfId="39779" xr:uid="{00000000-0005-0000-0000-0000669B0000}"/>
    <cellStyle name="Total 2 2 6 19 3" xfId="39780" xr:uid="{00000000-0005-0000-0000-0000679B0000}"/>
    <cellStyle name="Total 2 2 6 2" xfId="39781" xr:uid="{00000000-0005-0000-0000-0000689B0000}"/>
    <cellStyle name="Total 2 2 6 2 2" xfId="39782" xr:uid="{00000000-0005-0000-0000-0000699B0000}"/>
    <cellStyle name="Total 2 2 6 2 3" xfId="39783" xr:uid="{00000000-0005-0000-0000-00006A9B0000}"/>
    <cellStyle name="Total 2 2 6 20" xfId="39784" xr:uid="{00000000-0005-0000-0000-00006B9B0000}"/>
    <cellStyle name="Total 2 2 6 20 2" xfId="39785" xr:uid="{00000000-0005-0000-0000-00006C9B0000}"/>
    <cellStyle name="Total 2 2 6 20 3" xfId="39786" xr:uid="{00000000-0005-0000-0000-00006D9B0000}"/>
    <cellStyle name="Total 2 2 6 21" xfId="39787" xr:uid="{00000000-0005-0000-0000-00006E9B0000}"/>
    <cellStyle name="Total 2 2 6 21 2" xfId="39788" xr:uid="{00000000-0005-0000-0000-00006F9B0000}"/>
    <cellStyle name="Total 2 2 6 21 3" xfId="39789" xr:uid="{00000000-0005-0000-0000-0000709B0000}"/>
    <cellStyle name="Total 2 2 6 22" xfId="39790" xr:uid="{00000000-0005-0000-0000-0000719B0000}"/>
    <cellStyle name="Total 2 2 6 22 2" xfId="39791" xr:uid="{00000000-0005-0000-0000-0000729B0000}"/>
    <cellStyle name="Total 2 2 6 22 3" xfId="39792" xr:uid="{00000000-0005-0000-0000-0000739B0000}"/>
    <cellStyle name="Total 2 2 6 23" xfId="39793" xr:uid="{00000000-0005-0000-0000-0000749B0000}"/>
    <cellStyle name="Total 2 2 6 23 2" xfId="39794" xr:uid="{00000000-0005-0000-0000-0000759B0000}"/>
    <cellStyle name="Total 2 2 6 23 3" xfId="39795" xr:uid="{00000000-0005-0000-0000-0000769B0000}"/>
    <cellStyle name="Total 2 2 6 24" xfId="39796" xr:uid="{00000000-0005-0000-0000-0000779B0000}"/>
    <cellStyle name="Total 2 2 6 24 2" xfId="39797" xr:uid="{00000000-0005-0000-0000-0000789B0000}"/>
    <cellStyle name="Total 2 2 6 24 3" xfId="39798" xr:uid="{00000000-0005-0000-0000-0000799B0000}"/>
    <cellStyle name="Total 2 2 6 25" xfId="39799" xr:uid="{00000000-0005-0000-0000-00007A9B0000}"/>
    <cellStyle name="Total 2 2 6 26" xfId="39800" xr:uid="{00000000-0005-0000-0000-00007B9B0000}"/>
    <cellStyle name="Total 2 2 6 3" xfId="39801" xr:uid="{00000000-0005-0000-0000-00007C9B0000}"/>
    <cellStyle name="Total 2 2 6 3 2" xfId="39802" xr:uid="{00000000-0005-0000-0000-00007D9B0000}"/>
    <cellStyle name="Total 2 2 6 3 3" xfId="39803" xr:uid="{00000000-0005-0000-0000-00007E9B0000}"/>
    <cellStyle name="Total 2 2 6 4" xfId="39804" xr:uid="{00000000-0005-0000-0000-00007F9B0000}"/>
    <cellStyle name="Total 2 2 6 4 2" xfId="39805" xr:uid="{00000000-0005-0000-0000-0000809B0000}"/>
    <cellStyle name="Total 2 2 6 4 3" xfId="39806" xr:uid="{00000000-0005-0000-0000-0000819B0000}"/>
    <cellStyle name="Total 2 2 6 5" xfId="39807" xr:uid="{00000000-0005-0000-0000-0000829B0000}"/>
    <cellStyle name="Total 2 2 6 5 2" xfId="39808" xr:uid="{00000000-0005-0000-0000-0000839B0000}"/>
    <cellStyle name="Total 2 2 6 5 3" xfId="39809" xr:uid="{00000000-0005-0000-0000-0000849B0000}"/>
    <cellStyle name="Total 2 2 6 6" xfId="39810" xr:uid="{00000000-0005-0000-0000-0000859B0000}"/>
    <cellStyle name="Total 2 2 6 6 2" xfId="39811" xr:uid="{00000000-0005-0000-0000-0000869B0000}"/>
    <cellStyle name="Total 2 2 6 6 3" xfId="39812" xr:uid="{00000000-0005-0000-0000-0000879B0000}"/>
    <cellStyle name="Total 2 2 6 7" xfId="39813" xr:uid="{00000000-0005-0000-0000-0000889B0000}"/>
    <cellStyle name="Total 2 2 6 7 2" xfId="39814" xr:uid="{00000000-0005-0000-0000-0000899B0000}"/>
    <cellStyle name="Total 2 2 6 7 3" xfId="39815" xr:uid="{00000000-0005-0000-0000-00008A9B0000}"/>
    <cellStyle name="Total 2 2 6 8" xfId="39816" xr:uid="{00000000-0005-0000-0000-00008B9B0000}"/>
    <cellStyle name="Total 2 2 6 8 2" xfId="39817" xr:uid="{00000000-0005-0000-0000-00008C9B0000}"/>
    <cellStyle name="Total 2 2 6 8 3" xfId="39818" xr:uid="{00000000-0005-0000-0000-00008D9B0000}"/>
    <cellStyle name="Total 2 2 6 9" xfId="39819" xr:uid="{00000000-0005-0000-0000-00008E9B0000}"/>
    <cellStyle name="Total 2 2 6 9 2" xfId="39820" xr:uid="{00000000-0005-0000-0000-00008F9B0000}"/>
    <cellStyle name="Total 2 2 6 9 3" xfId="39821" xr:uid="{00000000-0005-0000-0000-0000909B0000}"/>
    <cellStyle name="Total 2 2 7" xfId="39822" xr:uid="{00000000-0005-0000-0000-0000919B0000}"/>
    <cellStyle name="Total 2 2 7 10" xfId="39823" xr:uid="{00000000-0005-0000-0000-0000929B0000}"/>
    <cellStyle name="Total 2 2 7 10 2" xfId="39824" xr:uid="{00000000-0005-0000-0000-0000939B0000}"/>
    <cellStyle name="Total 2 2 7 10 3" xfId="39825" xr:uid="{00000000-0005-0000-0000-0000949B0000}"/>
    <cellStyle name="Total 2 2 7 11" xfId="39826" xr:uid="{00000000-0005-0000-0000-0000959B0000}"/>
    <cellStyle name="Total 2 2 7 11 2" xfId="39827" xr:uid="{00000000-0005-0000-0000-0000969B0000}"/>
    <cellStyle name="Total 2 2 7 11 3" xfId="39828" xr:uid="{00000000-0005-0000-0000-0000979B0000}"/>
    <cellStyle name="Total 2 2 7 12" xfId="39829" xr:uid="{00000000-0005-0000-0000-0000989B0000}"/>
    <cellStyle name="Total 2 2 7 12 2" xfId="39830" xr:uid="{00000000-0005-0000-0000-0000999B0000}"/>
    <cellStyle name="Total 2 2 7 12 3" xfId="39831" xr:uid="{00000000-0005-0000-0000-00009A9B0000}"/>
    <cellStyle name="Total 2 2 7 13" xfId="39832" xr:uid="{00000000-0005-0000-0000-00009B9B0000}"/>
    <cellStyle name="Total 2 2 7 13 2" xfId="39833" xr:uid="{00000000-0005-0000-0000-00009C9B0000}"/>
    <cellStyle name="Total 2 2 7 13 3" xfId="39834" xr:uid="{00000000-0005-0000-0000-00009D9B0000}"/>
    <cellStyle name="Total 2 2 7 14" xfId="39835" xr:uid="{00000000-0005-0000-0000-00009E9B0000}"/>
    <cellStyle name="Total 2 2 7 14 2" xfId="39836" xr:uid="{00000000-0005-0000-0000-00009F9B0000}"/>
    <cellStyle name="Total 2 2 7 14 3" xfId="39837" xr:uid="{00000000-0005-0000-0000-0000A09B0000}"/>
    <cellStyle name="Total 2 2 7 15" xfId="39838" xr:uid="{00000000-0005-0000-0000-0000A19B0000}"/>
    <cellStyle name="Total 2 2 7 15 2" xfId="39839" xr:uid="{00000000-0005-0000-0000-0000A29B0000}"/>
    <cellStyle name="Total 2 2 7 15 3" xfId="39840" xr:uid="{00000000-0005-0000-0000-0000A39B0000}"/>
    <cellStyle name="Total 2 2 7 16" xfId="39841" xr:uid="{00000000-0005-0000-0000-0000A49B0000}"/>
    <cellStyle name="Total 2 2 7 16 2" xfId="39842" xr:uid="{00000000-0005-0000-0000-0000A59B0000}"/>
    <cellStyle name="Total 2 2 7 16 3" xfId="39843" xr:uid="{00000000-0005-0000-0000-0000A69B0000}"/>
    <cellStyle name="Total 2 2 7 17" xfId="39844" xr:uid="{00000000-0005-0000-0000-0000A79B0000}"/>
    <cellStyle name="Total 2 2 7 17 2" xfId="39845" xr:uid="{00000000-0005-0000-0000-0000A89B0000}"/>
    <cellStyle name="Total 2 2 7 17 3" xfId="39846" xr:uid="{00000000-0005-0000-0000-0000A99B0000}"/>
    <cellStyle name="Total 2 2 7 18" xfId="39847" xr:uid="{00000000-0005-0000-0000-0000AA9B0000}"/>
    <cellStyle name="Total 2 2 7 18 2" xfId="39848" xr:uid="{00000000-0005-0000-0000-0000AB9B0000}"/>
    <cellStyle name="Total 2 2 7 18 3" xfId="39849" xr:uid="{00000000-0005-0000-0000-0000AC9B0000}"/>
    <cellStyle name="Total 2 2 7 19" xfId="39850" xr:uid="{00000000-0005-0000-0000-0000AD9B0000}"/>
    <cellStyle name="Total 2 2 7 19 2" xfId="39851" xr:uid="{00000000-0005-0000-0000-0000AE9B0000}"/>
    <cellStyle name="Total 2 2 7 19 3" xfId="39852" xr:uid="{00000000-0005-0000-0000-0000AF9B0000}"/>
    <cellStyle name="Total 2 2 7 2" xfId="39853" xr:uid="{00000000-0005-0000-0000-0000B09B0000}"/>
    <cellStyle name="Total 2 2 7 2 2" xfId="39854" xr:uid="{00000000-0005-0000-0000-0000B19B0000}"/>
    <cellStyle name="Total 2 2 7 2 3" xfId="39855" xr:uid="{00000000-0005-0000-0000-0000B29B0000}"/>
    <cellStyle name="Total 2 2 7 20" xfId="39856" xr:uid="{00000000-0005-0000-0000-0000B39B0000}"/>
    <cellStyle name="Total 2 2 7 20 2" xfId="39857" xr:uid="{00000000-0005-0000-0000-0000B49B0000}"/>
    <cellStyle name="Total 2 2 7 20 3" xfId="39858" xr:uid="{00000000-0005-0000-0000-0000B59B0000}"/>
    <cellStyle name="Total 2 2 7 21" xfId="39859" xr:uid="{00000000-0005-0000-0000-0000B69B0000}"/>
    <cellStyle name="Total 2 2 7 21 2" xfId="39860" xr:uid="{00000000-0005-0000-0000-0000B79B0000}"/>
    <cellStyle name="Total 2 2 7 21 3" xfId="39861" xr:uid="{00000000-0005-0000-0000-0000B89B0000}"/>
    <cellStyle name="Total 2 2 7 22" xfId="39862" xr:uid="{00000000-0005-0000-0000-0000B99B0000}"/>
    <cellStyle name="Total 2 2 7 22 2" xfId="39863" xr:uid="{00000000-0005-0000-0000-0000BA9B0000}"/>
    <cellStyle name="Total 2 2 7 22 3" xfId="39864" xr:uid="{00000000-0005-0000-0000-0000BB9B0000}"/>
    <cellStyle name="Total 2 2 7 23" xfId="39865" xr:uid="{00000000-0005-0000-0000-0000BC9B0000}"/>
    <cellStyle name="Total 2 2 7 23 2" xfId="39866" xr:uid="{00000000-0005-0000-0000-0000BD9B0000}"/>
    <cellStyle name="Total 2 2 7 23 3" xfId="39867" xr:uid="{00000000-0005-0000-0000-0000BE9B0000}"/>
    <cellStyle name="Total 2 2 7 24" xfId="39868" xr:uid="{00000000-0005-0000-0000-0000BF9B0000}"/>
    <cellStyle name="Total 2 2 7 24 2" xfId="39869" xr:uid="{00000000-0005-0000-0000-0000C09B0000}"/>
    <cellStyle name="Total 2 2 7 24 3" xfId="39870" xr:uid="{00000000-0005-0000-0000-0000C19B0000}"/>
    <cellStyle name="Total 2 2 7 25" xfId="39871" xr:uid="{00000000-0005-0000-0000-0000C29B0000}"/>
    <cellStyle name="Total 2 2 7 26" xfId="39872" xr:uid="{00000000-0005-0000-0000-0000C39B0000}"/>
    <cellStyle name="Total 2 2 7 3" xfId="39873" xr:uid="{00000000-0005-0000-0000-0000C49B0000}"/>
    <cellStyle name="Total 2 2 7 3 2" xfId="39874" xr:uid="{00000000-0005-0000-0000-0000C59B0000}"/>
    <cellStyle name="Total 2 2 7 3 3" xfId="39875" xr:uid="{00000000-0005-0000-0000-0000C69B0000}"/>
    <cellStyle name="Total 2 2 7 4" xfId="39876" xr:uid="{00000000-0005-0000-0000-0000C79B0000}"/>
    <cellStyle name="Total 2 2 7 4 2" xfId="39877" xr:uid="{00000000-0005-0000-0000-0000C89B0000}"/>
    <cellStyle name="Total 2 2 7 4 3" xfId="39878" xr:uid="{00000000-0005-0000-0000-0000C99B0000}"/>
    <cellStyle name="Total 2 2 7 5" xfId="39879" xr:uid="{00000000-0005-0000-0000-0000CA9B0000}"/>
    <cellStyle name="Total 2 2 7 5 2" xfId="39880" xr:uid="{00000000-0005-0000-0000-0000CB9B0000}"/>
    <cellStyle name="Total 2 2 7 5 3" xfId="39881" xr:uid="{00000000-0005-0000-0000-0000CC9B0000}"/>
    <cellStyle name="Total 2 2 7 6" xfId="39882" xr:uid="{00000000-0005-0000-0000-0000CD9B0000}"/>
    <cellStyle name="Total 2 2 7 6 2" xfId="39883" xr:uid="{00000000-0005-0000-0000-0000CE9B0000}"/>
    <cellStyle name="Total 2 2 7 6 3" xfId="39884" xr:uid="{00000000-0005-0000-0000-0000CF9B0000}"/>
    <cellStyle name="Total 2 2 7 7" xfId="39885" xr:uid="{00000000-0005-0000-0000-0000D09B0000}"/>
    <cellStyle name="Total 2 2 7 7 2" xfId="39886" xr:uid="{00000000-0005-0000-0000-0000D19B0000}"/>
    <cellStyle name="Total 2 2 7 7 3" xfId="39887" xr:uid="{00000000-0005-0000-0000-0000D29B0000}"/>
    <cellStyle name="Total 2 2 7 8" xfId="39888" xr:uid="{00000000-0005-0000-0000-0000D39B0000}"/>
    <cellStyle name="Total 2 2 7 8 2" xfId="39889" xr:uid="{00000000-0005-0000-0000-0000D49B0000}"/>
    <cellStyle name="Total 2 2 7 8 3" xfId="39890" xr:uid="{00000000-0005-0000-0000-0000D59B0000}"/>
    <cellStyle name="Total 2 2 7 9" xfId="39891" xr:uid="{00000000-0005-0000-0000-0000D69B0000}"/>
    <cellStyle name="Total 2 2 7 9 2" xfId="39892" xr:uid="{00000000-0005-0000-0000-0000D79B0000}"/>
    <cellStyle name="Total 2 2 7 9 3" xfId="39893" xr:uid="{00000000-0005-0000-0000-0000D89B0000}"/>
    <cellStyle name="Total 2 2 8" xfId="39894" xr:uid="{00000000-0005-0000-0000-0000D99B0000}"/>
    <cellStyle name="Total 2 2 8 10" xfId="39895" xr:uid="{00000000-0005-0000-0000-0000DA9B0000}"/>
    <cellStyle name="Total 2 2 8 10 2" xfId="39896" xr:uid="{00000000-0005-0000-0000-0000DB9B0000}"/>
    <cellStyle name="Total 2 2 8 10 3" xfId="39897" xr:uid="{00000000-0005-0000-0000-0000DC9B0000}"/>
    <cellStyle name="Total 2 2 8 11" xfId="39898" xr:uid="{00000000-0005-0000-0000-0000DD9B0000}"/>
    <cellStyle name="Total 2 2 8 11 2" xfId="39899" xr:uid="{00000000-0005-0000-0000-0000DE9B0000}"/>
    <cellStyle name="Total 2 2 8 11 3" xfId="39900" xr:uid="{00000000-0005-0000-0000-0000DF9B0000}"/>
    <cellStyle name="Total 2 2 8 12" xfId="39901" xr:uid="{00000000-0005-0000-0000-0000E09B0000}"/>
    <cellStyle name="Total 2 2 8 12 2" xfId="39902" xr:uid="{00000000-0005-0000-0000-0000E19B0000}"/>
    <cellStyle name="Total 2 2 8 12 3" xfId="39903" xr:uid="{00000000-0005-0000-0000-0000E29B0000}"/>
    <cellStyle name="Total 2 2 8 13" xfId="39904" xr:uid="{00000000-0005-0000-0000-0000E39B0000}"/>
    <cellStyle name="Total 2 2 8 13 2" xfId="39905" xr:uid="{00000000-0005-0000-0000-0000E49B0000}"/>
    <cellStyle name="Total 2 2 8 13 3" xfId="39906" xr:uid="{00000000-0005-0000-0000-0000E59B0000}"/>
    <cellStyle name="Total 2 2 8 14" xfId="39907" xr:uid="{00000000-0005-0000-0000-0000E69B0000}"/>
    <cellStyle name="Total 2 2 8 14 2" xfId="39908" xr:uid="{00000000-0005-0000-0000-0000E79B0000}"/>
    <cellStyle name="Total 2 2 8 14 3" xfId="39909" xr:uid="{00000000-0005-0000-0000-0000E89B0000}"/>
    <cellStyle name="Total 2 2 8 15" xfId="39910" xr:uid="{00000000-0005-0000-0000-0000E99B0000}"/>
    <cellStyle name="Total 2 2 8 15 2" xfId="39911" xr:uid="{00000000-0005-0000-0000-0000EA9B0000}"/>
    <cellStyle name="Total 2 2 8 15 3" xfId="39912" xr:uid="{00000000-0005-0000-0000-0000EB9B0000}"/>
    <cellStyle name="Total 2 2 8 16" xfId="39913" xr:uid="{00000000-0005-0000-0000-0000EC9B0000}"/>
    <cellStyle name="Total 2 2 8 16 2" xfId="39914" xr:uid="{00000000-0005-0000-0000-0000ED9B0000}"/>
    <cellStyle name="Total 2 2 8 16 3" xfId="39915" xr:uid="{00000000-0005-0000-0000-0000EE9B0000}"/>
    <cellStyle name="Total 2 2 8 17" xfId="39916" xr:uid="{00000000-0005-0000-0000-0000EF9B0000}"/>
    <cellStyle name="Total 2 2 8 17 2" xfId="39917" xr:uid="{00000000-0005-0000-0000-0000F09B0000}"/>
    <cellStyle name="Total 2 2 8 17 3" xfId="39918" xr:uid="{00000000-0005-0000-0000-0000F19B0000}"/>
    <cellStyle name="Total 2 2 8 18" xfId="39919" xr:uid="{00000000-0005-0000-0000-0000F29B0000}"/>
    <cellStyle name="Total 2 2 8 18 2" xfId="39920" xr:uid="{00000000-0005-0000-0000-0000F39B0000}"/>
    <cellStyle name="Total 2 2 8 18 3" xfId="39921" xr:uid="{00000000-0005-0000-0000-0000F49B0000}"/>
    <cellStyle name="Total 2 2 8 19" xfId="39922" xr:uid="{00000000-0005-0000-0000-0000F59B0000}"/>
    <cellStyle name="Total 2 2 8 19 2" xfId="39923" xr:uid="{00000000-0005-0000-0000-0000F69B0000}"/>
    <cellStyle name="Total 2 2 8 19 3" xfId="39924" xr:uid="{00000000-0005-0000-0000-0000F79B0000}"/>
    <cellStyle name="Total 2 2 8 2" xfId="39925" xr:uid="{00000000-0005-0000-0000-0000F89B0000}"/>
    <cellStyle name="Total 2 2 8 2 2" xfId="39926" xr:uid="{00000000-0005-0000-0000-0000F99B0000}"/>
    <cellStyle name="Total 2 2 8 2 3" xfId="39927" xr:uid="{00000000-0005-0000-0000-0000FA9B0000}"/>
    <cellStyle name="Total 2 2 8 20" xfId="39928" xr:uid="{00000000-0005-0000-0000-0000FB9B0000}"/>
    <cellStyle name="Total 2 2 8 20 2" xfId="39929" xr:uid="{00000000-0005-0000-0000-0000FC9B0000}"/>
    <cellStyle name="Total 2 2 8 20 3" xfId="39930" xr:uid="{00000000-0005-0000-0000-0000FD9B0000}"/>
    <cellStyle name="Total 2 2 8 21" xfId="39931" xr:uid="{00000000-0005-0000-0000-0000FE9B0000}"/>
    <cellStyle name="Total 2 2 8 21 2" xfId="39932" xr:uid="{00000000-0005-0000-0000-0000FF9B0000}"/>
    <cellStyle name="Total 2 2 8 21 3" xfId="39933" xr:uid="{00000000-0005-0000-0000-0000009C0000}"/>
    <cellStyle name="Total 2 2 8 22" xfId="39934" xr:uid="{00000000-0005-0000-0000-0000019C0000}"/>
    <cellStyle name="Total 2 2 8 22 2" xfId="39935" xr:uid="{00000000-0005-0000-0000-0000029C0000}"/>
    <cellStyle name="Total 2 2 8 22 3" xfId="39936" xr:uid="{00000000-0005-0000-0000-0000039C0000}"/>
    <cellStyle name="Total 2 2 8 23" xfId="39937" xr:uid="{00000000-0005-0000-0000-0000049C0000}"/>
    <cellStyle name="Total 2 2 8 23 2" xfId="39938" xr:uid="{00000000-0005-0000-0000-0000059C0000}"/>
    <cellStyle name="Total 2 2 8 23 3" xfId="39939" xr:uid="{00000000-0005-0000-0000-0000069C0000}"/>
    <cellStyle name="Total 2 2 8 24" xfId="39940" xr:uid="{00000000-0005-0000-0000-0000079C0000}"/>
    <cellStyle name="Total 2 2 8 24 2" xfId="39941" xr:uid="{00000000-0005-0000-0000-0000089C0000}"/>
    <cellStyle name="Total 2 2 8 24 3" xfId="39942" xr:uid="{00000000-0005-0000-0000-0000099C0000}"/>
    <cellStyle name="Total 2 2 8 25" xfId="39943" xr:uid="{00000000-0005-0000-0000-00000A9C0000}"/>
    <cellStyle name="Total 2 2 8 26" xfId="39944" xr:uid="{00000000-0005-0000-0000-00000B9C0000}"/>
    <cellStyle name="Total 2 2 8 3" xfId="39945" xr:uid="{00000000-0005-0000-0000-00000C9C0000}"/>
    <cellStyle name="Total 2 2 8 3 2" xfId="39946" xr:uid="{00000000-0005-0000-0000-00000D9C0000}"/>
    <cellStyle name="Total 2 2 8 3 3" xfId="39947" xr:uid="{00000000-0005-0000-0000-00000E9C0000}"/>
    <cellStyle name="Total 2 2 8 4" xfId="39948" xr:uid="{00000000-0005-0000-0000-00000F9C0000}"/>
    <cellStyle name="Total 2 2 8 4 2" xfId="39949" xr:uid="{00000000-0005-0000-0000-0000109C0000}"/>
    <cellStyle name="Total 2 2 8 4 3" xfId="39950" xr:uid="{00000000-0005-0000-0000-0000119C0000}"/>
    <cellStyle name="Total 2 2 8 5" xfId="39951" xr:uid="{00000000-0005-0000-0000-0000129C0000}"/>
    <cellStyle name="Total 2 2 8 5 2" xfId="39952" xr:uid="{00000000-0005-0000-0000-0000139C0000}"/>
    <cellStyle name="Total 2 2 8 5 3" xfId="39953" xr:uid="{00000000-0005-0000-0000-0000149C0000}"/>
    <cellStyle name="Total 2 2 8 6" xfId="39954" xr:uid="{00000000-0005-0000-0000-0000159C0000}"/>
    <cellStyle name="Total 2 2 8 6 2" xfId="39955" xr:uid="{00000000-0005-0000-0000-0000169C0000}"/>
    <cellStyle name="Total 2 2 8 6 3" xfId="39956" xr:uid="{00000000-0005-0000-0000-0000179C0000}"/>
    <cellStyle name="Total 2 2 8 7" xfId="39957" xr:uid="{00000000-0005-0000-0000-0000189C0000}"/>
    <cellStyle name="Total 2 2 8 7 2" xfId="39958" xr:uid="{00000000-0005-0000-0000-0000199C0000}"/>
    <cellStyle name="Total 2 2 8 7 3" xfId="39959" xr:uid="{00000000-0005-0000-0000-00001A9C0000}"/>
    <cellStyle name="Total 2 2 8 8" xfId="39960" xr:uid="{00000000-0005-0000-0000-00001B9C0000}"/>
    <cellStyle name="Total 2 2 8 8 2" xfId="39961" xr:uid="{00000000-0005-0000-0000-00001C9C0000}"/>
    <cellStyle name="Total 2 2 8 8 3" xfId="39962" xr:uid="{00000000-0005-0000-0000-00001D9C0000}"/>
    <cellStyle name="Total 2 2 8 9" xfId="39963" xr:uid="{00000000-0005-0000-0000-00001E9C0000}"/>
    <cellStyle name="Total 2 2 8 9 2" xfId="39964" xr:uid="{00000000-0005-0000-0000-00001F9C0000}"/>
    <cellStyle name="Total 2 2 8 9 3" xfId="39965" xr:uid="{00000000-0005-0000-0000-0000209C0000}"/>
    <cellStyle name="Total 2 2 9" xfId="39966" xr:uid="{00000000-0005-0000-0000-0000219C0000}"/>
    <cellStyle name="Total 2 2 9 10" xfId="39967" xr:uid="{00000000-0005-0000-0000-0000229C0000}"/>
    <cellStyle name="Total 2 2 9 10 2" xfId="39968" xr:uid="{00000000-0005-0000-0000-0000239C0000}"/>
    <cellStyle name="Total 2 2 9 10 3" xfId="39969" xr:uid="{00000000-0005-0000-0000-0000249C0000}"/>
    <cellStyle name="Total 2 2 9 11" xfId="39970" xr:uid="{00000000-0005-0000-0000-0000259C0000}"/>
    <cellStyle name="Total 2 2 9 11 2" xfId="39971" xr:uid="{00000000-0005-0000-0000-0000269C0000}"/>
    <cellStyle name="Total 2 2 9 11 3" xfId="39972" xr:uid="{00000000-0005-0000-0000-0000279C0000}"/>
    <cellStyle name="Total 2 2 9 12" xfId="39973" xr:uid="{00000000-0005-0000-0000-0000289C0000}"/>
    <cellStyle name="Total 2 2 9 12 2" xfId="39974" xr:uid="{00000000-0005-0000-0000-0000299C0000}"/>
    <cellStyle name="Total 2 2 9 12 3" xfId="39975" xr:uid="{00000000-0005-0000-0000-00002A9C0000}"/>
    <cellStyle name="Total 2 2 9 13" xfId="39976" xr:uid="{00000000-0005-0000-0000-00002B9C0000}"/>
    <cellStyle name="Total 2 2 9 13 2" xfId="39977" xr:uid="{00000000-0005-0000-0000-00002C9C0000}"/>
    <cellStyle name="Total 2 2 9 13 3" xfId="39978" xr:uid="{00000000-0005-0000-0000-00002D9C0000}"/>
    <cellStyle name="Total 2 2 9 14" xfId="39979" xr:uid="{00000000-0005-0000-0000-00002E9C0000}"/>
    <cellStyle name="Total 2 2 9 14 2" xfId="39980" xr:uid="{00000000-0005-0000-0000-00002F9C0000}"/>
    <cellStyle name="Total 2 2 9 14 3" xfId="39981" xr:uid="{00000000-0005-0000-0000-0000309C0000}"/>
    <cellStyle name="Total 2 2 9 15" xfId="39982" xr:uid="{00000000-0005-0000-0000-0000319C0000}"/>
    <cellStyle name="Total 2 2 9 15 2" xfId="39983" xr:uid="{00000000-0005-0000-0000-0000329C0000}"/>
    <cellStyle name="Total 2 2 9 15 3" xfId="39984" xr:uid="{00000000-0005-0000-0000-0000339C0000}"/>
    <cellStyle name="Total 2 2 9 16" xfId="39985" xr:uid="{00000000-0005-0000-0000-0000349C0000}"/>
    <cellStyle name="Total 2 2 9 16 2" xfId="39986" xr:uid="{00000000-0005-0000-0000-0000359C0000}"/>
    <cellStyle name="Total 2 2 9 16 3" xfId="39987" xr:uid="{00000000-0005-0000-0000-0000369C0000}"/>
    <cellStyle name="Total 2 2 9 17" xfId="39988" xr:uid="{00000000-0005-0000-0000-0000379C0000}"/>
    <cellStyle name="Total 2 2 9 17 2" xfId="39989" xr:uid="{00000000-0005-0000-0000-0000389C0000}"/>
    <cellStyle name="Total 2 2 9 17 3" xfId="39990" xr:uid="{00000000-0005-0000-0000-0000399C0000}"/>
    <cellStyle name="Total 2 2 9 18" xfId="39991" xr:uid="{00000000-0005-0000-0000-00003A9C0000}"/>
    <cellStyle name="Total 2 2 9 18 2" xfId="39992" xr:uid="{00000000-0005-0000-0000-00003B9C0000}"/>
    <cellStyle name="Total 2 2 9 18 3" xfId="39993" xr:uid="{00000000-0005-0000-0000-00003C9C0000}"/>
    <cellStyle name="Total 2 2 9 19" xfId="39994" xr:uid="{00000000-0005-0000-0000-00003D9C0000}"/>
    <cellStyle name="Total 2 2 9 19 2" xfId="39995" xr:uid="{00000000-0005-0000-0000-00003E9C0000}"/>
    <cellStyle name="Total 2 2 9 19 3" xfId="39996" xr:uid="{00000000-0005-0000-0000-00003F9C0000}"/>
    <cellStyle name="Total 2 2 9 2" xfId="39997" xr:uid="{00000000-0005-0000-0000-0000409C0000}"/>
    <cellStyle name="Total 2 2 9 2 2" xfId="39998" xr:uid="{00000000-0005-0000-0000-0000419C0000}"/>
    <cellStyle name="Total 2 2 9 2 3" xfId="39999" xr:uid="{00000000-0005-0000-0000-0000429C0000}"/>
    <cellStyle name="Total 2 2 9 20" xfId="40000" xr:uid="{00000000-0005-0000-0000-0000439C0000}"/>
    <cellStyle name="Total 2 2 9 20 2" xfId="40001" xr:uid="{00000000-0005-0000-0000-0000449C0000}"/>
    <cellStyle name="Total 2 2 9 20 3" xfId="40002" xr:uid="{00000000-0005-0000-0000-0000459C0000}"/>
    <cellStyle name="Total 2 2 9 21" xfId="40003" xr:uid="{00000000-0005-0000-0000-0000469C0000}"/>
    <cellStyle name="Total 2 2 9 21 2" xfId="40004" xr:uid="{00000000-0005-0000-0000-0000479C0000}"/>
    <cellStyle name="Total 2 2 9 21 3" xfId="40005" xr:uid="{00000000-0005-0000-0000-0000489C0000}"/>
    <cellStyle name="Total 2 2 9 22" xfId="40006" xr:uid="{00000000-0005-0000-0000-0000499C0000}"/>
    <cellStyle name="Total 2 2 9 22 2" xfId="40007" xr:uid="{00000000-0005-0000-0000-00004A9C0000}"/>
    <cellStyle name="Total 2 2 9 22 3" xfId="40008" xr:uid="{00000000-0005-0000-0000-00004B9C0000}"/>
    <cellStyle name="Total 2 2 9 23" xfId="40009" xr:uid="{00000000-0005-0000-0000-00004C9C0000}"/>
    <cellStyle name="Total 2 2 9 23 2" xfId="40010" xr:uid="{00000000-0005-0000-0000-00004D9C0000}"/>
    <cellStyle name="Total 2 2 9 23 3" xfId="40011" xr:uid="{00000000-0005-0000-0000-00004E9C0000}"/>
    <cellStyle name="Total 2 2 9 24" xfId="40012" xr:uid="{00000000-0005-0000-0000-00004F9C0000}"/>
    <cellStyle name="Total 2 2 9 24 2" xfId="40013" xr:uid="{00000000-0005-0000-0000-0000509C0000}"/>
    <cellStyle name="Total 2 2 9 24 3" xfId="40014" xr:uid="{00000000-0005-0000-0000-0000519C0000}"/>
    <cellStyle name="Total 2 2 9 25" xfId="40015" xr:uid="{00000000-0005-0000-0000-0000529C0000}"/>
    <cellStyle name="Total 2 2 9 26" xfId="40016" xr:uid="{00000000-0005-0000-0000-0000539C0000}"/>
    <cellStyle name="Total 2 2 9 3" xfId="40017" xr:uid="{00000000-0005-0000-0000-0000549C0000}"/>
    <cellStyle name="Total 2 2 9 3 2" xfId="40018" xr:uid="{00000000-0005-0000-0000-0000559C0000}"/>
    <cellStyle name="Total 2 2 9 3 3" xfId="40019" xr:uid="{00000000-0005-0000-0000-0000569C0000}"/>
    <cellStyle name="Total 2 2 9 4" xfId="40020" xr:uid="{00000000-0005-0000-0000-0000579C0000}"/>
    <cellStyle name="Total 2 2 9 4 2" xfId="40021" xr:uid="{00000000-0005-0000-0000-0000589C0000}"/>
    <cellStyle name="Total 2 2 9 4 3" xfId="40022" xr:uid="{00000000-0005-0000-0000-0000599C0000}"/>
    <cellStyle name="Total 2 2 9 5" xfId="40023" xr:uid="{00000000-0005-0000-0000-00005A9C0000}"/>
    <cellStyle name="Total 2 2 9 5 2" xfId="40024" xr:uid="{00000000-0005-0000-0000-00005B9C0000}"/>
    <cellStyle name="Total 2 2 9 5 3" xfId="40025" xr:uid="{00000000-0005-0000-0000-00005C9C0000}"/>
    <cellStyle name="Total 2 2 9 6" xfId="40026" xr:uid="{00000000-0005-0000-0000-00005D9C0000}"/>
    <cellStyle name="Total 2 2 9 6 2" xfId="40027" xr:uid="{00000000-0005-0000-0000-00005E9C0000}"/>
    <cellStyle name="Total 2 2 9 6 3" xfId="40028" xr:uid="{00000000-0005-0000-0000-00005F9C0000}"/>
    <cellStyle name="Total 2 2 9 7" xfId="40029" xr:uid="{00000000-0005-0000-0000-0000609C0000}"/>
    <cellStyle name="Total 2 2 9 7 2" xfId="40030" xr:uid="{00000000-0005-0000-0000-0000619C0000}"/>
    <cellStyle name="Total 2 2 9 7 3" xfId="40031" xr:uid="{00000000-0005-0000-0000-0000629C0000}"/>
    <cellStyle name="Total 2 2 9 8" xfId="40032" xr:uid="{00000000-0005-0000-0000-0000639C0000}"/>
    <cellStyle name="Total 2 2 9 8 2" xfId="40033" xr:uid="{00000000-0005-0000-0000-0000649C0000}"/>
    <cellStyle name="Total 2 2 9 8 3" xfId="40034" xr:uid="{00000000-0005-0000-0000-0000659C0000}"/>
    <cellStyle name="Total 2 2 9 9" xfId="40035" xr:uid="{00000000-0005-0000-0000-0000669C0000}"/>
    <cellStyle name="Total 2 2 9 9 2" xfId="40036" xr:uid="{00000000-0005-0000-0000-0000679C0000}"/>
    <cellStyle name="Total 2 2 9 9 3" xfId="40037" xr:uid="{00000000-0005-0000-0000-0000689C0000}"/>
    <cellStyle name="Total 2 20" xfId="40038" xr:uid="{00000000-0005-0000-0000-0000699C0000}"/>
    <cellStyle name="Total 2 21" xfId="40039" xr:uid="{00000000-0005-0000-0000-00006A9C0000}"/>
    <cellStyle name="Total 2 22" xfId="40040" xr:uid="{00000000-0005-0000-0000-00006B9C0000}"/>
    <cellStyle name="Total 2 23" xfId="40041" xr:uid="{00000000-0005-0000-0000-00006C9C0000}"/>
    <cellStyle name="Total 2 24" xfId="40042" xr:uid="{00000000-0005-0000-0000-00006D9C0000}"/>
    <cellStyle name="Total 2 25" xfId="40043" xr:uid="{00000000-0005-0000-0000-00006E9C0000}"/>
    <cellStyle name="Total 2 26" xfId="40044" xr:uid="{00000000-0005-0000-0000-00006F9C0000}"/>
    <cellStyle name="Total 2 27" xfId="40045" xr:uid="{00000000-0005-0000-0000-0000709C0000}"/>
    <cellStyle name="Total 2 28" xfId="40046" xr:uid="{00000000-0005-0000-0000-0000719C0000}"/>
    <cellStyle name="Total 2 29" xfId="40047" xr:uid="{00000000-0005-0000-0000-0000729C0000}"/>
    <cellStyle name="Total 2 3" xfId="40048" xr:uid="{00000000-0005-0000-0000-0000739C0000}"/>
    <cellStyle name="Total 2 3 10" xfId="40049" xr:uid="{00000000-0005-0000-0000-0000749C0000}"/>
    <cellStyle name="Total 2 3 10 2" xfId="40050" xr:uid="{00000000-0005-0000-0000-0000759C0000}"/>
    <cellStyle name="Total 2 3 10 3" xfId="40051" xr:uid="{00000000-0005-0000-0000-0000769C0000}"/>
    <cellStyle name="Total 2 3 11" xfId="40052" xr:uid="{00000000-0005-0000-0000-0000779C0000}"/>
    <cellStyle name="Total 2 3 11 2" xfId="40053" xr:uid="{00000000-0005-0000-0000-0000789C0000}"/>
    <cellStyle name="Total 2 3 11 3" xfId="40054" xr:uid="{00000000-0005-0000-0000-0000799C0000}"/>
    <cellStyle name="Total 2 3 12" xfId="40055" xr:uid="{00000000-0005-0000-0000-00007A9C0000}"/>
    <cellStyle name="Total 2 3 12 2" xfId="40056" xr:uid="{00000000-0005-0000-0000-00007B9C0000}"/>
    <cellStyle name="Total 2 3 12 3" xfId="40057" xr:uid="{00000000-0005-0000-0000-00007C9C0000}"/>
    <cellStyle name="Total 2 3 13" xfId="40058" xr:uid="{00000000-0005-0000-0000-00007D9C0000}"/>
    <cellStyle name="Total 2 3 13 2" xfId="40059" xr:uid="{00000000-0005-0000-0000-00007E9C0000}"/>
    <cellStyle name="Total 2 3 13 3" xfId="40060" xr:uid="{00000000-0005-0000-0000-00007F9C0000}"/>
    <cellStyle name="Total 2 3 14" xfId="40061" xr:uid="{00000000-0005-0000-0000-0000809C0000}"/>
    <cellStyle name="Total 2 3 14 2" xfId="40062" xr:uid="{00000000-0005-0000-0000-0000819C0000}"/>
    <cellStyle name="Total 2 3 14 3" xfId="40063" xr:uid="{00000000-0005-0000-0000-0000829C0000}"/>
    <cellStyle name="Total 2 3 15" xfId="40064" xr:uid="{00000000-0005-0000-0000-0000839C0000}"/>
    <cellStyle name="Total 2 3 15 2" xfId="40065" xr:uid="{00000000-0005-0000-0000-0000849C0000}"/>
    <cellStyle name="Total 2 3 15 3" xfId="40066" xr:uid="{00000000-0005-0000-0000-0000859C0000}"/>
    <cellStyle name="Total 2 3 16" xfId="40067" xr:uid="{00000000-0005-0000-0000-0000869C0000}"/>
    <cellStyle name="Total 2 3 16 2" xfId="40068" xr:uid="{00000000-0005-0000-0000-0000879C0000}"/>
    <cellStyle name="Total 2 3 16 3" xfId="40069" xr:uid="{00000000-0005-0000-0000-0000889C0000}"/>
    <cellStyle name="Total 2 3 17" xfId="40070" xr:uid="{00000000-0005-0000-0000-0000899C0000}"/>
    <cellStyle name="Total 2 3 17 2" xfId="40071" xr:uid="{00000000-0005-0000-0000-00008A9C0000}"/>
    <cellStyle name="Total 2 3 17 3" xfId="40072" xr:uid="{00000000-0005-0000-0000-00008B9C0000}"/>
    <cellStyle name="Total 2 3 18" xfId="40073" xr:uid="{00000000-0005-0000-0000-00008C9C0000}"/>
    <cellStyle name="Total 2 3 18 2" xfId="40074" xr:uid="{00000000-0005-0000-0000-00008D9C0000}"/>
    <cellStyle name="Total 2 3 18 3" xfId="40075" xr:uid="{00000000-0005-0000-0000-00008E9C0000}"/>
    <cellStyle name="Total 2 3 19" xfId="40076" xr:uid="{00000000-0005-0000-0000-00008F9C0000}"/>
    <cellStyle name="Total 2 3 19 2" xfId="40077" xr:uid="{00000000-0005-0000-0000-0000909C0000}"/>
    <cellStyle name="Total 2 3 19 3" xfId="40078" xr:uid="{00000000-0005-0000-0000-0000919C0000}"/>
    <cellStyle name="Total 2 3 2" xfId="40079" xr:uid="{00000000-0005-0000-0000-0000929C0000}"/>
    <cellStyle name="Total 2 3 2 10" xfId="40080" xr:uid="{00000000-0005-0000-0000-0000939C0000}"/>
    <cellStyle name="Total 2 3 2 10 2" xfId="40081" xr:uid="{00000000-0005-0000-0000-0000949C0000}"/>
    <cellStyle name="Total 2 3 2 10 3" xfId="40082" xr:uid="{00000000-0005-0000-0000-0000959C0000}"/>
    <cellStyle name="Total 2 3 2 11" xfId="40083" xr:uid="{00000000-0005-0000-0000-0000969C0000}"/>
    <cellStyle name="Total 2 3 2 11 2" xfId="40084" xr:uid="{00000000-0005-0000-0000-0000979C0000}"/>
    <cellStyle name="Total 2 3 2 11 3" xfId="40085" xr:uid="{00000000-0005-0000-0000-0000989C0000}"/>
    <cellStyle name="Total 2 3 2 12" xfId="40086" xr:uid="{00000000-0005-0000-0000-0000999C0000}"/>
    <cellStyle name="Total 2 3 2 12 2" xfId="40087" xr:uid="{00000000-0005-0000-0000-00009A9C0000}"/>
    <cellStyle name="Total 2 3 2 12 3" xfId="40088" xr:uid="{00000000-0005-0000-0000-00009B9C0000}"/>
    <cellStyle name="Total 2 3 2 13" xfId="40089" xr:uid="{00000000-0005-0000-0000-00009C9C0000}"/>
    <cellStyle name="Total 2 3 2 13 2" xfId="40090" xr:uid="{00000000-0005-0000-0000-00009D9C0000}"/>
    <cellStyle name="Total 2 3 2 13 3" xfId="40091" xr:uid="{00000000-0005-0000-0000-00009E9C0000}"/>
    <cellStyle name="Total 2 3 2 14" xfId="40092" xr:uid="{00000000-0005-0000-0000-00009F9C0000}"/>
    <cellStyle name="Total 2 3 2 14 2" xfId="40093" xr:uid="{00000000-0005-0000-0000-0000A09C0000}"/>
    <cellStyle name="Total 2 3 2 14 3" xfId="40094" xr:uid="{00000000-0005-0000-0000-0000A19C0000}"/>
    <cellStyle name="Total 2 3 2 15" xfId="40095" xr:uid="{00000000-0005-0000-0000-0000A29C0000}"/>
    <cellStyle name="Total 2 3 2 15 2" xfId="40096" xr:uid="{00000000-0005-0000-0000-0000A39C0000}"/>
    <cellStyle name="Total 2 3 2 15 3" xfId="40097" xr:uid="{00000000-0005-0000-0000-0000A49C0000}"/>
    <cellStyle name="Total 2 3 2 16" xfId="40098" xr:uid="{00000000-0005-0000-0000-0000A59C0000}"/>
    <cellStyle name="Total 2 3 2 16 2" xfId="40099" xr:uid="{00000000-0005-0000-0000-0000A69C0000}"/>
    <cellStyle name="Total 2 3 2 16 3" xfId="40100" xr:uid="{00000000-0005-0000-0000-0000A79C0000}"/>
    <cellStyle name="Total 2 3 2 17" xfId="40101" xr:uid="{00000000-0005-0000-0000-0000A89C0000}"/>
    <cellStyle name="Total 2 3 2 17 2" xfId="40102" xr:uid="{00000000-0005-0000-0000-0000A99C0000}"/>
    <cellStyle name="Total 2 3 2 17 3" xfId="40103" xr:uid="{00000000-0005-0000-0000-0000AA9C0000}"/>
    <cellStyle name="Total 2 3 2 18" xfId="40104" xr:uid="{00000000-0005-0000-0000-0000AB9C0000}"/>
    <cellStyle name="Total 2 3 2 18 2" xfId="40105" xr:uid="{00000000-0005-0000-0000-0000AC9C0000}"/>
    <cellStyle name="Total 2 3 2 18 3" xfId="40106" xr:uid="{00000000-0005-0000-0000-0000AD9C0000}"/>
    <cellStyle name="Total 2 3 2 19" xfId="40107" xr:uid="{00000000-0005-0000-0000-0000AE9C0000}"/>
    <cellStyle name="Total 2 3 2 19 2" xfId="40108" xr:uid="{00000000-0005-0000-0000-0000AF9C0000}"/>
    <cellStyle name="Total 2 3 2 19 3" xfId="40109" xr:uid="{00000000-0005-0000-0000-0000B09C0000}"/>
    <cellStyle name="Total 2 3 2 2" xfId="40110" xr:uid="{00000000-0005-0000-0000-0000B19C0000}"/>
    <cellStyle name="Total 2 3 2 2 2" xfId="40111" xr:uid="{00000000-0005-0000-0000-0000B29C0000}"/>
    <cellStyle name="Total 2 3 2 2 3" xfId="40112" xr:uid="{00000000-0005-0000-0000-0000B39C0000}"/>
    <cellStyle name="Total 2 3 2 20" xfId="40113" xr:uid="{00000000-0005-0000-0000-0000B49C0000}"/>
    <cellStyle name="Total 2 3 2 20 2" xfId="40114" xr:uid="{00000000-0005-0000-0000-0000B59C0000}"/>
    <cellStyle name="Total 2 3 2 20 3" xfId="40115" xr:uid="{00000000-0005-0000-0000-0000B69C0000}"/>
    <cellStyle name="Total 2 3 2 21" xfId="40116" xr:uid="{00000000-0005-0000-0000-0000B79C0000}"/>
    <cellStyle name="Total 2 3 2 21 2" xfId="40117" xr:uid="{00000000-0005-0000-0000-0000B89C0000}"/>
    <cellStyle name="Total 2 3 2 21 3" xfId="40118" xr:uid="{00000000-0005-0000-0000-0000B99C0000}"/>
    <cellStyle name="Total 2 3 2 22" xfId="40119" xr:uid="{00000000-0005-0000-0000-0000BA9C0000}"/>
    <cellStyle name="Total 2 3 2 22 2" xfId="40120" xr:uid="{00000000-0005-0000-0000-0000BB9C0000}"/>
    <cellStyle name="Total 2 3 2 22 3" xfId="40121" xr:uid="{00000000-0005-0000-0000-0000BC9C0000}"/>
    <cellStyle name="Total 2 3 2 23" xfId="40122" xr:uid="{00000000-0005-0000-0000-0000BD9C0000}"/>
    <cellStyle name="Total 2 3 2 23 2" xfId="40123" xr:uid="{00000000-0005-0000-0000-0000BE9C0000}"/>
    <cellStyle name="Total 2 3 2 23 3" xfId="40124" xr:uid="{00000000-0005-0000-0000-0000BF9C0000}"/>
    <cellStyle name="Total 2 3 2 24" xfId="40125" xr:uid="{00000000-0005-0000-0000-0000C09C0000}"/>
    <cellStyle name="Total 2 3 2 24 2" xfId="40126" xr:uid="{00000000-0005-0000-0000-0000C19C0000}"/>
    <cellStyle name="Total 2 3 2 24 3" xfId="40127" xr:uid="{00000000-0005-0000-0000-0000C29C0000}"/>
    <cellStyle name="Total 2 3 2 25" xfId="40128" xr:uid="{00000000-0005-0000-0000-0000C39C0000}"/>
    <cellStyle name="Total 2 3 2 26" xfId="40129" xr:uid="{00000000-0005-0000-0000-0000C49C0000}"/>
    <cellStyle name="Total 2 3 2 3" xfId="40130" xr:uid="{00000000-0005-0000-0000-0000C59C0000}"/>
    <cellStyle name="Total 2 3 2 3 2" xfId="40131" xr:uid="{00000000-0005-0000-0000-0000C69C0000}"/>
    <cellStyle name="Total 2 3 2 3 3" xfId="40132" xr:uid="{00000000-0005-0000-0000-0000C79C0000}"/>
    <cellStyle name="Total 2 3 2 4" xfId="40133" xr:uid="{00000000-0005-0000-0000-0000C89C0000}"/>
    <cellStyle name="Total 2 3 2 4 2" xfId="40134" xr:uid="{00000000-0005-0000-0000-0000C99C0000}"/>
    <cellStyle name="Total 2 3 2 4 3" xfId="40135" xr:uid="{00000000-0005-0000-0000-0000CA9C0000}"/>
    <cellStyle name="Total 2 3 2 5" xfId="40136" xr:uid="{00000000-0005-0000-0000-0000CB9C0000}"/>
    <cellStyle name="Total 2 3 2 5 2" xfId="40137" xr:uid="{00000000-0005-0000-0000-0000CC9C0000}"/>
    <cellStyle name="Total 2 3 2 5 3" xfId="40138" xr:uid="{00000000-0005-0000-0000-0000CD9C0000}"/>
    <cellStyle name="Total 2 3 2 6" xfId="40139" xr:uid="{00000000-0005-0000-0000-0000CE9C0000}"/>
    <cellStyle name="Total 2 3 2 6 2" xfId="40140" xr:uid="{00000000-0005-0000-0000-0000CF9C0000}"/>
    <cellStyle name="Total 2 3 2 6 3" xfId="40141" xr:uid="{00000000-0005-0000-0000-0000D09C0000}"/>
    <cellStyle name="Total 2 3 2 7" xfId="40142" xr:uid="{00000000-0005-0000-0000-0000D19C0000}"/>
    <cellStyle name="Total 2 3 2 7 2" xfId="40143" xr:uid="{00000000-0005-0000-0000-0000D29C0000}"/>
    <cellStyle name="Total 2 3 2 7 3" xfId="40144" xr:uid="{00000000-0005-0000-0000-0000D39C0000}"/>
    <cellStyle name="Total 2 3 2 8" xfId="40145" xr:uid="{00000000-0005-0000-0000-0000D49C0000}"/>
    <cellStyle name="Total 2 3 2 8 2" xfId="40146" xr:uid="{00000000-0005-0000-0000-0000D59C0000}"/>
    <cellStyle name="Total 2 3 2 8 3" xfId="40147" xr:uid="{00000000-0005-0000-0000-0000D69C0000}"/>
    <cellStyle name="Total 2 3 2 9" xfId="40148" xr:uid="{00000000-0005-0000-0000-0000D79C0000}"/>
    <cellStyle name="Total 2 3 2 9 2" xfId="40149" xr:uid="{00000000-0005-0000-0000-0000D89C0000}"/>
    <cellStyle name="Total 2 3 2 9 3" xfId="40150" xr:uid="{00000000-0005-0000-0000-0000D99C0000}"/>
    <cellStyle name="Total 2 3 20" xfId="40151" xr:uid="{00000000-0005-0000-0000-0000DA9C0000}"/>
    <cellStyle name="Total 2 3 20 2" xfId="40152" xr:uid="{00000000-0005-0000-0000-0000DB9C0000}"/>
    <cellStyle name="Total 2 3 20 3" xfId="40153" xr:uid="{00000000-0005-0000-0000-0000DC9C0000}"/>
    <cellStyle name="Total 2 3 21" xfId="40154" xr:uid="{00000000-0005-0000-0000-0000DD9C0000}"/>
    <cellStyle name="Total 2 3 21 2" xfId="40155" xr:uid="{00000000-0005-0000-0000-0000DE9C0000}"/>
    <cellStyle name="Total 2 3 21 3" xfId="40156" xr:uid="{00000000-0005-0000-0000-0000DF9C0000}"/>
    <cellStyle name="Total 2 3 22" xfId="40157" xr:uid="{00000000-0005-0000-0000-0000E09C0000}"/>
    <cellStyle name="Total 2 3 22 2" xfId="40158" xr:uid="{00000000-0005-0000-0000-0000E19C0000}"/>
    <cellStyle name="Total 2 3 22 3" xfId="40159" xr:uid="{00000000-0005-0000-0000-0000E29C0000}"/>
    <cellStyle name="Total 2 3 23" xfId="40160" xr:uid="{00000000-0005-0000-0000-0000E39C0000}"/>
    <cellStyle name="Total 2 3 23 2" xfId="40161" xr:uid="{00000000-0005-0000-0000-0000E49C0000}"/>
    <cellStyle name="Total 2 3 23 3" xfId="40162" xr:uid="{00000000-0005-0000-0000-0000E59C0000}"/>
    <cellStyle name="Total 2 3 24" xfId="40163" xr:uid="{00000000-0005-0000-0000-0000E69C0000}"/>
    <cellStyle name="Total 2 3 24 2" xfId="40164" xr:uid="{00000000-0005-0000-0000-0000E79C0000}"/>
    <cellStyle name="Total 2 3 24 3" xfId="40165" xr:uid="{00000000-0005-0000-0000-0000E89C0000}"/>
    <cellStyle name="Total 2 3 25" xfId="40166" xr:uid="{00000000-0005-0000-0000-0000E99C0000}"/>
    <cellStyle name="Total 2 3 25 2" xfId="40167" xr:uid="{00000000-0005-0000-0000-0000EA9C0000}"/>
    <cellStyle name="Total 2 3 25 3" xfId="40168" xr:uid="{00000000-0005-0000-0000-0000EB9C0000}"/>
    <cellStyle name="Total 2 3 26" xfId="40169" xr:uid="{00000000-0005-0000-0000-0000EC9C0000}"/>
    <cellStyle name="Total 2 3 26 2" xfId="40170" xr:uid="{00000000-0005-0000-0000-0000ED9C0000}"/>
    <cellStyle name="Total 2 3 26 3" xfId="40171" xr:uid="{00000000-0005-0000-0000-0000EE9C0000}"/>
    <cellStyle name="Total 2 3 27" xfId="40172" xr:uid="{00000000-0005-0000-0000-0000EF9C0000}"/>
    <cellStyle name="Total 2 3 27 2" xfId="40173" xr:uid="{00000000-0005-0000-0000-0000F09C0000}"/>
    <cellStyle name="Total 2 3 27 3" xfId="40174" xr:uid="{00000000-0005-0000-0000-0000F19C0000}"/>
    <cellStyle name="Total 2 3 28" xfId="40175" xr:uid="{00000000-0005-0000-0000-0000F29C0000}"/>
    <cellStyle name="Total 2 3 28 2" xfId="40176" xr:uid="{00000000-0005-0000-0000-0000F39C0000}"/>
    <cellStyle name="Total 2 3 28 3" xfId="40177" xr:uid="{00000000-0005-0000-0000-0000F49C0000}"/>
    <cellStyle name="Total 2 3 29" xfId="40178" xr:uid="{00000000-0005-0000-0000-0000F59C0000}"/>
    <cellStyle name="Total 2 3 29 2" xfId="40179" xr:uid="{00000000-0005-0000-0000-0000F69C0000}"/>
    <cellStyle name="Total 2 3 29 3" xfId="40180" xr:uid="{00000000-0005-0000-0000-0000F79C0000}"/>
    <cellStyle name="Total 2 3 3" xfId="40181" xr:uid="{00000000-0005-0000-0000-0000F89C0000}"/>
    <cellStyle name="Total 2 3 3 10" xfId="40182" xr:uid="{00000000-0005-0000-0000-0000F99C0000}"/>
    <cellStyle name="Total 2 3 3 10 2" xfId="40183" xr:uid="{00000000-0005-0000-0000-0000FA9C0000}"/>
    <cellStyle name="Total 2 3 3 10 3" xfId="40184" xr:uid="{00000000-0005-0000-0000-0000FB9C0000}"/>
    <cellStyle name="Total 2 3 3 11" xfId="40185" xr:uid="{00000000-0005-0000-0000-0000FC9C0000}"/>
    <cellStyle name="Total 2 3 3 11 2" xfId="40186" xr:uid="{00000000-0005-0000-0000-0000FD9C0000}"/>
    <cellStyle name="Total 2 3 3 11 3" xfId="40187" xr:uid="{00000000-0005-0000-0000-0000FE9C0000}"/>
    <cellStyle name="Total 2 3 3 12" xfId="40188" xr:uid="{00000000-0005-0000-0000-0000FF9C0000}"/>
    <cellStyle name="Total 2 3 3 12 2" xfId="40189" xr:uid="{00000000-0005-0000-0000-0000009D0000}"/>
    <cellStyle name="Total 2 3 3 12 3" xfId="40190" xr:uid="{00000000-0005-0000-0000-0000019D0000}"/>
    <cellStyle name="Total 2 3 3 13" xfId="40191" xr:uid="{00000000-0005-0000-0000-0000029D0000}"/>
    <cellStyle name="Total 2 3 3 13 2" xfId="40192" xr:uid="{00000000-0005-0000-0000-0000039D0000}"/>
    <cellStyle name="Total 2 3 3 13 3" xfId="40193" xr:uid="{00000000-0005-0000-0000-0000049D0000}"/>
    <cellStyle name="Total 2 3 3 14" xfId="40194" xr:uid="{00000000-0005-0000-0000-0000059D0000}"/>
    <cellStyle name="Total 2 3 3 14 2" xfId="40195" xr:uid="{00000000-0005-0000-0000-0000069D0000}"/>
    <cellStyle name="Total 2 3 3 14 3" xfId="40196" xr:uid="{00000000-0005-0000-0000-0000079D0000}"/>
    <cellStyle name="Total 2 3 3 15" xfId="40197" xr:uid="{00000000-0005-0000-0000-0000089D0000}"/>
    <cellStyle name="Total 2 3 3 15 2" xfId="40198" xr:uid="{00000000-0005-0000-0000-0000099D0000}"/>
    <cellStyle name="Total 2 3 3 15 3" xfId="40199" xr:uid="{00000000-0005-0000-0000-00000A9D0000}"/>
    <cellStyle name="Total 2 3 3 16" xfId="40200" xr:uid="{00000000-0005-0000-0000-00000B9D0000}"/>
    <cellStyle name="Total 2 3 3 16 2" xfId="40201" xr:uid="{00000000-0005-0000-0000-00000C9D0000}"/>
    <cellStyle name="Total 2 3 3 16 3" xfId="40202" xr:uid="{00000000-0005-0000-0000-00000D9D0000}"/>
    <cellStyle name="Total 2 3 3 17" xfId="40203" xr:uid="{00000000-0005-0000-0000-00000E9D0000}"/>
    <cellStyle name="Total 2 3 3 17 2" xfId="40204" xr:uid="{00000000-0005-0000-0000-00000F9D0000}"/>
    <cellStyle name="Total 2 3 3 17 3" xfId="40205" xr:uid="{00000000-0005-0000-0000-0000109D0000}"/>
    <cellStyle name="Total 2 3 3 18" xfId="40206" xr:uid="{00000000-0005-0000-0000-0000119D0000}"/>
    <cellStyle name="Total 2 3 3 18 2" xfId="40207" xr:uid="{00000000-0005-0000-0000-0000129D0000}"/>
    <cellStyle name="Total 2 3 3 18 3" xfId="40208" xr:uid="{00000000-0005-0000-0000-0000139D0000}"/>
    <cellStyle name="Total 2 3 3 19" xfId="40209" xr:uid="{00000000-0005-0000-0000-0000149D0000}"/>
    <cellStyle name="Total 2 3 3 19 2" xfId="40210" xr:uid="{00000000-0005-0000-0000-0000159D0000}"/>
    <cellStyle name="Total 2 3 3 19 3" xfId="40211" xr:uid="{00000000-0005-0000-0000-0000169D0000}"/>
    <cellStyle name="Total 2 3 3 2" xfId="40212" xr:uid="{00000000-0005-0000-0000-0000179D0000}"/>
    <cellStyle name="Total 2 3 3 2 2" xfId="40213" xr:uid="{00000000-0005-0000-0000-0000189D0000}"/>
    <cellStyle name="Total 2 3 3 2 3" xfId="40214" xr:uid="{00000000-0005-0000-0000-0000199D0000}"/>
    <cellStyle name="Total 2 3 3 20" xfId="40215" xr:uid="{00000000-0005-0000-0000-00001A9D0000}"/>
    <cellStyle name="Total 2 3 3 20 2" xfId="40216" xr:uid="{00000000-0005-0000-0000-00001B9D0000}"/>
    <cellStyle name="Total 2 3 3 20 3" xfId="40217" xr:uid="{00000000-0005-0000-0000-00001C9D0000}"/>
    <cellStyle name="Total 2 3 3 21" xfId="40218" xr:uid="{00000000-0005-0000-0000-00001D9D0000}"/>
    <cellStyle name="Total 2 3 3 21 2" xfId="40219" xr:uid="{00000000-0005-0000-0000-00001E9D0000}"/>
    <cellStyle name="Total 2 3 3 21 3" xfId="40220" xr:uid="{00000000-0005-0000-0000-00001F9D0000}"/>
    <cellStyle name="Total 2 3 3 22" xfId="40221" xr:uid="{00000000-0005-0000-0000-0000209D0000}"/>
    <cellStyle name="Total 2 3 3 22 2" xfId="40222" xr:uid="{00000000-0005-0000-0000-0000219D0000}"/>
    <cellStyle name="Total 2 3 3 22 3" xfId="40223" xr:uid="{00000000-0005-0000-0000-0000229D0000}"/>
    <cellStyle name="Total 2 3 3 23" xfId="40224" xr:uid="{00000000-0005-0000-0000-0000239D0000}"/>
    <cellStyle name="Total 2 3 3 23 2" xfId="40225" xr:uid="{00000000-0005-0000-0000-0000249D0000}"/>
    <cellStyle name="Total 2 3 3 23 3" xfId="40226" xr:uid="{00000000-0005-0000-0000-0000259D0000}"/>
    <cellStyle name="Total 2 3 3 24" xfId="40227" xr:uid="{00000000-0005-0000-0000-0000269D0000}"/>
    <cellStyle name="Total 2 3 3 24 2" xfId="40228" xr:uid="{00000000-0005-0000-0000-0000279D0000}"/>
    <cellStyle name="Total 2 3 3 24 3" xfId="40229" xr:uid="{00000000-0005-0000-0000-0000289D0000}"/>
    <cellStyle name="Total 2 3 3 25" xfId="40230" xr:uid="{00000000-0005-0000-0000-0000299D0000}"/>
    <cellStyle name="Total 2 3 3 26" xfId="40231" xr:uid="{00000000-0005-0000-0000-00002A9D0000}"/>
    <cellStyle name="Total 2 3 3 3" xfId="40232" xr:uid="{00000000-0005-0000-0000-00002B9D0000}"/>
    <cellStyle name="Total 2 3 3 3 2" xfId="40233" xr:uid="{00000000-0005-0000-0000-00002C9D0000}"/>
    <cellStyle name="Total 2 3 3 3 3" xfId="40234" xr:uid="{00000000-0005-0000-0000-00002D9D0000}"/>
    <cellStyle name="Total 2 3 3 4" xfId="40235" xr:uid="{00000000-0005-0000-0000-00002E9D0000}"/>
    <cellStyle name="Total 2 3 3 4 2" xfId="40236" xr:uid="{00000000-0005-0000-0000-00002F9D0000}"/>
    <cellStyle name="Total 2 3 3 4 3" xfId="40237" xr:uid="{00000000-0005-0000-0000-0000309D0000}"/>
    <cellStyle name="Total 2 3 3 5" xfId="40238" xr:uid="{00000000-0005-0000-0000-0000319D0000}"/>
    <cellStyle name="Total 2 3 3 5 2" xfId="40239" xr:uid="{00000000-0005-0000-0000-0000329D0000}"/>
    <cellStyle name="Total 2 3 3 5 3" xfId="40240" xr:uid="{00000000-0005-0000-0000-0000339D0000}"/>
    <cellStyle name="Total 2 3 3 6" xfId="40241" xr:uid="{00000000-0005-0000-0000-0000349D0000}"/>
    <cellStyle name="Total 2 3 3 6 2" xfId="40242" xr:uid="{00000000-0005-0000-0000-0000359D0000}"/>
    <cellStyle name="Total 2 3 3 6 3" xfId="40243" xr:uid="{00000000-0005-0000-0000-0000369D0000}"/>
    <cellStyle name="Total 2 3 3 7" xfId="40244" xr:uid="{00000000-0005-0000-0000-0000379D0000}"/>
    <cellStyle name="Total 2 3 3 7 2" xfId="40245" xr:uid="{00000000-0005-0000-0000-0000389D0000}"/>
    <cellStyle name="Total 2 3 3 7 3" xfId="40246" xr:uid="{00000000-0005-0000-0000-0000399D0000}"/>
    <cellStyle name="Total 2 3 3 8" xfId="40247" xr:uid="{00000000-0005-0000-0000-00003A9D0000}"/>
    <cellStyle name="Total 2 3 3 8 2" xfId="40248" xr:uid="{00000000-0005-0000-0000-00003B9D0000}"/>
    <cellStyle name="Total 2 3 3 8 3" xfId="40249" xr:uid="{00000000-0005-0000-0000-00003C9D0000}"/>
    <cellStyle name="Total 2 3 3 9" xfId="40250" xr:uid="{00000000-0005-0000-0000-00003D9D0000}"/>
    <cellStyle name="Total 2 3 3 9 2" xfId="40251" xr:uid="{00000000-0005-0000-0000-00003E9D0000}"/>
    <cellStyle name="Total 2 3 3 9 3" xfId="40252" xr:uid="{00000000-0005-0000-0000-00003F9D0000}"/>
    <cellStyle name="Total 2 3 30" xfId="40253" xr:uid="{00000000-0005-0000-0000-0000409D0000}"/>
    <cellStyle name="Total 2 3 30 2" xfId="40254" xr:uid="{00000000-0005-0000-0000-0000419D0000}"/>
    <cellStyle name="Total 2 3 30 3" xfId="40255" xr:uid="{00000000-0005-0000-0000-0000429D0000}"/>
    <cellStyle name="Total 2 3 31" xfId="40256" xr:uid="{00000000-0005-0000-0000-0000439D0000}"/>
    <cellStyle name="Total 2 3 31 2" xfId="40257" xr:uid="{00000000-0005-0000-0000-0000449D0000}"/>
    <cellStyle name="Total 2 3 31 3" xfId="40258" xr:uid="{00000000-0005-0000-0000-0000459D0000}"/>
    <cellStyle name="Total 2 3 32" xfId="40259" xr:uid="{00000000-0005-0000-0000-0000469D0000}"/>
    <cellStyle name="Total 2 3 32 2" xfId="40260" xr:uid="{00000000-0005-0000-0000-0000479D0000}"/>
    <cellStyle name="Total 2 3 32 3" xfId="40261" xr:uid="{00000000-0005-0000-0000-0000489D0000}"/>
    <cellStyle name="Total 2 3 33" xfId="40262" xr:uid="{00000000-0005-0000-0000-0000499D0000}"/>
    <cellStyle name="Total 2 3 33 2" xfId="40263" xr:uid="{00000000-0005-0000-0000-00004A9D0000}"/>
    <cellStyle name="Total 2 3 33 3" xfId="40264" xr:uid="{00000000-0005-0000-0000-00004B9D0000}"/>
    <cellStyle name="Total 2 3 34" xfId="40265" xr:uid="{00000000-0005-0000-0000-00004C9D0000}"/>
    <cellStyle name="Total 2 3 34 2" xfId="40266" xr:uid="{00000000-0005-0000-0000-00004D9D0000}"/>
    <cellStyle name="Total 2 3 34 3" xfId="40267" xr:uid="{00000000-0005-0000-0000-00004E9D0000}"/>
    <cellStyle name="Total 2 3 35" xfId="40268" xr:uid="{00000000-0005-0000-0000-00004F9D0000}"/>
    <cellStyle name="Total 2 3 35 2" xfId="40269" xr:uid="{00000000-0005-0000-0000-0000509D0000}"/>
    <cellStyle name="Total 2 3 35 3" xfId="40270" xr:uid="{00000000-0005-0000-0000-0000519D0000}"/>
    <cellStyle name="Total 2 3 36" xfId="40271" xr:uid="{00000000-0005-0000-0000-0000529D0000}"/>
    <cellStyle name="Total 2 3 37" xfId="40272" xr:uid="{00000000-0005-0000-0000-0000539D0000}"/>
    <cellStyle name="Total 2 3 4" xfId="40273" xr:uid="{00000000-0005-0000-0000-0000549D0000}"/>
    <cellStyle name="Total 2 3 4 10" xfId="40274" xr:uid="{00000000-0005-0000-0000-0000559D0000}"/>
    <cellStyle name="Total 2 3 4 10 2" xfId="40275" xr:uid="{00000000-0005-0000-0000-0000569D0000}"/>
    <cellStyle name="Total 2 3 4 10 3" xfId="40276" xr:uid="{00000000-0005-0000-0000-0000579D0000}"/>
    <cellStyle name="Total 2 3 4 11" xfId="40277" xr:uid="{00000000-0005-0000-0000-0000589D0000}"/>
    <cellStyle name="Total 2 3 4 11 2" xfId="40278" xr:uid="{00000000-0005-0000-0000-0000599D0000}"/>
    <cellStyle name="Total 2 3 4 11 3" xfId="40279" xr:uid="{00000000-0005-0000-0000-00005A9D0000}"/>
    <cellStyle name="Total 2 3 4 12" xfId="40280" xr:uid="{00000000-0005-0000-0000-00005B9D0000}"/>
    <cellStyle name="Total 2 3 4 12 2" xfId="40281" xr:uid="{00000000-0005-0000-0000-00005C9D0000}"/>
    <cellStyle name="Total 2 3 4 12 3" xfId="40282" xr:uid="{00000000-0005-0000-0000-00005D9D0000}"/>
    <cellStyle name="Total 2 3 4 13" xfId="40283" xr:uid="{00000000-0005-0000-0000-00005E9D0000}"/>
    <cellStyle name="Total 2 3 4 13 2" xfId="40284" xr:uid="{00000000-0005-0000-0000-00005F9D0000}"/>
    <cellStyle name="Total 2 3 4 13 3" xfId="40285" xr:uid="{00000000-0005-0000-0000-0000609D0000}"/>
    <cellStyle name="Total 2 3 4 14" xfId="40286" xr:uid="{00000000-0005-0000-0000-0000619D0000}"/>
    <cellStyle name="Total 2 3 4 14 2" xfId="40287" xr:uid="{00000000-0005-0000-0000-0000629D0000}"/>
    <cellStyle name="Total 2 3 4 14 3" xfId="40288" xr:uid="{00000000-0005-0000-0000-0000639D0000}"/>
    <cellStyle name="Total 2 3 4 15" xfId="40289" xr:uid="{00000000-0005-0000-0000-0000649D0000}"/>
    <cellStyle name="Total 2 3 4 15 2" xfId="40290" xr:uid="{00000000-0005-0000-0000-0000659D0000}"/>
    <cellStyle name="Total 2 3 4 15 3" xfId="40291" xr:uid="{00000000-0005-0000-0000-0000669D0000}"/>
    <cellStyle name="Total 2 3 4 16" xfId="40292" xr:uid="{00000000-0005-0000-0000-0000679D0000}"/>
    <cellStyle name="Total 2 3 4 16 2" xfId="40293" xr:uid="{00000000-0005-0000-0000-0000689D0000}"/>
    <cellStyle name="Total 2 3 4 16 3" xfId="40294" xr:uid="{00000000-0005-0000-0000-0000699D0000}"/>
    <cellStyle name="Total 2 3 4 17" xfId="40295" xr:uid="{00000000-0005-0000-0000-00006A9D0000}"/>
    <cellStyle name="Total 2 3 4 17 2" xfId="40296" xr:uid="{00000000-0005-0000-0000-00006B9D0000}"/>
    <cellStyle name="Total 2 3 4 17 3" xfId="40297" xr:uid="{00000000-0005-0000-0000-00006C9D0000}"/>
    <cellStyle name="Total 2 3 4 18" xfId="40298" xr:uid="{00000000-0005-0000-0000-00006D9D0000}"/>
    <cellStyle name="Total 2 3 4 18 2" xfId="40299" xr:uid="{00000000-0005-0000-0000-00006E9D0000}"/>
    <cellStyle name="Total 2 3 4 18 3" xfId="40300" xr:uid="{00000000-0005-0000-0000-00006F9D0000}"/>
    <cellStyle name="Total 2 3 4 19" xfId="40301" xr:uid="{00000000-0005-0000-0000-0000709D0000}"/>
    <cellStyle name="Total 2 3 4 19 2" xfId="40302" xr:uid="{00000000-0005-0000-0000-0000719D0000}"/>
    <cellStyle name="Total 2 3 4 19 3" xfId="40303" xr:uid="{00000000-0005-0000-0000-0000729D0000}"/>
    <cellStyle name="Total 2 3 4 2" xfId="40304" xr:uid="{00000000-0005-0000-0000-0000739D0000}"/>
    <cellStyle name="Total 2 3 4 2 2" xfId="40305" xr:uid="{00000000-0005-0000-0000-0000749D0000}"/>
    <cellStyle name="Total 2 3 4 2 3" xfId="40306" xr:uid="{00000000-0005-0000-0000-0000759D0000}"/>
    <cellStyle name="Total 2 3 4 20" xfId="40307" xr:uid="{00000000-0005-0000-0000-0000769D0000}"/>
    <cellStyle name="Total 2 3 4 20 2" xfId="40308" xr:uid="{00000000-0005-0000-0000-0000779D0000}"/>
    <cellStyle name="Total 2 3 4 20 3" xfId="40309" xr:uid="{00000000-0005-0000-0000-0000789D0000}"/>
    <cellStyle name="Total 2 3 4 21" xfId="40310" xr:uid="{00000000-0005-0000-0000-0000799D0000}"/>
    <cellStyle name="Total 2 3 4 21 2" xfId="40311" xr:uid="{00000000-0005-0000-0000-00007A9D0000}"/>
    <cellStyle name="Total 2 3 4 21 3" xfId="40312" xr:uid="{00000000-0005-0000-0000-00007B9D0000}"/>
    <cellStyle name="Total 2 3 4 22" xfId="40313" xr:uid="{00000000-0005-0000-0000-00007C9D0000}"/>
    <cellStyle name="Total 2 3 4 22 2" xfId="40314" xr:uid="{00000000-0005-0000-0000-00007D9D0000}"/>
    <cellStyle name="Total 2 3 4 22 3" xfId="40315" xr:uid="{00000000-0005-0000-0000-00007E9D0000}"/>
    <cellStyle name="Total 2 3 4 23" xfId="40316" xr:uid="{00000000-0005-0000-0000-00007F9D0000}"/>
    <cellStyle name="Total 2 3 4 23 2" xfId="40317" xr:uid="{00000000-0005-0000-0000-0000809D0000}"/>
    <cellStyle name="Total 2 3 4 23 3" xfId="40318" xr:uid="{00000000-0005-0000-0000-0000819D0000}"/>
    <cellStyle name="Total 2 3 4 24" xfId="40319" xr:uid="{00000000-0005-0000-0000-0000829D0000}"/>
    <cellStyle name="Total 2 3 4 24 2" xfId="40320" xr:uid="{00000000-0005-0000-0000-0000839D0000}"/>
    <cellStyle name="Total 2 3 4 24 3" xfId="40321" xr:uid="{00000000-0005-0000-0000-0000849D0000}"/>
    <cellStyle name="Total 2 3 4 25" xfId="40322" xr:uid="{00000000-0005-0000-0000-0000859D0000}"/>
    <cellStyle name="Total 2 3 4 26" xfId="40323" xr:uid="{00000000-0005-0000-0000-0000869D0000}"/>
    <cellStyle name="Total 2 3 4 3" xfId="40324" xr:uid="{00000000-0005-0000-0000-0000879D0000}"/>
    <cellStyle name="Total 2 3 4 3 2" xfId="40325" xr:uid="{00000000-0005-0000-0000-0000889D0000}"/>
    <cellStyle name="Total 2 3 4 3 3" xfId="40326" xr:uid="{00000000-0005-0000-0000-0000899D0000}"/>
    <cellStyle name="Total 2 3 4 4" xfId="40327" xr:uid="{00000000-0005-0000-0000-00008A9D0000}"/>
    <cellStyle name="Total 2 3 4 4 2" xfId="40328" xr:uid="{00000000-0005-0000-0000-00008B9D0000}"/>
    <cellStyle name="Total 2 3 4 4 3" xfId="40329" xr:uid="{00000000-0005-0000-0000-00008C9D0000}"/>
    <cellStyle name="Total 2 3 4 5" xfId="40330" xr:uid="{00000000-0005-0000-0000-00008D9D0000}"/>
    <cellStyle name="Total 2 3 4 5 2" xfId="40331" xr:uid="{00000000-0005-0000-0000-00008E9D0000}"/>
    <cellStyle name="Total 2 3 4 5 3" xfId="40332" xr:uid="{00000000-0005-0000-0000-00008F9D0000}"/>
    <cellStyle name="Total 2 3 4 6" xfId="40333" xr:uid="{00000000-0005-0000-0000-0000909D0000}"/>
    <cellStyle name="Total 2 3 4 6 2" xfId="40334" xr:uid="{00000000-0005-0000-0000-0000919D0000}"/>
    <cellStyle name="Total 2 3 4 6 3" xfId="40335" xr:uid="{00000000-0005-0000-0000-0000929D0000}"/>
    <cellStyle name="Total 2 3 4 7" xfId="40336" xr:uid="{00000000-0005-0000-0000-0000939D0000}"/>
    <cellStyle name="Total 2 3 4 7 2" xfId="40337" xr:uid="{00000000-0005-0000-0000-0000949D0000}"/>
    <cellStyle name="Total 2 3 4 7 3" xfId="40338" xr:uid="{00000000-0005-0000-0000-0000959D0000}"/>
    <cellStyle name="Total 2 3 4 8" xfId="40339" xr:uid="{00000000-0005-0000-0000-0000969D0000}"/>
    <cellStyle name="Total 2 3 4 8 2" xfId="40340" xr:uid="{00000000-0005-0000-0000-0000979D0000}"/>
    <cellStyle name="Total 2 3 4 8 3" xfId="40341" xr:uid="{00000000-0005-0000-0000-0000989D0000}"/>
    <cellStyle name="Total 2 3 4 9" xfId="40342" xr:uid="{00000000-0005-0000-0000-0000999D0000}"/>
    <cellStyle name="Total 2 3 4 9 2" xfId="40343" xr:uid="{00000000-0005-0000-0000-00009A9D0000}"/>
    <cellStyle name="Total 2 3 4 9 3" xfId="40344" xr:uid="{00000000-0005-0000-0000-00009B9D0000}"/>
    <cellStyle name="Total 2 3 5" xfId="40345" xr:uid="{00000000-0005-0000-0000-00009C9D0000}"/>
    <cellStyle name="Total 2 3 5 10" xfId="40346" xr:uid="{00000000-0005-0000-0000-00009D9D0000}"/>
    <cellStyle name="Total 2 3 5 10 2" xfId="40347" xr:uid="{00000000-0005-0000-0000-00009E9D0000}"/>
    <cellStyle name="Total 2 3 5 10 3" xfId="40348" xr:uid="{00000000-0005-0000-0000-00009F9D0000}"/>
    <cellStyle name="Total 2 3 5 11" xfId="40349" xr:uid="{00000000-0005-0000-0000-0000A09D0000}"/>
    <cellStyle name="Total 2 3 5 11 2" xfId="40350" xr:uid="{00000000-0005-0000-0000-0000A19D0000}"/>
    <cellStyle name="Total 2 3 5 11 3" xfId="40351" xr:uid="{00000000-0005-0000-0000-0000A29D0000}"/>
    <cellStyle name="Total 2 3 5 12" xfId="40352" xr:uid="{00000000-0005-0000-0000-0000A39D0000}"/>
    <cellStyle name="Total 2 3 5 12 2" xfId="40353" xr:uid="{00000000-0005-0000-0000-0000A49D0000}"/>
    <cellStyle name="Total 2 3 5 12 3" xfId="40354" xr:uid="{00000000-0005-0000-0000-0000A59D0000}"/>
    <cellStyle name="Total 2 3 5 13" xfId="40355" xr:uid="{00000000-0005-0000-0000-0000A69D0000}"/>
    <cellStyle name="Total 2 3 5 13 2" xfId="40356" xr:uid="{00000000-0005-0000-0000-0000A79D0000}"/>
    <cellStyle name="Total 2 3 5 13 3" xfId="40357" xr:uid="{00000000-0005-0000-0000-0000A89D0000}"/>
    <cellStyle name="Total 2 3 5 14" xfId="40358" xr:uid="{00000000-0005-0000-0000-0000A99D0000}"/>
    <cellStyle name="Total 2 3 5 14 2" xfId="40359" xr:uid="{00000000-0005-0000-0000-0000AA9D0000}"/>
    <cellStyle name="Total 2 3 5 14 3" xfId="40360" xr:uid="{00000000-0005-0000-0000-0000AB9D0000}"/>
    <cellStyle name="Total 2 3 5 15" xfId="40361" xr:uid="{00000000-0005-0000-0000-0000AC9D0000}"/>
    <cellStyle name="Total 2 3 5 15 2" xfId="40362" xr:uid="{00000000-0005-0000-0000-0000AD9D0000}"/>
    <cellStyle name="Total 2 3 5 15 3" xfId="40363" xr:uid="{00000000-0005-0000-0000-0000AE9D0000}"/>
    <cellStyle name="Total 2 3 5 16" xfId="40364" xr:uid="{00000000-0005-0000-0000-0000AF9D0000}"/>
    <cellStyle name="Total 2 3 5 16 2" xfId="40365" xr:uid="{00000000-0005-0000-0000-0000B09D0000}"/>
    <cellStyle name="Total 2 3 5 16 3" xfId="40366" xr:uid="{00000000-0005-0000-0000-0000B19D0000}"/>
    <cellStyle name="Total 2 3 5 17" xfId="40367" xr:uid="{00000000-0005-0000-0000-0000B29D0000}"/>
    <cellStyle name="Total 2 3 5 17 2" xfId="40368" xr:uid="{00000000-0005-0000-0000-0000B39D0000}"/>
    <cellStyle name="Total 2 3 5 17 3" xfId="40369" xr:uid="{00000000-0005-0000-0000-0000B49D0000}"/>
    <cellStyle name="Total 2 3 5 18" xfId="40370" xr:uid="{00000000-0005-0000-0000-0000B59D0000}"/>
    <cellStyle name="Total 2 3 5 18 2" xfId="40371" xr:uid="{00000000-0005-0000-0000-0000B69D0000}"/>
    <cellStyle name="Total 2 3 5 18 3" xfId="40372" xr:uid="{00000000-0005-0000-0000-0000B79D0000}"/>
    <cellStyle name="Total 2 3 5 19" xfId="40373" xr:uid="{00000000-0005-0000-0000-0000B89D0000}"/>
    <cellStyle name="Total 2 3 5 19 2" xfId="40374" xr:uid="{00000000-0005-0000-0000-0000B99D0000}"/>
    <cellStyle name="Total 2 3 5 19 3" xfId="40375" xr:uid="{00000000-0005-0000-0000-0000BA9D0000}"/>
    <cellStyle name="Total 2 3 5 2" xfId="40376" xr:uid="{00000000-0005-0000-0000-0000BB9D0000}"/>
    <cellStyle name="Total 2 3 5 2 2" xfId="40377" xr:uid="{00000000-0005-0000-0000-0000BC9D0000}"/>
    <cellStyle name="Total 2 3 5 2 3" xfId="40378" xr:uid="{00000000-0005-0000-0000-0000BD9D0000}"/>
    <cellStyle name="Total 2 3 5 20" xfId="40379" xr:uid="{00000000-0005-0000-0000-0000BE9D0000}"/>
    <cellStyle name="Total 2 3 5 20 2" xfId="40380" xr:uid="{00000000-0005-0000-0000-0000BF9D0000}"/>
    <cellStyle name="Total 2 3 5 20 3" xfId="40381" xr:uid="{00000000-0005-0000-0000-0000C09D0000}"/>
    <cellStyle name="Total 2 3 5 21" xfId="40382" xr:uid="{00000000-0005-0000-0000-0000C19D0000}"/>
    <cellStyle name="Total 2 3 5 21 2" xfId="40383" xr:uid="{00000000-0005-0000-0000-0000C29D0000}"/>
    <cellStyle name="Total 2 3 5 21 3" xfId="40384" xr:uid="{00000000-0005-0000-0000-0000C39D0000}"/>
    <cellStyle name="Total 2 3 5 22" xfId="40385" xr:uid="{00000000-0005-0000-0000-0000C49D0000}"/>
    <cellStyle name="Total 2 3 5 22 2" xfId="40386" xr:uid="{00000000-0005-0000-0000-0000C59D0000}"/>
    <cellStyle name="Total 2 3 5 22 3" xfId="40387" xr:uid="{00000000-0005-0000-0000-0000C69D0000}"/>
    <cellStyle name="Total 2 3 5 23" xfId="40388" xr:uid="{00000000-0005-0000-0000-0000C79D0000}"/>
    <cellStyle name="Total 2 3 5 23 2" xfId="40389" xr:uid="{00000000-0005-0000-0000-0000C89D0000}"/>
    <cellStyle name="Total 2 3 5 23 3" xfId="40390" xr:uid="{00000000-0005-0000-0000-0000C99D0000}"/>
    <cellStyle name="Total 2 3 5 24" xfId="40391" xr:uid="{00000000-0005-0000-0000-0000CA9D0000}"/>
    <cellStyle name="Total 2 3 5 24 2" xfId="40392" xr:uid="{00000000-0005-0000-0000-0000CB9D0000}"/>
    <cellStyle name="Total 2 3 5 24 3" xfId="40393" xr:uid="{00000000-0005-0000-0000-0000CC9D0000}"/>
    <cellStyle name="Total 2 3 5 25" xfId="40394" xr:uid="{00000000-0005-0000-0000-0000CD9D0000}"/>
    <cellStyle name="Total 2 3 5 26" xfId="40395" xr:uid="{00000000-0005-0000-0000-0000CE9D0000}"/>
    <cellStyle name="Total 2 3 5 3" xfId="40396" xr:uid="{00000000-0005-0000-0000-0000CF9D0000}"/>
    <cellStyle name="Total 2 3 5 3 2" xfId="40397" xr:uid="{00000000-0005-0000-0000-0000D09D0000}"/>
    <cellStyle name="Total 2 3 5 3 3" xfId="40398" xr:uid="{00000000-0005-0000-0000-0000D19D0000}"/>
    <cellStyle name="Total 2 3 5 4" xfId="40399" xr:uid="{00000000-0005-0000-0000-0000D29D0000}"/>
    <cellStyle name="Total 2 3 5 4 2" xfId="40400" xr:uid="{00000000-0005-0000-0000-0000D39D0000}"/>
    <cellStyle name="Total 2 3 5 4 3" xfId="40401" xr:uid="{00000000-0005-0000-0000-0000D49D0000}"/>
    <cellStyle name="Total 2 3 5 5" xfId="40402" xr:uid="{00000000-0005-0000-0000-0000D59D0000}"/>
    <cellStyle name="Total 2 3 5 5 2" xfId="40403" xr:uid="{00000000-0005-0000-0000-0000D69D0000}"/>
    <cellStyle name="Total 2 3 5 5 3" xfId="40404" xr:uid="{00000000-0005-0000-0000-0000D79D0000}"/>
    <cellStyle name="Total 2 3 5 6" xfId="40405" xr:uid="{00000000-0005-0000-0000-0000D89D0000}"/>
    <cellStyle name="Total 2 3 5 6 2" xfId="40406" xr:uid="{00000000-0005-0000-0000-0000D99D0000}"/>
    <cellStyle name="Total 2 3 5 6 3" xfId="40407" xr:uid="{00000000-0005-0000-0000-0000DA9D0000}"/>
    <cellStyle name="Total 2 3 5 7" xfId="40408" xr:uid="{00000000-0005-0000-0000-0000DB9D0000}"/>
    <cellStyle name="Total 2 3 5 7 2" xfId="40409" xr:uid="{00000000-0005-0000-0000-0000DC9D0000}"/>
    <cellStyle name="Total 2 3 5 7 3" xfId="40410" xr:uid="{00000000-0005-0000-0000-0000DD9D0000}"/>
    <cellStyle name="Total 2 3 5 8" xfId="40411" xr:uid="{00000000-0005-0000-0000-0000DE9D0000}"/>
    <cellStyle name="Total 2 3 5 8 2" xfId="40412" xr:uid="{00000000-0005-0000-0000-0000DF9D0000}"/>
    <cellStyle name="Total 2 3 5 8 3" xfId="40413" xr:uid="{00000000-0005-0000-0000-0000E09D0000}"/>
    <cellStyle name="Total 2 3 5 9" xfId="40414" xr:uid="{00000000-0005-0000-0000-0000E19D0000}"/>
    <cellStyle name="Total 2 3 5 9 2" xfId="40415" xr:uid="{00000000-0005-0000-0000-0000E29D0000}"/>
    <cellStyle name="Total 2 3 5 9 3" xfId="40416" xr:uid="{00000000-0005-0000-0000-0000E39D0000}"/>
    <cellStyle name="Total 2 3 6" xfId="40417" xr:uid="{00000000-0005-0000-0000-0000E49D0000}"/>
    <cellStyle name="Total 2 3 6 10" xfId="40418" xr:uid="{00000000-0005-0000-0000-0000E59D0000}"/>
    <cellStyle name="Total 2 3 6 10 2" xfId="40419" xr:uid="{00000000-0005-0000-0000-0000E69D0000}"/>
    <cellStyle name="Total 2 3 6 10 3" xfId="40420" xr:uid="{00000000-0005-0000-0000-0000E79D0000}"/>
    <cellStyle name="Total 2 3 6 11" xfId="40421" xr:uid="{00000000-0005-0000-0000-0000E89D0000}"/>
    <cellStyle name="Total 2 3 6 11 2" xfId="40422" xr:uid="{00000000-0005-0000-0000-0000E99D0000}"/>
    <cellStyle name="Total 2 3 6 11 3" xfId="40423" xr:uid="{00000000-0005-0000-0000-0000EA9D0000}"/>
    <cellStyle name="Total 2 3 6 12" xfId="40424" xr:uid="{00000000-0005-0000-0000-0000EB9D0000}"/>
    <cellStyle name="Total 2 3 6 12 2" xfId="40425" xr:uid="{00000000-0005-0000-0000-0000EC9D0000}"/>
    <cellStyle name="Total 2 3 6 12 3" xfId="40426" xr:uid="{00000000-0005-0000-0000-0000ED9D0000}"/>
    <cellStyle name="Total 2 3 6 13" xfId="40427" xr:uid="{00000000-0005-0000-0000-0000EE9D0000}"/>
    <cellStyle name="Total 2 3 6 13 2" xfId="40428" xr:uid="{00000000-0005-0000-0000-0000EF9D0000}"/>
    <cellStyle name="Total 2 3 6 13 3" xfId="40429" xr:uid="{00000000-0005-0000-0000-0000F09D0000}"/>
    <cellStyle name="Total 2 3 6 14" xfId="40430" xr:uid="{00000000-0005-0000-0000-0000F19D0000}"/>
    <cellStyle name="Total 2 3 6 14 2" xfId="40431" xr:uid="{00000000-0005-0000-0000-0000F29D0000}"/>
    <cellStyle name="Total 2 3 6 14 3" xfId="40432" xr:uid="{00000000-0005-0000-0000-0000F39D0000}"/>
    <cellStyle name="Total 2 3 6 15" xfId="40433" xr:uid="{00000000-0005-0000-0000-0000F49D0000}"/>
    <cellStyle name="Total 2 3 6 15 2" xfId="40434" xr:uid="{00000000-0005-0000-0000-0000F59D0000}"/>
    <cellStyle name="Total 2 3 6 15 3" xfId="40435" xr:uid="{00000000-0005-0000-0000-0000F69D0000}"/>
    <cellStyle name="Total 2 3 6 16" xfId="40436" xr:uid="{00000000-0005-0000-0000-0000F79D0000}"/>
    <cellStyle name="Total 2 3 6 16 2" xfId="40437" xr:uid="{00000000-0005-0000-0000-0000F89D0000}"/>
    <cellStyle name="Total 2 3 6 16 3" xfId="40438" xr:uid="{00000000-0005-0000-0000-0000F99D0000}"/>
    <cellStyle name="Total 2 3 6 17" xfId="40439" xr:uid="{00000000-0005-0000-0000-0000FA9D0000}"/>
    <cellStyle name="Total 2 3 6 17 2" xfId="40440" xr:uid="{00000000-0005-0000-0000-0000FB9D0000}"/>
    <cellStyle name="Total 2 3 6 17 3" xfId="40441" xr:uid="{00000000-0005-0000-0000-0000FC9D0000}"/>
    <cellStyle name="Total 2 3 6 18" xfId="40442" xr:uid="{00000000-0005-0000-0000-0000FD9D0000}"/>
    <cellStyle name="Total 2 3 6 18 2" xfId="40443" xr:uid="{00000000-0005-0000-0000-0000FE9D0000}"/>
    <cellStyle name="Total 2 3 6 18 3" xfId="40444" xr:uid="{00000000-0005-0000-0000-0000FF9D0000}"/>
    <cellStyle name="Total 2 3 6 19" xfId="40445" xr:uid="{00000000-0005-0000-0000-0000009E0000}"/>
    <cellStyle name="Total 2 3 6 19 2" xfId="40446" xr:uid="{00000000-0005-0000-0000-0000019E0000}"/>
    <cellStyle name="Total 2 3 6 19 3" xfId="40447" xr:uid="{00000000-0005-0000-0000-0000029E0000}"/>
    <cellStyle name="Total 2 3 6 2" xfId="40448" xr:uid="{00000000-0005-0000-0000-0000039E0000}"/>
    <cellStyle name="Total 2 3 6 2 2" xfId="40449" xr:uid="{00000000-0005-0000-0000-0000049E0000}"/>
    <cellStyle name="Total 2 3 6 2 3" xfId="40450" xr:uid="{00000000-0005-0000-0000-0000059E0000}"/>
    <cellStyle name="Total 2 3 6 20" xfId="40451" xr:uid="{00000000-0005-0000-0000-0000069E0000}"/>
    <cellStyle name="Total 2 3 6 20 2" xfId="40452" xr:uid="{00000000-0005-0000-0000-0000079E0000}"/>
    <cellStyle name="Total 2 3 6 20 3" xfId="40453" xr:uid="{00000000-0005-0000-0000-0000089E0000}"/>
    <cellStyle name="Total 2 3 6 21" xfId="40454" xr:uid="{00000000-0005-0000-0000-0000099E0000}"/>
    <cellStyle name="Total 2 3 6 21 2" xfId="40455" xr:uid="{00000000-0005-0000-0000-00000A9E0000}"/>
    <cellStyle name="Total 2 3 6 21 3" xfId="40456" xr:uid="{00000000-0005-0000-0000-00000B9E0000}"/>
    <cellStyle name="Total 2 3 6 22" xfId="40457" xr:uid="{00000000-0005-0000-0000-00000C9E0000}"/>
    <cellStyle name="Total 2 3 6 22 2" xfId="40458" xr:uid="{00000000-0005-0000-0000-00000D9E0000}"/>
    <cellStyle name="Total 2 3 6 22 3" xfId="40459" xr:uid="{00000000-0005-0000-0000-00000E9E0000}"/>
    <cellStyle name="Total 2 3 6 23" xfId="40460" xr:uid="{00000000-0005-0000-0000-00000F9E0000}"/>
    <cellStyle name="Total 2 3 6 23 2" xfId="40461" xr:uid="{00000000-0005-0000-0000-0000109E0000}"/>
    <cellStyle name="Total 2 3 6 23 3" xfId="40462" xr:uid="{00000000-0005-0000-0000-0000119E0000}"/>
    <cellStyle name="Total 2 3 6 24" xfId="40463" xr:uid="{00000000-0005-0000-0000-0000129E0000}"/>
    <cellStyle name="Total 2 3 6 24 2" xfId="40464" xr:uid="{00000000-0005-0000-0000-0000139E0000}"/>
    <cellStyle name="Total 2 3 6 24 3" xfId="40465" xr:uid="{00000000-0005-0000-0000-0000149E0000}"/>
    <cellStyle name="Total 2 3 6 25" xfId="40466" xr:uid="{00000000-0005-0000-0000-0000159E0000}"/>
    <cellStyle name="Total 2 3 6 26" xfId="40467" xr:uid="{00000000-0005-0000-0000-0000169E0000}"/>
    <cellStyle name="Total 2 3 6 3" xfId="40468" xr:uid="{00000000-0005-0000-0000-0000179E0000}"/>
    <cellStyle name="Total 2 3 6 3 2" xfId="40469" xr:uid="{00000000-0005-0000-0000-0000189E0000}"/>
    <cellStyle name="Total 2 3 6 3 3" xfId="40470" xr:uid="{00000000-0005-0000-0000-0000199E0000}"/>
    <cellStyle name="Total 2 3 6 4" xfId="40471" xr:uid="{00000000-0005-0000-0000-00001A9E0000}"/>
    <cellStyle name="Total 2 3 6 4 2" xfId="40472" xr:uid="{00000000-0005-0000-0000-00001B9E0000}"/>
    <cellStyle name="Total 2 3 6 4 3" xfId="40473" xr:uid="{00000000-0005-0000-0000-00001C9E0000}"/>
    <cellStyle name="Total 2 3 6 5" xfId="40474" xr:uid="{00000000-0005-0000-0000-00001D9E0000}"/>
    <cellStyle name="Total 2 3 6 5 2" xfId="40475" xr:uid="{00000000-0005-0000-0000-00001E9E0000}"/>
    <cellStyle name="Total 2 3 6 5 3" xfId="40476" xr:uid="{00000000-0005-0000-0000-00001F9E0000}"/>
    <cellStyle name="Total 2 3 6 6" xfId="40477" xr:uid="{00000000-0005-0000-0000-0000209E0000}"/>
    <cellStyle name="Total 2 3 6 6 2" xfId="40478" xr:uid="{00000000-0005-0000-0000-0000219E0000}"/>
    <cellStyle name="Total 2 3 6 6 3" xfId="40479" xr:uid="{00000000-0005-0000-0000-0000229E0000}"/>
    <cellStyle name="Total 2 3 6 7" xfId="40480" xr:uid="{00000000-0005-0000-0000-0000239E0000}"/>
    <cellStyle name="Total 2 3 6 7 2" xfId="40481" xr:uid="{00000000-0005-0000-0000-0000249E0000}"/>
    <cellStyle name="Total 2 3 6 7 3" xfId="40482" xr:uid="{00000000-0005-0000-0000-0000259E0000}"/>
    <cellStyle name="Total 2 3 6 8" xfId="40483" xr:uid="{00000000-0005-0000-0000-0000269E0000}"/>
    <cellStyle name="Total 2 3 6 8 2" xfId="40484" xr:uid="{00000000-0005-0000-0000-0000279E0000}"/>
    <cellStyle name="Total 2 3 6 8 3" xfId="40485" xr:uid="{00000000-0005-0000-0000-0000289E0000}"/>
    <cellStyle name="Total 2 3 6 9" xfId="40486" xr:uid="{00000000-0005-0000-0000-0000299E0000}"/>
    <cellStyle name="Total 2 3 6 9 2" xfId="40487" xr:uid="{00000000-0005-0000-0000-00002A9E0000}"/>
    <cellStyle name="Total 2 3 6 9 3" xfId="40488" xr:uid="{00000000-0005-0000-0000-00002B9E0000}"/>
    <cellStyle name="Total 2 3 7" xfId="40489" xr:uid="{00000000-0005-0000-0000-00002C9E0000}"/>
    <cellStyle name="Total 2 3 7 10" xfId="40490" xr:uid="{00000000-0005-0000-0000-00002D9E0000}"/>
    <cellStyle name="Total 2 3 7 10 2" xfId="40491" xr:uid="{00000000-0005-0000-0000-00002E9E0000}"/>
    <cellStyle name="Total 2 3 7 10 3" xfId="40492" xr:uid="{00000000-0005-0000-0000-00002F9E0000}"/>
    <cellStyle name="Total 2 3 7 11" xfId="40493" xr:uid="{00000000-0005-0000-0000-0000309E0000}"/>
    <cellStyle name="Total 2 3 7 11 2" xfId="40494" xr:uid="{00000000-0005-0000-0000-0000319E0000}"/>
    <cellStyle name="Total 2 3 7 11 3" xfId="40495" xr:uid="{00000000-0005-0000-0000-0000329E0000}"/>
    <cellStyle name="Total 2 3 7 12" xfId="40496" xr:uid="{00000000-0005-0000-0000-0000339E0000}"/>
    <cellStyle name="Total 2 3 7 12 2" xfId="40497" xr:uid="{00000000-0005-0000-0000-0000349E0000}"/>
    <cellStyle name="Total 2 3 7 12 3" xfId="40498" xr:uid="{00000000-0005-0000-0000-0000359E0000}"/>
    <cellStyle name="Total 2 3 7 13" xfId="40499" xr:uid="{00000000-0005-0000-0000-0000369E0000}"/>
    <cellStyle name="Total 2 3 7 13 2" xfId="40500" xr:uid="{00000000-0005-0000-0000-0000379E0000}"/>
    <cellStyle name="Total 2 3 7 13 3" xfId="40501" xr:uid="{00000000-0005-0000-0000-0000389E0000}"/>
    <cellStyle name="Total 2 3 7 14" xfId="40502" xr:uid="{00000000-0005-0000-0000-0000399E0000}"/>
    <cellStyle name="Total 2 3 7 14 2" xfId="40503" xr:uid="{00000000-0005-0000-0000-00003A9E0000}"/>
    <cellStyle name="Total 2 3 7 14 3" xfId="40504" xr:uid="{00000000-0005-0000-0000-00003B9E0000}"/>
    <cellStyle name="Total 2 3 7 15" xfId="40505" xr:uid="{00000000-0005-0000-0000-00003C9E0000}"/>
    <cellStyle name="Total 2 3 7 15 2" xfId="40506" xr:uid="{00000000-0005-0000-0000-00003D9E0000}"/>
    <cellStyle name="Total 2 3 7 15 3" xfId="40507" xr:uid="{00000000-0005-0000-0000-00003E9E0000}"/>
    <cellStyle name="Total 2 3 7 16" xfId="40508" xr:uid="{00000000-0005-0000-0000-00003F9E0000}"/>
    <cellStyle name="Total 2 3 7 16 2" xfId="40509" xr:uid="{00000000-0005-0000-0000-0000409E0000}"/>
    <cellStyle name="Total 2 3 7 16 3" xfId="40510" xr:uid="{00000000-0005-0000-0000-0000419E0000}"/>
    <cellStyle name="Total 2 3 7 17" xfId="40511" xr:uid="{00000000-0005-0000-0000-0000429E0000}"/>
    <cellStyle name="Total 2 3 7 17 2" xfId="40512" xr:uid="{00000000-0005-0000-0000-0000439E0000}"/>
    <cellStyle name="Total 2 3 7 17 3" xfId="40513" xr:uid="{00000000-0005-0000-0000-0000449E0000}"/>
    <cellStyle name="Total 2 3 7 18" xfId="40514" xr:uid="{00000000-0005-0000-0000-0000459E0000}"/>
    <cellStyle name="Total 2 3 7 18 2" xfId="40515" xr:uid="{00000000-0005-0000-0000-0000469E0000}"/>
    <cellStyle name="Total 2 3 7 18 3" xfId="40516" xr:uid="{00000000-0005-0000-0000-0000479E0000}"/>
    <cellStyle name="Total 2 3 7 19" xfId="40517" xr:uid="{00000000-0005-0000-0000-0000489E0000}"/>
    <cellStyle name="Total 2 3 7 19 2" xfId="40518" xr:uid="{00000000-0005-0000-0000-0000499E0000}"/>
    <cellStyle name="Total 2 3 7 19 3" xfId="40519" xr:uid="{00000000-0005-0000-0000-00004A9E0000}"/>
    <cellStyle name="Total 2 3 7 2" xfId="40520" xr:uid="{00000000-0005-0000-0000-00004B9E0000}"/>
    <cellStyle name="Total 2 3 7 2 2" xfId="40521" xr:uid="{00000000-0005-0000-0000-00004C9E0000}"/>
    <cellStyle name="Total 2 3 7 2 3" xfId="40522" xr:uid="{00000000-0005-0000-0000-00004D9E0000}"/>
    <cellStyle name="Total 2 3 7 20" xfId="40523" xr:uid="{00000000-0005-0000-0000-00004E9E0000}"/>
    <cellStyle name="Total 2 3 7 20 2" xfId="40524" xr:uid="{00000000-0005-0000-0000-00004F9E0000}"/>
    <cellStyle name="Total 2 3 7 20 3" xfId="40525" xr:uid="{00000000-0005-0000-0000-0000509E0000}"/>
    <cellStyle name="Total 2 3 7 21" xfId="40526" xr:uid="{00000000-0005-0000-0000-0000519E0000}"/>
    <cellStyle name="Total 2 3 7 21 2" xfId="40527" xr:uid="{00000000-0005-0000-0000-0000529E0000}"/>
    <cellStyle name="Total 2 3 7 21 3" xfId="40528" xr:uid="{00000000-0005-0000-0000-0000539E0000}"/>
    <cellStyle name="Total 2 3 7 22" xfId="40529" xr:uid="{00000000-0005-0000-0000-0000549E0000}"/>
    <cellStyle name="Total 2 3 7 22 2" xfId="40530" xr:uid="{00000000-0005-0000-0000-0000559E0000}"/>
    <cellStyle name="Total 2 3 7 22 3" xfId="40531" xr:uid="{00000000-0005-0000-0000-0000569E0000}"/>
    <cellStyle name="Total 2 3 7 23" xfId="40532" xr:uid="{00000000-0005-0000-0000-0000579E0000}"/>
    <cellStyle name="Total 2 3 7 23 2" xfId="40533" xr:uid="{00000000-0005-0000-0000-0000589E0000}"/>
    <cellStyle name="Total 2 3 7 23 3" xfId="40534" xr:uid="{00000000-0005-0000-0000-0000599E0000}"/>
    <cellStyle name="Total 2 3 7 24" xfId="40535" xr:uid="{00000000-0005-0000-0000-00005A9E0000}"/>
    <cellStyle name="Total 2 3 7 24 2" xfId="40536" xr:uid="{00000000-0005-0000-0000-00005B9E0000}"/>
    <cellStyle name="Total 2 3 7 24 3" xfId="40537" xr:uid="{00000000-0005-0000-0000-00005C9E0000}"/>
    <cellStyle name="Total 2 3 7 25" xfId="40538" xr:uid="{00000000-0005-0000-0000-00005D9E0000}"/>
    <cellStyle name="Total 2 3 7 26" xfId="40539" xr:uid="{00000000-0005-0000-0000-00005E9E0000}"/>
    <cellStyle name="Total 2 3 7 3" xfId="40540" xr:uid="{00000000-0005-0000-0000-00005F9E0000}"/>
    <cellStyle name="Total 2 3 7 3 2" xfId="40541" xr:uid="{00000000-0005-0000-0000-0000609E0000}"/>
    <cellStyle name="Total 2 3 7 3 3" xfId="40542" xr:uid="{00000000-0005-0000-0000-0000619E0000}"/>
    <cellStyle name="Total 2 3 7 4" xfId="40543" xr:uid="{00000000-0005-0000-0000-0000629E0000}"/>
    <cellStyle name="Total 2 3 7 4 2" xfId="40544" xr:uid="{00000000-0005-0000-0000-0000639E0000}"/>
    <cellStyle name="Total 2 3 7 4 3" xfId="40545" xr:uid="{00000000-0005-0000-0000-0000649E0000}"/>
    <cellStyle name="Total 2 3 7 5" xfId="40546" xr:uid="{00000000-0005-0000-0000-0000659E0000}"/>
    <cellStyle name="Total 2 3 7 5 2" xfId="40547" xr:uid="{00000000-0005-0000-0000-0000669E0000}"/>
    <cellStyle name="Total 2 3 7 5 3" xfId="40548" xr:uid="{00000000-0005-0000-0000-0000679E0000}"/>
    <cellStyle name="Total 2 3 7 6" xfId="40549" xr:uid="{00000000-0005-0000-0000-0000689E0000}"/>
    <cellStyle name="Total 2 3 7 6 2" xfId="40550" xr:uid="{00000000-0005-0000-0000-0000699E0000}"/>
    <cellStyle name="Total 2 3 7 6 3" xfId="40551" xr:uid="{00000000-0005-0000-0000-00006A9E0000}"/>
    <cellStyle name="Total 2 3 7 7" xfId="40552" xr:uid="{00000000-0005-0000-0000-00006B9E0000}"/>
    <cellStyle name="Total 2 3 7 7 2" xfId="40553" xr:uid="{00000000-0005-0000-0000-00006C9E0000}"/>
    <cellStyle name="Total 2 3 7 7 3" xfId="40554" xr:uid="{00000000-0005-0000-0000-00006D9E0000}"/>
    <cellStyle name="Total 2 3 7 8" xfId="40555" xr:uid="{00000000-0005-0000-0000-00006E9E0000}"/>
    <cellStyle name="Total 2 3 7 8 2" xfId="40556" xr:uid="{00000000-0005-0000-0000-00006F9E0000}"/>
    <cellStyle name="Total 2 3 7 8 3" xfId="40557" xr:uid="{00000000-0005-0000-0000-0000709E0000}"/>
    <cellStyle name="Total 2 3 7 9" xfId="40558" xr:uid="{00000000-0005-0000-0000-0000719E0000}"/>
    <cellStyle name="Total 2 3 7 9 2" xfId="40559" xr:uid="{00000000-0005-0000-0000-0000729E0000}"/>
    <cellStyle name="Total 2 3 7 9 3" xfId="40560" xr:uid="{00000000-0005-0000-0000-0000739E0000}"/>
    <cellStyle name="Total 2 3 8" xfId="40561" xr:uid="{00000000-0005-0000-0000-0000749E0000}"/>
    <cellStyle name="Total 2 3 8 10" xfId="40562" xr:uid="{00000000-0005-0000-0000-0000759E0000}"/>
    <cellStyle name="Total 2 3 8 10 2" xfId="40563" xr:uid="{00000000-0005-0000-0000-0000769E0000}"/>
    <cellStyle name="Total 2 3 8 10 3" xfId="40564" xr:uid="{00000000-0005-0000-0000-0000779E0000}"/>
    <cellStyle name="Total 2 3 8 11" xfId="40565" xr:uid="{00000000-0005-0000-0000-0000789E0000}"/>
    <cellStyle name="Total 2 3 8 11 2" xfId="40566" xr:uid="{00000000-0005-0000-0000-0000799E0000}"/>
    <cellStyle name="Total 2 3 8 11 3" xfId="40567" xr:uid="{00000000-0005-0000-0000-00007A9E0000}"/>
    <cellStyle name="Total 2 3 8 12" xfId="40568" xr:uid="{00000000-0005-0000-0000-00007B9E0000}"/>
    <cellStyle name="Total 2 3 8 12 2" xfId="40569" xr:uid="{00000000-0005-0000-0000-00007C9E0000}"/>
    <cellStyle name="Total 2 3 8 12 3" xfId="40570" xr:uid="{00000000-0005-0000-0000-00007D9E0000}"/>
    <cellStyle name="Total 2 3 8 13" xfId="40571" xr:uid="{00000000-0005-0000-0000-00007E9E0000}"/>
    <cellStyle name="Total 2 3 8 13 2" xfId="40572" xr:uid="{00000000-0005-0000-0000-00007F9E0000}"/>
    <cellStyle name="Total 2 3 8 13 3" xfId="40573" xr:uid="{00000000-0005-0000-0000-0000809E0000}"/>
    <cellStyle name="Total 2 3 8 14" xfId="40574" xr:uid="{00000000-0005-0000-0000-0000819E0000}"/>
    <cellStyle name="Total 2 3 8 14 2" xfId="40575" xr:uid="{00000000-0005-0000-0000-0000829E0000}"/>
    <cellStyle name="Total 2 3 8 14 3" xfId="40576" xr:uid="{00000000-0005-0000-0000-0000839E0000}"/>
    <cellStyle name="Total 2 3 8 15" xfId="40577" xr:uid="{00000000-0005-0000-0000-0000849E0000}"/>
    <cellStyle name="Total 2 3 8 15 2" xfId="40578" xr:uid="{00000000-0005-0000-0000-0000859E0000}"/>
    <cellStyle name="Total 2 3 8 15 3" xfId="40579" xr:uid="{00000000-0005-0000-0000-0000869E0000}"/>
    <cellStyle name="Total 2 3 8 16" xfId="40580" xr:uid="{00000000-0005-0000-0000-0000879E0000}"/>
    <cellStyle name="Total 2 3 8 16 2" xfId="40581" xr:uid="{00000000-0005-0000-0000-0000889E0000}"/>
    <cellStyle name="Total 2 3 8 16 3" xfId="40582" xr:uid="{00000000-0005-0000-0000-0000899E0000}"/>
    <cellStyle name="Total 2 3 8 17" xfId="40583" xr:uid="{00000000-0005-0000-0000-00008A9E0000}"/>
    <cellStyle name="Total 2 3 8 17 2" xfId="40584" xr:uid="{00000000-0005-0000-0000-00008B9E0000}"/>
    <cellStyle name="Total 2 3 8 17 3" xfId="40585" xr:uid="{00000000-0005-0000-0000-00008C9E0000}"/>
    <cellStyle name="Total 2 3 8 18" xfId="40586" xr:uid="{00000000-0005-0000-0000-00008D9E0000}"/>
    <cellStyle name="Total 2 3 8 18 2" xfId="40587" xr:uid="{00000000-0005-0000-0000-00008E9E0000}"/>
    <cellStyle name="Total 2 3 8 18 3" xfId="40588" xr:uid="{00000000-0005-0000-0000-00008F9E0000}"/>
    <cellStyle name="Total 2 3 8 19" xfId="40589" xr:uid="{00000000-0005-0000-0000-0000909E0000}"/>
    <cellStyle name="Total 2 3 8 19 2" xfId="40590" xr:uid="{00000000-0005-0000-0000-0000919E0000}"/>
    <cellStyle name="Total 2 3 8 19 3" xfId="40591" xr:uid="{00000000-0005-0000-0000-0000929E0000}"/>
    <cellStyle name="Total 2 3 8 2" xfId="40592" xr:uid="{00000000-0005-0000-0000-0000939E0000}"/>
    <cellStyle name="Total 2 3 8 2 2" xfId="40593" xr:uid="{00000000-0005-0000-0000-0000949E0000}"/>
    <cellStyle name="Total 2 3 8 2 3" xfId="40594" xr:uid="{00000000-0005-0000-0000-0000959E0000}"/>
    <cellStyle name="Total 2 3 8 20" xfId="40595" xr:uid="{00000000-0005-0000-0000-0000969E0000}"/>
    <cellStyle name="Total 2 3 8 20 2" xfId="40596" xr:uid="{00000000-0005-0000-0000-0000979E0000}"/>
    <cellStyle name="Total 2 3 8 20 3" xfId="40597" xr:uid="{00000000-0005-0000-0000-0000989E0000}"/>
    <cellStyle name="Total 2 3 8 21" xfId="40598" xr:uid="{00000000-0005-0000-0000-0000999E0000}"/>
    <cellStyle name="Total 2 3 8 21 2" xfId="40599" xr:uid="{00000000-0005-0000-0000-00009A9E0000}"/>
    <cellStyle name="Total 2 3 8 21 3" xfId="40600" xr:uid="{00000000-0005-0000-0000-00009B9E0000}"/>
    <cellStyle name="Total 2 3 8 22" xfId="40601" xr:uid="{00000000-0005-0000-0000-00009C9E0000}"/>
    <cellStyle name="Total 2 3 8 22 2" xfId="40602" xr:uid="{00000000-0005-0000-0000-00009D9E0000}"/>
    <cellStyle name="Total 2 3 8 22 3" xfId="40603" xr:uid="{00000000-0005-0000-0000-00009E9E0000}"/>
    <cellStyle name="Total 2 3 8 23" xfId="40604" xr:uid="{00000000-0005-0000-0000-00009F9E0000}"/>
    <cellStyle name="Total 2 3 8 23 2" xfId="40605" xr:uid="{00000000-0005-0000-0000-0000A09E0000}"/>
    <cellStyle name="Total 2 3 8 23 3" xfId="40606" xr:uid="{00000000-0005-0000-0000-0000A19E0000}"/>
    <cellStyle name="Total 2 3 8 24" xfId="40607" xr:uid="{00000000-0005-0000-0000-0000A29E0000}"/>
    <cellStyle name="Total 2 3 8 24 2" xfId="40608" xr:uid="{00000000-0005-0000-0000-0000A39E0000}"/>
    <cellStyle name="Total 2 3 8 24 3" xfId="40609" xr:uid="{00000000-0005-0000-0000-0000A49E0000}"/>
    <cellStyle name="Total 2 3 8 25" xfId="40610" xr:uid="{00000000-0005-0000-0000-0000A59E0000}"/>
    <cellStyle name="Total 2 3 8 26" xfId="40611" xr:uid="{00000000-0005-0000-0000-0000A69E0000}"/>
    <cellStyle name="Total 2 3 8 3" xfId="40612" xr:uid="{00000000-0005-0000-0000-0000A79E0000}"/>
    <cellStyle name="Total 2 3 8 3 2" xfId="40613" xr:uid="{00000000-0005-0000-0000-0000A89E0000}"/>
    <cellStyle name="Total 2 3 8 3 3" xfId="40614" xr:uid="{00000000-0005-0000-0000-0000A99E0000}"/>
    <cellStyle name="Total 2 3 8 4" xfId="40615" xr:uid="{00000000-0005-0000-0000-0000AA9E0000}"/>
    <cellStyle name="Total 2 3 8 4 2" xfId="40616" xr:uid="{00000000-0005-0000-0000-0000AB9E0000}"/>
    <cellStyle name="Total 2 3 8 4 3" xfId="40617" xr:uid="{00000000-0005-0000-0000-0000AC9E0000}"/>
    <cellStyle name="Total 2 3 8 5" xfId="40618" xr:uid="{00000000-0005-0000-0000-0000AD9E0000}"/>
    <cellStyle name="Total 2 3 8 5 2" xfId="40619" xr:uid="{00000000-0005-0000-0000-0000AE9E0000}"/>
    <cellStyle name="Total 2 3 8 5 3" xfId="40620" xr:uid="{00000000-0005-0000-0000-0000AF9E0000}"/>
    <cellStyle name="Total 2 3 8 6" xfId="40621" xr:uid="{00000000-0005-0000-0000-0000B09E0000}"/>
    <cellStyle name="Total 2 3 8 6 2" xfId="40622" xr:uid="{00000000-0005-0000-0000-0000B19E0000}"/>
    <cellStyle name="Total 2 3 8 6 3" xfId="40623" xr:uid="{00000000-0005-0000-0000-0000B29E0000}"/>
    <cellStyle name="Total 2 3 8 7" xfId="40624" xr:uid="{00000000-0005-0000-0000-0000B39E0000}"/>
    <cellStyle name="Total 2 3 8 7 2" xfId="40625" xr:uid="{00000000-0005-0000-0000-0000B49E0000}"/>
    <cellStyle name="Total 2 3 8 7 3" xfId="40626" xr:uid="{00000000-0005-0000-0000-0000B59E0000}"/>
    <cellStyle name="Total 2 3 8 8" xfId="40627" xr:uid="{00000000-0005-0000-0000-0000B69E0000}"/>
    <cellStyle name="Total 2 3 8 8 2" xfId="40628" xr:uid="{00000000-0005-0000-0000-0000B79E0000}"/>
    <cellStyle name="Total 2 3 8 8 3" xfId="40629" xr:uid="{00000000-0005-0000-0000-0000B89E0000}"/>
    <cellStyle name="Total 2 3 8 9" xfId="40630" xr:uid="{00000000-0005-0000-0000-0000B99E0000}"/>
    <cellStyle name="Total 2 3 8 9 2" xfId="40631" xr:uid="{00000000-0005-0000-0000-0000BA9E0000}"/>
    <cellStyle name="Total 2 3 8 9 3" xfId="40632" xr:uid="{00000000-0005-0000-0000-0000BB9E0000}"/>
    <cellStyle name="Total 2 3 9" xfId="40633" xr:uid="{00000000-0005-0000-0000-0000BC9E0000}"/>
    <cellStyle name="Total 2 3 9 10" xfId="40634" xr:uid="{00000000-0005-0000-0000-0000BD9E0000}"/>
    <cellStyle name="Total 2 3 9 10 2" xfId="40635" xr:uid="{00000000-0005-0000-0000-0000BE9E0000}"/>
    <cellStyle name="Total 2 3 9 10 3" xfId="40636" xr:uid="{00000000-0005-0000-0000-0000BF9E0000}"/>
    <cellStyle name="Total 2 3 9 11" xfId="40637" xr:uid="{00000000-0005-0000-0000-0000C09E0000}"/>
    <cellStyle name="Total 2 3 9 11 2" xfId="40638" xr:uid="{00000000-0005-0000-0000-0000C19E0000}"/>
    <cellStyle name="Total 2 3 9 11 3" xfId="40639" xr:uid="{00000000-0005-0000-0000-0000C29E0000}"/>
    <cellStyle name="Total 2 3 9 12" xfId="40640" xr:uid="{00000000-0005-0000-0000-0000C39E0000}"/>
    <cellStyle name="Total 2 3 9 12 2" xfId="40641" xr:uid="{00000000-0005-0000-0000-0000C49E0000}"/>
    <cellStyle name="Total 2 3 9 12 3" xfId="40642" xr:uid="{00000000-0005-0000-0000-0000C59E0000}"/>
    <cellStyle name="Total 2 3 9 13" xfId="40643" xr:uid="{00000000-0005-0000-0000-0000C69E0000}"/>
    <cellStyle name="Total 2 3 9 13 2" xfId="40644" xr:uid="{00000000-0005-0000-0000-0000C79E0000}"/>
    <cellStyle name="Total 2 3 9 13 3" xfId="40645" xr:uid="{00000000-0005-0000-0000-0000C89E0000}"/>
    <cellStyle name="Total 2 3 9 14" xfId="40646" xr:uid="{00000000-0005-0000-0000-0000C99E0000}"/>
    <cellStyle name="Total 2 3 9 14 2" xfId="40647" xr:uid="{00000000-0005-0000-0000-0000CA9E0000}"/>
    <cellStyle name="Total 2 3 9 14 3" xfId="40648" xr:uid="{00000000-0005-0000-0000-0000CB9E0000}"/>
    <cellStyle name="Total 2 3 9 15" xfId="40649" xr:uid="{00000000-0005-0000-0000-0000CC9E0000}"/>
    <cellStyle name="Total 2 3 9 15 2" xfId="40650" xr:uid="{00000000-0005-0000-0000-0000CD9E0000}"/>
    <cellStyle name="Total 2 3 9 15 3" xfId="40651" xr:uid="{00000000-0005-0000-0000-0000CE9E0000}"/>
    <cellStyle name="Total 2 3 9 16" xfId="40652" xr:uid="{00000000-0005-0000-0000-0000CF9E0000}"/>
    <cellStyle name="Total 2 3 9 16 2" xfId="40653" xr:uid="{00000000-0005-0000-0000-0000D09E0000}"/>
    <cellStyle name="Total 2 3 9 16 3" xfId="40654" xr:uid="{00000000-0005-0000-0000-0000D19E0000}"/>
    <cellStyle name="Total 2 3 9 17" xfId="40655" xr:uid="{00000000-0005-0000-0000-0000D29E0000}"/>
    <cellStyle name="Total 2 3 9 17 2" xfId="40656" xr:uid="{00000000-0005-0000-0000-0000D39E0000}"/>
    <cellStyle name="Total 2 3 9 17 3" xfId="40657" xr:uid="{00000000-0005-0000-0000-0000D49E0000}"/>
    <cellStyle name="Total 2 3 9 18" xfId="40658" xr:uid="{00000000-0005-0000-0000-0000D59E0000}"/>
    <cellStyle name="Total 2 3 9 18 2" xfId="40659" xr:uid="{00000000-0005-0000-0000-0000D69E0000}"/>
    <cellStyle name="Total 2 3 9 18 3" xfId="40660" xr:uid="{00000000-0005-0000-0000-0000D79E0000}"/>
    <cellStyle name="Total 2 3 9 19" xfId="40661" xr:uid="{00000000-0005-0000-0000-0000D89E0000}"/>
    <cellStyle name="Total 2 3 9 19 2" xfId="40662" xr:uid="{00000000-0005-0000-0000-0000D99E0000}"/>
    <cellStyle name="Total 2 3 9 19 3" xfId="40663" xr:uid="{00000000-0005-0000-0000-0000DA9E0000}"/>
    <cellStyle name="Total 2 3 9 2" xfId="40664" xr:uid="{00000000-0005-0000-0000-0000DB9E0000}"/>
    <cellStyle name="Total 2 3 9 2 2" xfId="40665" xr:uid="{00000000-0005-0000-0000-0000DC9E0000}"/>
    <cellStyle name="Total 2 3 9 2 3" xfId="40666" xr:uid="{00000000-0005-0000-0000-0000DD9E0000}"/>
    <cellStyle name="Total 2 3 9 20" xfId="40667" xr:uid="{00000000-0005-0000-0000-0000DE9E0000}"/>
    <cellStyle name="Total 2 3 9 20 2" xfId="40668" xr:uid="{00000000-0005-0000-0000-0000DF9E0000}"/>
    <cellStyle name="Total 2 3 9 20 3" xfId="40669" xr:uid="{00000000-0005-0000-0000-0000E09E0000}"/>
    <cellStyle name="Total 2 3 9 21" xfId="40670" xr:uid="{00000000-0005-0000-0000-0000E19E0000}"/>
    <cellStyle name="Total 2 3 9 21 2" xfId="40671" xr:uid="{00000000-0005-0000-0000-0000E29E0000}"/>
    <cellStyle name="Total 2 3 9 21 3" xfId="40672" xr:uid="{00000000-0005-0000-0000-0000E39E0000}"/>
    <cellStyle name="Total 2 3 9 22" xfId="40673" xr:uid="{00000000-0005-0000-0000-0000E49E0000}"/>
    <cellStyle name="Total 2 3 9 22 2" xfId="40674" xr:uid="{00000000-0005-0000-0000-0000E59E0000}"/>
    <cellStyle name="Total 2 3 9 22 3" xfId="40675" xr:uid="{00000000-0005-0000-0000-0000E69E0000}"/>
    <cellStyle name="Total 2 3 9 23" xfId="40676" xr:uid="{00000000-0005-0000-0000-0000E79E0000}"/>
    <cellStyle name="Total 2 3 9 23 2" xfId="40677" xr:uid="{00000000-0005-0000-0000-0000E89E0000}"/>
    <cellStyle name="Total 2 3 9 23 3" xfId="40678" xr:uid="{00000000-0005-0000-0000-0000E99E0000}"/>
    <cellStyle name="Total 2 3 9 24" xfId="40679" xr:uid="{00000000-0005-0000-0000-0000EA9E0000}"/>
    <cellStyle name="Total 2 3 9 24 2" xfId="40680" xr:uid="{00000000-0005-0000-0000-0000EB9E0000}"/>
    <cellStyle name="Total 2 3 9 24 3" xfId="40681" xr:uid="{00000000-0005-0000-0000-0000EC9E0000}"/>
    <cellStyle name="Total 2 3 9 25" xfId="40682" xr:uid="{00000000-0005-0000-0000-0000ED9E0000}"/>
    <cellStyle name="Total 2 3 9 26" xfId="40683" xr:uid="{00000000-0005-0000-0000-0000EE9E0000}"/>
    <cellStyle name="Total 2 3 9 3" xfId="40684" xr:uid="{00000000-0005-0000-0000-0000EF9E0000}"/>
    <cellStyle name="Total 2 3 9 3 2" xfId="40685" xr:uid="{00000000-0005-0000-0000-0000F09E0000}"/>
    <cellStyle name="Total 2 3 9 3 3" xfId="40686" xr:uid="{00000000-0005-0000-0000-0000F19E0000}"/>
    <cellStyle name="Total 2 3 9 4" xfId="40687" xr:uid="{00000000-0005-0000-0000-0000F29E0000}"/>
    <cellStyle name="Total 2 3 9 4 2" xfId="40688" xr:uid="{00000000-0005-0000-0000-0000F39E0000}"/>
    <cellStyle name="Total 2 3 9 4 3" xfId="40689" xr:uid="{00000000-0005-0000-0000-0000F49E0000}"/>
    <cellStyle name="Total 2 3 9 5" xfId="40690" xr:uid="{00000000-0005-0000-0000-0000F59E0000}"/>
    <cellStyle name="Total 2 3 9 5 2" xfId="40691" xr:uid="{00000000-0005-0000-0000-0000F69E0000}"/>
    <cellStyle name="Total 2 3 9 5 3" xfId="40692" xr:uid="{00000000-0005-0000-0000-0000F79E0000}"/>
    <cellStyle name="Total 2 3 9 6" xfId="40693" xr:uid="{00000000-0005-0000-0000-0000F89E0000}"/>
    <cellStyle name="Total 2 3 9 6 2" xfId="40694" xr:uid="{00000000-0005-0000-0000-0000F99E0000}"/>
    <cellStyle name="Total 2 3 9 6 3" xfId="40695" xr:uid="{00000000-0005-0000-0000-0000FA9E0000}"/>
    <cellStyle name="Total 2 3 9 7" xfId="40696" xr:uid="{00000000-0005-0000-0000-0000FB9E0000}"/>
    <cellStyle name="Total 2 3 9 7 2" xfId="40697" xr:uid="{00000000-0005-0000-0000-0000FC9E0000}"/>
    <cellStyle name="Total 2 3 9 7 3" xfId="40698" xr:uid="{00000000-0005-0000-0000-0000FD9E0000}"/>
    <cellStyle name="Total 2 3 9 8" xfId="40699" xr:uid="{00000000-0005-0000-0000-0000FE9E0000}"/>
    <cellStyle name="Total 2 3 9 8 2" xfId="40700" xr:uid="{00000000-0005-0000-0000-0000FF9E0000}"/>
    <cellStyle name="Total 2 3 9 8 3" xfId="40701" xr:uid="{00000000-0005-0000-0000-0000009F0000}"/>
    <cellStyle name="Total 2 3 9 9" xfId="40702" xr:uid="{00000000-0005-0000-0000-0000019F0000}"/>
    <cellStyle name="Total 2 3 9 9 2" xfId="40703" xr:uid="{00000000-0005-0000-0000-0000029F0000}"/>
    <cellStyle name="Total 2 3 9 9 3" xfId="40704" xr:uid="{00000000-0005-0000-0000-0000039F0000}"/>
    <cellStyle name="Total 2 30" xfId="40705" xr:uid="{00000000-0005-0000-0000-0000049F0000}"/>
    <cellStyle name="Total 2 31" xfId="40706" xr:uid="{00000000-0005-0000-0000-0000059F0000}"/>
    <cellStyle name="Total 2 31 2" xfId="40707" xr:uid="{00000000-0005-0000-0000-0000069F0000}"/>
    <cellStyle name="Total 2 31 3" xfId="40708" xr:uid="{00000000-0005-0000-0000-0000079F0000}"/>
    <cellStyle name="Total 2 32" xfId="40709" xr:uid="{00000000-0005-0000-0000-0000089F0000}"/>
    <cellStyle name="Total 2 33" xfId="40710" xr:uid="{00000000-0005-0000-0000-0000099F0000}"/>
    <cellStyle name="Total 2 34" xfId="40711" xr:uid="{00000000-0005-0000-0000-00000A9F0000}"/>
    <cellStyle name="Total 2 4" xfId="40712" xr:uid="{00000000-0005-0000-0000-00000B9F0000}"/>
    <cellStyle name="Total 2 4 10" xfId="40713" xr:uid="{00000000-0005-0000-0000-00000C9F0000}"/>
    <cellStyle name="Total 2 4 10 2" xfId="40714" xr:uid="{00000000-0005-0000-0000-00000D9F0000}"/>
    <cellStyle name="Total 2 4 10 3" xfId="40715" xr:uid="{00000000-0005-0000-0000-00000E9F0000}"/>
    <cellStyle name="Total 2 4 11" xfId="40716" xr:uid="{00000000-0005-0000-0000-00000F9F0000}"/>
    <cellStyle name="Total 2 4 11 2" xfId="40717" xr:uid="{00000000-0005-0000-0000-0000109F0000}"/>
    <cellStyle name="Total 2 4 11 3" xfId="40718" xr:uid="{00000000-0005-0000-0000-0000119F0000}"/>
    <cellStyle name="Total 2 4 12" xfId="40719" xr:uid="{00000000-0005-0000-0000-0000129F0000}"/>
    <cellStyle name="Total 2 4 12 2" xfId="40720" xr:uid="{00000000-0005-0000-0000-0000139F0000}"/>
    <cellStyle name="Total 2 4 12 3" xfId="40721" xr:uid="{00000000-0005-0000-0000-0000149F0000}"/>
    <cellStyle name="Total 2 4 13" xfId="40722" xr:uid="{00000000-0005-0000-0000-0000159F0000}"/>
    <cellStyle name="Total 2 4 13 2" xfId="40723" xr:uid="{00000000-0005-0000-0000-0000169F0000}"/>
    <cellStyle name="Total 2 4 13 3" xfId="40724" xr:uid="{00000000-0005-0000-0000-0000179F0000}"/>
    <cellStyle name="Total 2 4 14" xfId="40725" xr:uid="{00000000-0005-0000-0000-0000189F0000}"/>
    <cellStyle name="Total 2 4 14 2" xfId="40726" xr:uid="{00000000-0005-0000-0000-0000199F0000}"/>
    <cellStyle name="Total 2 4 14 3" xfId="40727" xr:uid="{00000000-0005-0000-0000-00001A9F0000}"/>
    <cellStyle name="Total 2 4 15" xfId="40728" xr:uid="{00000000-0005-0000-0000-00001B9F0000}"/>
    <cellStyle name="Total 2 4 15 2" xfId="40729" xr:uid="{00000000-0005-0000-0000-00001C9F0000}"/>
    <cellStyle name="Total 2 4 15 3" xfId="40730" xr:uid="{00000000-0005-0000-0000-00001D9F0000}"/>
    <cellStyle name="Total 2 4 16" xfId="40731" xr:uid="{00000000-0005-0000-0000-00001E9F0000}"/>
    <cellStyle name="Total 2 4 16 2" xfId="40732" xr:uid="{00000000-0005-0000-0000-00001F9F0000}"/>
    <cellStyle name="Total 2 4 16 3" xfId="40733" xr:uid="{00000000-0005-0000-0000-0000209F0000}"/>
    <cellStyle name="Total 2 4 17" xfId="40734" xr:uid="{00000000-0005-0000-0000-0000219F0000}"/>
    <cellStyle name="Total 2 4 17 2" xfId="40735" xr:uid="{00000000-0005-0000-0000-0000229F0000}"/>
    <cellStyle name="Total 2 4 17 3" xfId="40736" xr:uid="{00000000-0005-0000-0000-0000239F0000}"/>
    <cellStyle name="Total 2 4 18" xfId="40737" xr:uid="{00000000-0005-0000-0000-0000249F0000}"/>
    <cellStyle name="Total 2 4 18 2" xfId="40738" xr:uid="{00000000-0005-0000-0000-0000259F0000}"/>
    <cellStyle name="Total 2 4 18 3" xfId="40739" xr:uid="{00000000-0005-0000-0000-0000269F0000}"/>
    <cellStyle name="Total 2 4 19" xfId="40740" xr:uid="{00000000-0005-0000-0000-0000279F0000}"/>
    <cellStyle name="Total 2 4 19 2" xfId="40741" xr:uid="{00000000-0005-0000-0000-0000289F0000}"/>
    <cellStyle name="Total 2 4 19 3" xfId="40742" xr:uid="{00000000-0005-0000-0000-0000299F0000}"/>
    <cellStyle name="Total 2 4 2" xfId="40743" xr:uid="{00000000-0005-0000-0000-00002A9F0000}"/>
    <cellStyle name="Total 2 4 2 2" xfId="40744" xr:uid="{00000000-0005-0000-0000-00002B9F0000}"/>
    <cellStyle name="Total 2 4 2 3" xfId="40745" xr:uid="{00000000-0005-0000-0000-00002C9F0000}"/>
    <cellStyle name="Total 2 4 20" xfId="40746" xr:uid="{00000000-0005-0000-0000-00002D9F0000}"/>
    <cellStyle name="Total 2 4 20 2" xfId="40747" xr:uid="{00000000-0005-0000-0000-00002E9F0000}"/>
    <cellStyle name="Total 2 4 20 3" xfId="40748" xr:uid="{00000000-0005-0000-0000-00002F9F0000}"/>
    <cellStyle name="Total 2 4 21" xfId="40749" xr:uid="{00000000-0005-0000-0000-0000309F0000}"/>
    <cellStyle name="Total 2 4 22" xfId="40750" xr:uid="{00000000-0005-0000-0000-0000319F0000}"/>
    <cellStyle name="Total 2 4 3" xfId="40751" xr:uid="{00000000-0005-0000-0000-0000329F0000}"/>
    <cellStyle name="Total 2 4 3 2" xfId="40752" xr:uid="{00000000-0005-0000-0000-0000339F0000}"/>
    <cellStyle name="Total 2 4 3 3" xfId="40753" xr:uid="{00000000-0005-0000-0000-0000349F0000}"/>
    <cellStyle name="Total 2 4 4" xfId="40754" xr:uid="{00000000-0005-0000-0000-0000359F0000}"/>
    <cellStyle name="Total 2 4 4 2" xfId="40755" xr:uid="{00000000-0005-0000-0000-0000369F0000}"/>
    <cellStyle name="Total 2 4 4 3" xfId="40756" xr:uid="{00000000-0005-0000-0000-0000379F0000}"/>
    <cellStyle name="Total 2 4 5" xfId="40757" xr:uid="{00000000-0005-0000-0000-0000389F0000}"/>
    <cellStyle name="Total 2 4 5 2" xfId="40758" xr:uid="{00000000-0005-0000-0000-0000399F0000}"/>
    <cellStyle name="Total 2 4 5 3" xfId="40759" xr:uid="{00000000-0005-0000-0000-00003A9F0000}"/>
    <cellStyle name="Total 2 4 6" xfId="40760" xr:uid="{00000000-0005-0000-0000-00003B9F0000}"/>
    <cellStyle name="Total 2 4 6 2" xfId="40761" xr:uid="{00000000-0005-0000-0000-00003C9F0000}"/>
    <cellStyle name="Total 2 4 6 3" xfId="40762" xr:uid="{00000000-0005-0000-0000-00003D9F0000}"/>
    <cellStyle name="Total 2 4 7" xfId="40763" xr:uid="{00000000-0005-0000-0000-00003E9F0000}"/>
    <cellStyle name="Total 2 4 7 2" xfId="40764" xr:uid="{00000000-0005-0000-0000-00003F9F0000}"/>
    <cellStyle name="Total 2 4 7 3" xfId="40765" xr:uid="{00000000-0005-0000-0000-0000409F0000}"/>
    <cellStyle name="Total 2 4 8" xfId="40766" xr:uid="{00000000-0005-0000-0000-0000419F0000}"/>
    <cellStyle name="Total 2 4 8 2" xfId="40767" xr:uid="{00000000-0005-0000-0000-0000429F0000}"/>
    <cellStyle name="Total 2 4 8 3" xfId="40768" xr:uid="{00000000-0005-0000-0000-0000439F0000}"/>
    <cellStyle name="Total 2 4 9" xfId="40769" xr:uid="{00000000-0005-0000-0000-0000449F0000}"/>
    <cellStyle name="Total 2 4 9 2" xfId="40770" xr:uid="{00000000-0005-0000-0000-0000459F0000}"/>
    <cellStyle name="Total 2 4 9 3" xfId="40771" xr:uid="{00000000-0005-0000-0000-0000469F0000}"/>
    <cellStyle name="Total 2 5" xfId="40772" xr:uid="{00000000-0005-0000-0000-0000479F0000}"/>
    <cellStyle name="Total 2 5 2" xfId="40773" xr:uid="{00000000-0005-0000-0000-0000489F0000}"/>
    <cellStyle name="Total 2 5 3" xfId="40774" xr:uid="{00000000-0005-0000-0000-0000499F0000}"/>
    <cellStyle name="Total 2 6" xfId="40775" xr:uid="{00000000-0005-0000-0000-00004A9F0000}"/>
    <cellStyle name="Total 2 7" xfId="40776" xr:uid="{00000000-0005-0000-0000-00004B9F0000}"/>
    <cellStyle name="Total 2 8" xfId="40777" xr:uid="{00000000-0005-0000-0000-00004C9F0000}"/>
    <cellStyle name="Total 2 9" xfId="40778" xr:uid="{00000000-0005-0000-0000-00004D9F0000}"/>
    <cellStyle name="Total 2_Specific Changes NWAU15" xfId="40779" xr:uid="{00000000-0005-0000-0000-00004E9F0000}"/>
    <cellStyle name="Total 3" xfId="40780" xr:uid="{00000000-0005-0000-0000-00004F9F0000}"/>
    <cellStyle name="Total 3 2" xfId="40781" xr:uid="{00000000-0005-0000-0000-0000509F0000}"/>
    <cellStyle name="Total 3 2 10" xfId="40782" xr:uid="{00000000-0005-0000-0000-0000519F0000}"/>
    <cellStyle name="Total 3 2 10 2" xfId="40783" xr:uid="{00000000-0005-0000-0000-0000529F0000}"/>
    <cellStyle name="Total 3 2 10 3" xfId="40784" xr:uid="{00000000-0005-0000-0000-0000539F0000}"/>
    <cellStyle name="Total 3 2 11" xfId="40785" xr:uid="{00000000-0005-0000-0000-0000549F0000}"/>
    <cellStyle name="Total 3 2 11 2" xfId="40786" xr:uid="{00000000-0005-0000-0000-0000559F0000}"/>
    <cellStyle name="Total 3 2 11 3" xfId="40787" xr:uid="{00000000-0005-0000-0000-0000569F0000}"/>
    <cellStyle name="Total 3 2 12" xfId="40788" xr:uid="{00000000-0005-0000-0000-0000579F0000}"/>
    <cellStyle name="Total 3 2 12 2" xfId="40789" xr:uid="{00000000-0005-0000-0000-0000589F0000}"/>
    <cellStyle name="Total 3 2 12 3" xfId="40790" xr:uid="{00000000-0005-0000-0000-0000599F0000}"/>
    <cellStyle name="Total 3 2 13" xfId="40791" xr:uid="{00000000-0005-0000-0000-00005A9F0000}"/>
    <cellStyle name="Total 3 2 13 2" xfId="40792" xr:uid="{00000000-0005-0000-0000-00005B9F0000}"/>
    <cellStyle name="Total 3 2 13 3" xfId="40793" xr:uid="{00000000-0005-0000-0000-00005C9F0000}"/>
    <cellStyle name="Total 3 2 14" xfId="40794" xr:uid="{00000000-0005-0000-0000-00005D9F0000}"/>
    <cellStyle name="Total 3 2 14 2" xfId="40795" xr:uid="{00000000-0005-0000-0000-00005E9F0000}"/>
    <cellStyle name="Total 3 2 14 3" xfId="40796" xr:uid="{00000000-0005-0000-0000-00005F9F0000}"/>
    <cellStyle name="Total 3 2 15" xfId="40797" xr:uid="{00000000-0005-0000-0000-0000609F0000}"/>
    <cellStyle name="Total 3 2 15 2" xfId="40798" xr:uid="{00000000-0005-0000-0000-0000619F0000}"/>
    <cellStyle name="Total 3 2 15 3" xfId="40799" xr:uid="{00000000-0005-0000-0000-0000629F0000}"/>
    <cellStyle name="Total 3 2 16" xfId="40800" xr:uid="{00000000-0005-0000-0000-0000639F0000}"/>
    <cellStyle name="Total 3 2 16 2" xfId="40801" xr:uid="{00000000-0005-0000-0000-0000649F0000}"/>
    <cellStyle name="Total 3 2 16 3" xfId="40802" xr:uid="{00000000-0005-0000-0000-0000659F0000}"/>
    <cellStyle name="Total 3 2 17" xfId="40803" xr:uid="{00000000-0005-0000-0000-0000669F0000}"/>
    <cellStyle name="Total 3 2 17 2" xfId="40804" xr:uid="{00000000-0005-0000-0000-0000679F0000}"/>
    <cellStyle name="Total 3 2 17 3" xfId="40805" xr:uid="{00000000-0005-0000-0000-0000689F0000}"/>
    <cellStyle name="Total 3 2 18" xfId="40806" xr:uid="{00000000-0005-0000-0000-0000699F0000}"/>
    <cellStyle name="Total 3 2 18 2" xfId="40807" xr:uid="{00000000-0005-0000-0000-00006A9F0000}"/>
    <cellStyle name="Total 3 2 18 3" xfId="40808" xr:uid="{00000000-0005-0000-0000-00006B9F0000}"/>
    <cellStyle name="Total 3 2 19" xfId="40809" xr:uid="{00000000-0005-0000-0000-00006C9F0000}"/>
    <cellStyle name="Total 3 2 19 2" xfId="40810" xr:uid="{00000000-0005-0000-0000-00006D9F0000}"/>
    <cellStyle name="Total 3 2 19 3" xfId="40811" xr:uid="{00000000-0005-0000-0000-00006E9F0000}"/>
    <cellStyle name="Total 3 2 2" xfId="40812" xr:uid="{00000000-0005-0000-0000-00006F9F0000}"/>
    <cellStyle name="Total 3 2 2 10" xfId="40813" xr:uid="{00000000-0005-0000-0000-0000709F0000}"/>
    <cellStyle name="Total 3 2 2 10 2" xfId="40814" xr:uid="{00000000-0005-0000-0000-0000719F0000}"/>
    <cellStyle name="Total 3 2 2 10 3" xfId="40815" xr:uid="{00000000-0005-0000-0000-0000729F0000}"/>
    <cellStyle name="Total 3 2 2 11" xfId="40816" xr:uid="{00000000-0005-0000-0000-0000739F0000}"/>
    <cellStyle name="Total 3 2 2 11 2" xfId="40817" xr:uid="{00000000-0005-0000-0000-0000749F0000}"/>
    <cellStyle name="Total 3 2 2 11 3" xfId="40818" xr:uid="{00000000-0005-0000-0000-0000759F0000}"/>
    <cellStyle name="Total 3 2 2 12" xfId="40819" xr:uid="{00000000-0005-0000-0000-0000769F0000}"/>
    <cellStyle name="Total 3 2 2 12 2" xfId="40820" xr:uid="{00000000-0005-0000-0000-0000779F0000}"/>
    <cellStyle name="Total 3 2 2 12 3" xfId="40821" xr:uid="{00000000-0005-0000-0000-0000789F0000}"/>
    <cellStyle name="Total 3 2 2 13" xfId="40822" xr:uid="{00000000-0005-0000-0000-0000799F0000}"/>
    <cellStyle name="Total 3 2 2 13 2" xfId="40823" xr:uid="{00000000-0005-0000-0000-00007A9F0000}"/>
    <cellStyle name="Total 3 2 2 13 3" xfId="40824" xr:uid="{00000000-0005-0000-0000-00007B9F0000}"/>
    <cellStyle name="Total 3 2 2 14" xfId="40825" xr:uid="{00000000-0005-0000-0000-00007C9F0000}"/>
    <cellStyle name="Total 3 2 2 14 2" xfId="40826" xr:uid="{00000000-0005-0000-0000-00007D9F0000}"/>
    <cellStyle name="Total 3 2 2 14 3" xfId="40827" xr:uid="{00000000-0005-0000-0000-00007E9F0000}"/>
    <cellStyle name="Total 3 2 2 15" xfId="40828" xr:uid="{00000000-0005-0000-0000-00007F9F0000}"/>
    <cellStyle name="Total 3 2 2 15 2" xfId="40829" xr:uid="{00000000-0005-0000-0000-0000809F0000}"/>
    <cellStyle name="Total 3 2 2 15 3" xfId="40830" xr:uid="{00000000-0005-0000-0000-0000819F0000}"/>
    <cellStyle name="Total 3 2 2 16" xfId="40831" xr:uid="{00000000-0005-0000-0000-0000829F0000}"/>
    <cellStyle name="Total 3 2 2 16 2" xfId="40832" xr:uid="{00000000-0005-0000-0000-0000839F0000}"/>
    <cellStyle name="Total 3 2 2 16 3" xfId="40833" xr:uid="{00000000-0005-0000-0000-0000849F0000}"/>
    <cellStyle name="Total 3 2 2 17" xfId="40834" xr:uid="{00000000-0005-0000-0000-0000859F0000}"/>
    <cellStyle name="Total 3 2 2 17 2" xfId="40835" xr:uid="{00000000-0005-0000-0000-0000869F0000}"/>
    <cellStyle name="Total 3 2 2 17 3" xfId="40836" xr:uid="{00000000-0005-0000-0000-0000879F0000}"/>
    <cellStyle name="Total 3 2 2 18" xfId="40837" xr:uid="{00000000-0005-0000-0000-0000889F0000}"/>
    <cellStyle name="Total 3 2 2 18 2" xfId="40838" xr:uid="{00000000-0005-0000-0000-0000899F0000}"/>
    <cellStyle name="Total 3 2 2 18 3" xfId="40839" xr:uid="{00000000-0005-0000-0000-00008A9F0000}"/>
    <cellStyle name="Total 3 2 2 19" xfId="40840" xr:uid="{00000000-0005-0000-0000-00008B9F0000}"/>
    <cellStyle name="Total 3 2 2 19 2" xfId="40841" xr:uid="{00000000-0005-0000-0000-00008C9F0000}"/>
    <cellStyle name="Total 3 2 2 19 3" xfId="40842" xr:uid="{00000000-0005-0000-0000-00008D9F0000}"/>
    <cellStyle name="Total 3 2 2 2" xfId="40843" xr:uid="{00000000-0005-0000-0000-00008E9F0000}"/>
    <cellStyle name="Total 3 2 2 2 2" xfId="40844" xr:uid="{00000000-0005-0000-0000-00008F9F0000}"/>
    <cellStyle name="Total 3 2 2 2 3" xfId="40845" xr:uid="{00000000-0005-0000-0000-0000909F0000}"/>
    <cellStyle name="Total 3 2 2 20" xfId="40846" xr:uid="{00000000-0005-0000-0000-0000919F0000}"/>
    <cellStyle name="Total 3 2 2 20 2" xfId="40847" xr:uid="{00000000-0005-0000-0000-0000929F0000}"/>
    <cellStyle name="Total 3 2 2 20 3" xfId="40848" xr:uid="{00000000-0005-0000-0000-0000939F0000}"/>
    <cellStyle name="Total 3 2 2 21" xfId="40849" xr:uid="{00000000-0005-0000-0000-0000949F0000}"/>
    <cellStyle name="Total 3 2 2 21 2" xfId="40850" xr:uid="{00000000-0005-0000-0000-0000959F0000}"/>
    <cellStyle name="Total 3 2 2 21 3" xfId="40851" xr:uid="{00000000-0005-0000-0000-0000969F0000}"/>
    <cellStyle name="Total 3 2 2 22" xfId="40852" xr:uid="{00000000-0005-0000-0000-0000979F0000}"/>
    <cellStyle name="Total 3 2 2 22 2" xfId="40853" xr:uid="{00000000-0005-0000-0000-0000989F0000}"/>
    <cellStyle name="Total 3 2 2 22 3" xfId="40854" xr:uid="{00000000-0005-0000-0000-0000999F0000}"/>
    <cellStyle name="Total 3 2 2 23" xfId="40855" xr:uid="{00000000-0005-0000-0000-00009A9F0000}"/>
    <cellStyle name="Total 3 2 2 23 2" xfId="40856" xr:uid="{00000000-0005-0000-0000-00009B9F0000}"/>
    <cellStyle name="Total 3 2 2 23 3" xfId="40857" xr:uid="{00000000-0005-0000-0000-00009C9F0000}"/>
    <cellStyle name="Total 3 2 2 24" xfId="40858" xr:uid="{00000000-0005-0000-0000-00009D9F0000}"/>
    <cellStyle name="Total 3 2 2 24 2" xfId="40859" xr:uid="{00000000-0005-0000-0000-00009E9F0000}"/>
    <cellStyle name="Total 3 2 2 24 3" xfId="40860" xr:uid="{00000000-0005-0000-0000-00009F9F0000}"/>
    <cellStyle name="Total 3 2 2 25" xfId="40861" xr:uid="{00000000-0005-0000-0000-0000A09F0000}"/>
    <cellStyle name="Total 3 2 2 26" xfId="40862" xr:uid="{00000000-0005-0000-0000-0000A19F0000}"/>
    <cellStyle name="Total 3 2 2 3" xfId="40863" xr:uid="{00000000-0005-0000-0000-0000A29F0000}"/>
    <cellStyle name="Total 3 2 2 3 2" xfId="40864" xr:uid="{00000000-0005-0000-0000-0000A39F0000}"/>
    <cellStyle name="Total 3 2 2 3 3" xfId="40865" xr:uid="{00000000-0005-0000-0000-0000A49F0000}"/>
    <cellStyle name="Total 3 2 2 4" xfId="40866" xr:uid="{00000000-0005-0000-0000-0000A59F0000}"/>
    <cellStyle name="Total 3 2 2 4 2" xfId="40867" xr:uid="{00000000-0005-0000-0000-0000A69F0000}"/>
    <cellStyle name="Total 3 2 2 4 3" xfId="40868" xr:uid="{00000000-0005-0000-0000-0000A79F0000}"/>
    <cellStyle name="Total 3 2 2 5" xfId="40869" xr:uid="{00000000-0005-0000-0000-0000A89F0000}"/>
    <cellStyle name="Total 3 2 2 5 2" xfId="40870" xr:uid="{00000000-0005-0000-0000-0000A99F0000}"/>
    <cellStyle name="Total 3 2 2 5 3" xfId="40871" xr:uid="{00000000-0005-0000-0000-0000AA9F0000}"/>
    <cellStyle name="Total 3 2 2 6" xfId="40872" xr:uid="{00000000-0005-0000-0000-0000AB9F0000}"/>
    <cellStyle name="Total 3 2 2 6 2" xfId="40873" xr:uid="{00000000-0005-0000-0000-0000AC9F0000}"/>
    <cellStyle name="Total 3 2 2 6 3" xfId="40874" xr:uid="{00000000-0005-0000-0000-0000AD9F0000}"/>
    <cellStyle name="Total 3 2 2 7" xfId="40875" xr:uid="{00000000-0005-0000-0000-0000AE9F0000}"/>
    <cellStyle name="Total 3 2 2 7 2" xfId="40876" xr:uid="{00000000-0005-0000-0000-0000AF9F0000}"/>
    <cellStyle name="Total 3 2 2 7 3" xfId="40877" xr:uid="{00000000-0005-0000-0000-0000B09F0000}"/>
    <cellStyle name="Total 3 2 2 8" xfId="40878" xr:uid="{00000000-0005-0000-0000-0000B19F0000}"/>
    <cellStyle name="Total 3 2 2 8 2" xfId="40879" xr:uid="{00000000-0005-0000-0000-0000B29F0000}"/>
    <cellStyle name="Total 3 2 2 8 3" xfId="40880" xr:uid="{00000000-0005-0000-0000-0000B39F0000}"/>
    <cellStyle name="Total 3 2 2 9" xfId="40881" xr:uid="{00000000-0005-0000-0000-0000B49F0000}"/>
    <cellStyle name="Total 3 2 2 9 2" xfId="40882" xr:uid="{00000000-0005-0000-0000-0000B59F0000}"/>
    <cellStyle name="Total 3 2 2 9 3" xfId="40883" xr:uid="{00000000-0005-0000-0000-0000B69F0000}"/>
    <cellStyle name="Total 3 2 20" xfId="40884" xr:uid="{00000000-0005-0000-0000-0000B79F0000}"/>
    <cellStyle name="Total 3 2 20 2" xfId="40885" xr:uid="{00000000-0005-0000-0000-0000B89F0000}"/>
    <cellStyle name="Total 3 2 20 3" xfId="40886" xr:uid="{00000000-0005-0000-0000-0000B99F0000}"/>
    <cellStyle name="Total 3 2 21" xfId="40887" xr:uid="{00000000-0005-0000-0000-0000BA9F0000}"/>
    <cellStyle name="Total 3 2 21 2" xfId="40888" xr:uid="{00000000-0005-0000-0000-0000BB9F0000}"/>
    <cellStyle name="Total 3 2 21 3" xfId="40889" xr:uid="{00000000-0005-0000-0000-0000BC9F0000}"/>
    <cellStyle name="Total 3 2 22" xfId="40890" xr:uid="{00000000-0005-0000-0000-0000BD9F0000}"/>
    <cellStyle name="Total 3 2 22 2" xfId="40891" xr:uid="{00000000-0005-0000-0000-0000BE9F0000}"/>
    <cellStyle name="Total 3 2 22 3" xfId="40892" xr:uid="{00000000-0005-0000-0000-0000BF9F0000}"/>
    <cellStyle name="Total 3 2 23" xfId="40893" xr:uid="{00000000-0005-0000-0000-0000C09F0000}"/>
    <cellStyle name="Total 3 2 23 2" xfId="40894" xr:uid="{00000000-0005-0000-0000-0000C19F0000}"/>
    <cellStyle name="Total 3 2 23 3" xfId="40895" xr:uid="{00000000-0005-0000-0000-0000C29F0000}"/>
    <cellStyle name="Total 3 2 24" xfId="40896" xr:uid="{00000000-0005-0000-0000-0000C39F0000}"/>
    <cellStyle name="Total 3 2 24 2" xfId="40897" xr:uid="{00000000-0005-0000-0000-0000C49F0000}"/>
    <cellStyle name="Total 3 2 24 3" xfId="40898" xr:uid="{00000000-0005-0000-0000-0000C59F0000}"/>
    <cellStyle name="Total 3 2 25" xfId="40899" xr:uid="{00000000-0005-0000-0000-0000C69F0000}"/>
    <cellStyle name="Total 3 2 25 2" xfId="40900" xr:uid="{00000000-0005-0000-0000-0000C79F0000}"/>
    <cellStyle name="Total 3 2 25 3" xfId="40901" xr:uid="{00000000-0005-0000-0000-0000C89F0000}"/>
    <cellStyle name="Total 3 2 26" xfId="40902" xr:uid="{00000000-0005-0000-0000-0000C99F0000}"/>
    <cellStyle name="Total 3 2 26 2" xfId="40903" xr:uid="{00000000-0005-0000-0000-0000CA9F0000}"/>
    <cellStyle name="Total 3 2 26 3" xfId="40904" xr:uid="{00000000-0005-0000-0000-0000CB9F0000}"/>
    <cellStyle name="Total 3 2 27" xfId="40905" xr:uid="{00000000-0005-0000-0000-0000CC9F0000}"/>
    <cellStyle name="Total 3 2 27 2" xfId="40906" xr:uid="{00000000-0005-0000-0000-0000CD9F0000}"/>
    <cellStyle name="Total 3 2 27 3" xfId="40907" xr:uid="{00000000-0005-0000-0000-0000CE9F0000}"/>
    <cellStyle name="Total 3 2 28" xfId="40908" xr:uid="{00000000-0005-0000-0000-0000CF9F0000}"/>
    <cellStyle name="Total 3 2 28 2" xfId="40909" xr:uid="{00000000-0005-0000-0000-0000D09F0000}"/>
    <cellStyle name="Total 3 2 28 3" xfId="40910" xr:uid="{00000000-0005-0000-0000-0000D19F0000}"/>
    <cellStyle name="Total 3 2 29" xfId="40911" xr:uid="{00000000-0005-0000-0000-0000D29F0000}"/>
    <cellStyle name="Total 3 2 29 2" xfId="40912" xr:uid="{00000000-0005-0000-0000-0000D39F0000}"/>
    <cellStyle name="Total 3 2 29 3" xfId="40913" xr:uid="{00000000-0005-0000-0000-0000D49F0000}"/>
    <cellStyle name="Total 3 2 3" xfId="40914" xr:uid="{00000000-0005-0000-0000-0000D59F0000}"/>
    <cellStyle name="Total 3 2 3 10" xfId="40915" xr:uid="{00000000-0005-0000-0000-0000D69F0000}"/>
    <cellStyle name="Total 3 2 3 10 2" xfId="40916" xr:uid="{00000000-0005-0000-0000-0000D79F0000}"/>
    <cellStyle name="Total 3 2 3 10 3" xfId="40917" xr:uid="{00000000-0005-0000-0000-0000D89F0000}"/>
    <cellStyle name="Total 3 2 3 11" xfId="40918" xr:uid="{00000000-0005-0000-0000-0000D99F0000}"/>
    <cellStyle name="Total 3 2 3 11 2" xfId="40919" xr:uid="{00000000-0005-0000-0000-0000DA9F0000}"/>
    <cellStyle name="Total 3 2 3 11 3" xfId="40920" xr:uid="{00000000-0005-0000-0000-0000DB9F0000}"/>
    <cellStyle name="Total 3 2 3 12" xfId="40921" xr:uid="{00000000-0005-0000-0000-0000DC9F0000}"/>
    <cellStyle name="Total 3 2 3 12 2" xfId="40922" xr:uid="{00000000-0005-0000-0000-0000DD9F0000}"/>
    <cellStyle name="Total 3 2 3 12 3" xfId="40923" xr:uid="{00000000-0005-0000-0000-0000DE9F0000}"/>
    <cellStyle name="Total 3 2 3 13" xfId="40924" xr:uid="{00000000-0005-0000-0000-0000DF9F0000}"/>
    <cellStyle name="Total 3 2 3 13 2" xfId="40925" xr:uid="{00000000-0005-0000-0000-0000E09F0000}"/>
    <cellStyle name="Total 3 2 3 13 3" xfId="40926" xr:uid="{00000000-0005-0000-0000-0000E19F0000}"/>
    <cellStyle name="Total 3 2 3 14" xfId="40927" xr:uid="{00000000-0005-0000-0000-0000E29F0000}"/>
    <cellStyle name="Total 3 2 3 14 2" xfId="40928" xr:uid="{00000000-0005-0000-0000-0000E39F0000}"/>
    <cellStyle name="Total 3 2 3 14 3" xfId="40929" xr:uid="{00000000-0005-0000-0000-0000E49F0000}"/>
    <cellStyle name="Total 3 2 3 15" xfId="40930" xr:uid="{00000000-0005-0000-0000-0000E59F0000}"/>
    <cellStyle name="Total 3 2 3 15 2" xfId="40931" xr:uid="{00000000-0005-0000-0000-0000E69F0000}"/>
    <cellStyle name="Total 3 2 3 15 3" xfId="40932" xr:uid="{00000000-0005-0000-0000-0000E79F0000}"/>
    <cellStyle name="Total 3 2 3 16" xfId="40933" xr:uid="{00000000-0005-0000-0000-0000E89F0000}"/>
    <cellStyle name="Total 3 2 3 16 2" xfId="40934" xr:uid="{00000000-0005-0000-0000-0000E99F0000}"/>
    <cellStyle name="Total 3 2 3 16 3" xfId="40935" xr:uid="{00000000-0005-0000-0000-0000EA9F0000}"/>
    <cellStyle name="Total 3 2 3 17" xfId="40936" xr:uid="{00000000-0005-0000-0000-0000EB9F0000}"/>
    <cellStyle name="Total 3 2 3 17 2" xfId="40937" xr:uid="{00000000-0005-0000-0000-0000EC9F0000}"/>
    <cellStyle name="Total 3 2 3 17 3" xfId="40938" xr:uid="{00000000-0005-0000-0000-0000ED9F0000}"/>
    <cellStyle name="Total 3 2 3 18" xfId="40939" xr:uid="{00000000-0005-0000-0000-0000EE9F0000}"/>
    <cellStyle name="Total 3 2 3 18 2" xfId="40940" xr:uid="{00000000-0005-0000-0000-0000EF9F0000}"/>
    <cellStyle name="Total 3 2 3 18 3" xfId="40941" xr:uid="{00000000-0005-0000-0000-0000F09F0000}"/>
    <cellStyle name="Total 3 2 3 19" xfId="40942" xr:uid="{00000000-0005-0000-0000-0000F19F0000}"/>
    <cellStyle name="Total 3 2 3 19 2" xfId="40943" xr:uid="{00000000-0005-0000-0000-0000F29F0000}"/>
    <cellStyle name="Total 3 2 3 19 3" xfId="40944" xr:uid="{00000000-0005-0000-0000-0000F39F0000}"/>
    <cellStyle name="Total 3 2 3 2" xfId="40945" xr:uid="{00000000-0005-0000-0000-0000F49F0000}"/>
    <cellStyle name="Total 3 2 3 2 2" xfId="40946" xr:uid="{00000000-0005-0000-0000-0000F59F0000}"/>
    <cellStyle name="Total 3 2 3 2 3" xfId="40947" xr:uid="{00000000-0005-0000-0000-0000F69F0000}"/>
    <cellStyle name="Total 3 2 3 20" xfId="40948" xr:uid="{00000000-0005-0000-0000-0000F79F0000}"/>
    <cellStyle name="Total 3 2 3 20 2" xfId="40949" xr:uid="{00000000-0005-0000-0000-0000F89F0000}"/>
    <cellStyle name="Total 3 2 3 20 3" xfId="40950" xr:uid="{00000000-0005-0000-0000-0000F99F0000}"/>
    <cellStyle name="Total 3 2 3 21" xfId="40951" xr:uid="{00000000-0005-0000-0000-0000FA9F0000}"/>
    <cellStyle name="Total 3 2 3 21 2" xfId="40952" xr:uid="{00000000-0005-0000-0000-0000FB9F0000}"/>
    <cellStyle name="Total 3 2 3 21 3" xfId="40953" xr:uid="{00000000-0005-0000-0000-0000FC9F0000}"/>
    <cellStyle name="Total 3 2 3 22" xfId="40954" xr:uid="{00000000-0005-0000-0000-0000FD9F0000}"/>
    <cellStyle name="Total 3 2 3 22 2" xfId="40955" xr:uid="{00000000-0005-0000-0000-0000FE9F0000}"/>
    <cellStyle name="Total 3 2 3 22 3" xfId="40956" xr:uid="{00000000-0005-0000-0000-0000FF9F0000}"/>
    <cellStyle name="Total 3 2 3 23" xfId="40957" xr:uid="{00000000-0005-0000-0000-000000A00000}"/>
    <cellStyle name="Total 3 2 3 23 2" xfId="40958" xr:uid="{00000000-0005-0000-0000-000001A00000}"/>
    <cellStyle name="Total 3 2 3 23 3" xfId="40959" xr:uid="{00000000-0005-0000-0000-000002A00000}"/>
    <cellStyle name="Total 3 2 3 24" xfId="40960" xr:uid="{00000000-0005-0000-0000-000003A00000}"/>
    <cellStyle name="Total 3 2 3 24 2" xfId="40961" xr:uid="{00000000-0005-0000-0000-000004A00000}"/>
    <cellStyle name="Total 3 2 3 24 3" xfId="40962" xr:uid="{00000000-0005-0000-0000-000005A00000}"/>
    <cellStyle name="Total 3 2 3 25" xfId="40963" xr:uid="{00000000-0005-0000-0000-000006A00000}"/>
    <cellStyle name="Total 3 2 3 26" xfId="40964" xr:uid="{00000000-0005-0000-0000-000007A00000}"/>
    <cellStyle name="Total 3 2 3 3" xfId="40965" xr:uid="{00000000-0005-0000-0000-000008A00000}"/>
    <cellStyle name="Total 3 2 3 3 2" xfId="40966" xr:uid="{00000000-0005-0000-0000-000009A00000}"/>
    <cellStyle name="Total 3 2 3 3 3" xfId="40967" xr:uid="{00000000-0005-0000-0000-00000AA00000}"/>
    <cellStyle name="Total 3 2 3 4" xfId="40968" xr:uid="{00000000-0005-0000-0000-00000BA00000}"/>
    <cellStyle name="Total 3 2 3 4 2" xfId="40969" xr:uid="{00000000-0005-0000-0000-00000CA00000}"/>
    <cellStyle name="Total 3 2 3 4 3" xfId="40970" xr:uid="{00000000-0005-0000-0000-00000DA00000}"/>
    <cellStyle name="Total 3 2 3 5" xfId="40971" xr:uid="{00000000-0005-0000-0000-00000EA00000}"/>
    <cellStyle name="Total 3 2 3 5 2" xfId="40972" xr:uid="{00000000-0005-0000-0000-00000FA00000}"/>
    <cellStyle name="Total 3 2 3 5 3" xfId="40973" xr:uid="{00000000-0005-0000-0000-000010A00000}"/>
    <cellStyle name="Total 3 2 3 6" xfId="40974" xr:uid="{00000000-0005-0000-0000-000011A00000}"/>
    <cellStyle name="Total 3 2 3 6 2" xfId="40975" xr:uid="{00000000-0005-0000-0000-000012A00000}"/>
    <cellStyle name="Total 3 2 3 6 3" xfId="40976" xr:uid="{00000000-0005-0000-0000-000013A00000}"/>
    <cellStyle name="Total 3 2 3 7" xfId="40977" xr:uid="{00000000-0005-0000-0000-000014A00000}"/>
    <cellStyle name="Total 3 2 3 7 2" xfId="40978" xr:uid="{00000000-0005-0000-0000-000015A00000}"/>
    <cellStyle name="Total 3 2 3 7 3" xfId="40979" xr:uid="{00000000-0005-0000-0000-000016A00000}"/>
    <cellStyle name="Total 3 2 3 8" xfId="40980" xr:uid="{00000000-0005-0000-0000-000017A00000}"/>
    <cellStyle name="Total 3 2 3 8 2" xfId="40981" xr:uid="{00000000-0005-0000-0000-000018A00000}"/>
    <cellStyle name="Total 3 2 3 8 3" xfId="40982" xr:uid="{00000000-0005-0000-0000-000019A00000}"/>
    <cellStyle name="Total 3 2 3 9" xfId="40983" xr:uid="{00000000-0005-0000-0000-00001AA00000}"/>
    <cellStyle name="Total 3 2 3 9 2" xfId="40984" xr:uid="{00000000-0005-0000-0000-00001BA00000}"/>
    <cellStyle name="Total 3 2 3 9 3" xfId="40985" xr:uid="{00000000-0005-0000-0000-00001CA00000}"/>
    <cellStyle name="Total 3 2 30" xfId="40986" xr:uid="{00000000-0005-0000-0000-00001DA00000}"/>
    <cellStyle name="Total 3 2 30 2" xfId="40987" xr:uid="{00000000-0005-0000-0000-00001EA00000}"/>
    <cellStyle name="Total 3 2 30 3" xfId="40988" xr:uid="{00000000-0005-0000-0000-00001FA00000}"/>
    <cellStyle name="Total 3 2 31" xfId="40989" xr:uid="{00000000-0005-0000-0000-000020A00000}"/>
    <cellStyle name="Total 3 2 31 2" xfId="40990" xr:uid="{00000000-0005-0000-0000-000021A00000}"/>
    <cellStyle name="Total 3 2 31 3" xfId="40991" xr:uid="{00000000-0005-0000-0000-000022A00000}"/>
    <cellStyle name="Total 3 2 32" xfId="40992" xr:uid="{00000000-0005-0000-0000-000023A00000}"/>
    <cellStyle name="Total 3 2 32 2" xfId="40993" xr:uid="{00000000-0005-0000-0000-000024A00000}"/>
    <cellStyle name="Total 3 2 32 3" xfId="40994" xr:uid="{00000000-0005-0000-0000-000025A00000}"/>
    <cellStyle name="Total 3 2 33" xfId="40995" xr:uid="{00000000-0005-0000-0000-000026A00000}"/>
    <cellStyle name="Total 3 2 33 2" xfId="40996" xr:uid="{00000000-0005-0000-0000-000027A00000}"/>
    <cellStyle name="Total 3 2 33 3" xfId="40997" xr:uid="{00000000-0005-0000-0000-000028A00000}"/>
    <cellStyle name="Total 3 2 34" xfId="40998" xr:uid="{00000000-0005-0000-0000-000029A00000}"/>
    <cellStyle name="Total 3 2 34 2" xfId="40999" xr:uid="{00000000-0005-0000-0000-00002AA00000}"/>
    <cellStyle name="Total 3 2 34 3" xfId="41000" xr:uid="{00000000-0005-0000-0000-00002BA00000}"/>
    <cellStyle name="Total 3 2 35" xfId="41001" xr:uid="{00000000-0005-0000-0000-00002CA00000}"/>
    <cellStyle name="Total 3 2 36" xfId="41002" xr:uid="{00000000-0005-0000-0000-00002DA00000}"/>
    <cellStyle name="Total 3 2 4" xfId="41003" xr:uid="{00000000-0005-0000-0000-00002EA00000}"/>
    <cellStyle name="Total 3 2 4 10" xfId="41004" xr:uid="{00000000-0005-0000-0000-00002FA00000}"/>
    <cellStyle name="Total 3 2 4 10 2" xfId="41005" xr:uid="{00000000-0005-0000-0000-000030A00000}"/>
    <cellStyle name="Total 3 2 4 10 3" xfId="41006" xr:uid="{00000000-0005-0000-0000-000031A00000}"/>
    <cellStyle name="Total 3 2 4 11" xfId="41007" xr:uid="{00000000-0005-0000-0000-000032A00000}"/>
    <cellStyle name="Total 3 2 4 11 2" xfId="41008" xr:uid="{00000000-0005-0000-0000-000033A00000}"/>
    <cellStyle name="Total 3 2 4 11 3" xfId="41009" xr:uid="{00000000-0005-0000-0000-000034A00000}"/>
    <cellStyle name="Total 3 2 4 12" xfId="41010" xr:uid="{00000000-0005-0000-0000-000035A00000}"/>
    <cellStyle name="Total 3 2 4 12 2" xfId="41011" xr:uid="{00000000-0005-0000-0000-000036A00000}"/>
    <cellStyle name="Total 3 2 4 12 3" xfId="41012" xr:uid="{00000000-0005-0000-0000-000037A00000}"/>
    <cellStyle name="Total 3 2 4 13" xfId="41013" xr:uid="{00000000-0005-0000-0000-000038A00000}"/>
    <cellStyle name="Total 3 2 4 13 2" xfId="41014" xr:uid="{00000000-0005-0000-0000-000039A00000}"/>
    <cellStyle name="Total 3 2 4 13 3" xfId="41015" xr:uid="{00000000-0005-0000-0000-00003AA00000}"/>
    <cellStyle name="Total 3 2 4 14" xfId="41016" xr:uid="{00000000-0005-0000-0000-00003BA00000}"/>
    <cellStyle name="Total 3 2 4 14 2" xfId="41017" xr:uid="{00000000-0005-0000-0000-00003CA00000}"/>
    <cellStyle name="Total 3 2 4 14 3" xfId="41018" xr:uid="{00000000-0005-0000-0000-00003DA00000}"/>
    <cellStyle name="Total 3 2 4 15" xfId="41019" xr:uid="{00000000-0005-0000-0000-00003EA00000}"/>
    <cellStyle name="Total 3 2 4 15 2" xfId="41020" xr:uid="{00000000-0005-0000-0000-00003FA00000}"/>
    <cellStyle name="Total 3 2 4 15 3" xfId="41021" xr:uid="{00000000-0005-0000-0000-000040A00000}"/>
    <cellStyle name="Total 3 2 4 16" xfId="41022" xr:uid="{00000000-0005-0000-0000-000041A00000}"/>
    <cellStyle name="Total 3 2 4 16 2" xfId="41023" xr:uid="{00000000-0005-0000-0000-000042A00000}"/>
    <cellStyle name="Total 3 2 4 16 3" xfId="41024" xr:uid="{00000000-0005-0000-0000-000043A00000}"/>
    <cellStyle name="Total 3 2 4 17" xfId="41025" xr:uid="{00000000-0005-0000-0000-000044A00000}"/>
    <cellStyle name="Total 3 2 4 17 2" xfId="41026" xr:uid="{00000000-0005-0000-0000-000045A00000}"/>
    <cellStyle name="Total 3 2 4 17 3" xfId="41027" xr:uid="{00000000-0005-0000-0000-000046A00000}"/>
    <cellStyle name="Total 3 2 4 18" xfId="41028" xr:uid="{00000000-0005-0000-0000-000047A00000}"/>
    <cellStyle name="Total 3 2 4 18 2" xfId="41029" xr:uid="{00000000-0005-0000-0000-000048A00000}"/>
    <cellStyle name="Total 3 2 4 18 3" xfId="41030" xr:uid="{00000000-0005-0000-0000-000049A00000}"/>
    <cellStyle name="Total 3 2 4 19" xfId="41031" xr:uid="{00000000-0005-0000-0000-00004AA00000}"/>
    <cellStyle name="Total 3 2 4 19 2" xfId="41032" xr:uid="{00000000-0005-0000-0000-00004BA00000}"/>
    <cellStyle name="Total 3 2 4 19 3" xfId="41033" xr:uid="{00000000-0005-0000-0000-00004CA00000}"/>
    <cellStyle name="Total 3 2 4 2" xfId="41034" xr:uid="{00000000-0005-0000-0000-00004DA00000}"/>
    <cellStyle name="Total 3 2 4 2 2" xfId="41035" xr:uid="{00000000-0005-0000-0000-00004EA00000}"/>
    <cellStyle name="Total 3 2 4 2 3" xfId="41036" xr:uid="{00000000-0005-0000-0000-00004FA00000}"/>
    <cellStyle name="Total 3 2 4 20" xfId="41037" xr:uid="{00000000-0005-0000-0000-000050A00000}"/>
    <cellStyle name="Total 3 2 4 20 2" xfId="41038" xr:uid="{00000000-0005-0000-0000-000051A00000}"/>
    <cellStyle name="Total 3 2 4 20 3" xfId="41039" xr:uid="{00000000-0005-0000-0000-000052A00000}"/>
    <cellStyle name="Total 3 2 4 21" xfId="41040" xr:uid="{00000000-0005-0000-0000-000053A00000}"/>
    <cellStyle name="Total 3 2 4 21 2" xfId="41041" xr:uid="{00000000-0005-0000-0000-000054A00000}"/>
    <cellStyle name="Total 3 2 4 21 3" xfId="41042" xr:uid="{00000000-0005-0000-0000-000055A00000}"/>
    <cellStyle name="Total 3 2 4 22" xfId="41043" xr:uid="{00000000-0005-0000-0000-000056A00000}"/>
    <cellStyle name="Total 3 2 4 22 2" xfId="41044" xr:uid="{00000000-0005-0000-0000-000057A00000}"/>
    <cellStyle name="Total 3 2 4 22 3" xfId="41045" xr:uid="{00000000-0005-0000-0000-000058A00000}"/>
    <cellStyle name="Total 3 2 4 23" xfId="41046" xr:uid="{00000000-0005-0000-0000-000059A00000}"/>
    <cellStyle name="Total 3 2 4 23 2" xfId="41047" xr:uid="{00000000-0005-0000-0000-00005AA00000}"/>
    <cellStyle name="Total 3 2 4 23 3" xfId="41048" xr:uid="{00000000-0005-0000-0000-00005BA00000}"/>
    <cellStyle name="Total 3 2 4 24" xfId="41049" xr:uid="{00000000-0005-0000-0000-00005CA00000}"/>
    <cellStyle name="Total 3 2 4 24 2" xfId="41050" xr:uid="{00000000-0005-0000-0000-00005DA00000}"/>
    <cellStyle name="Total 3 2 4 24 3" xfId="41051" xr:uid="{00000000-0005-0000-0000-00005EA00000}"/>
    <cellStyle name="Total 3 2 4 25" xfId="41052" xr:uid="{00000000-0005-0000-0000-00005FA00000}"/>
    <cellStyle name="Total 3 2 4 26" xfId="41053" xr:uid="{00000000-0005-0000-0000-000060A00000}"/>
    <cellStyle name="Total 3 2 4 3" xfId="41054" xr:uid="{00000000-0005-0000-0000-000061A00000}"/>
    <cellStyle name="Total 3 2 4 3 2" xfId="41055" xr:uid="{00000000-0005-0000-0000-000062A00000}"/>
    <cellStyle name="Total 3 2 4 3 3" xfId="41056" xr:uid="{00000000-0005-0000-0000-000063A00000}"/>
    <cellStyle name="Total 3 2 4 4" xfId="41057" xr:uid="{00000000-0005-0000-0000-000064A00000}"/>
    <cellStyle name="Total 3 2 4 4 2" xfId="41058" xr:uid="{00000000-0005-0000-0000-000065A00000}"/>
    <cellStyle name="Total 3 2 4 4 3" xfId="41059" xr:uid="{00000000-0005-0000-0000-000066A00000}"/>
    <cellStyle name="Total 3 2 4 5" xfId="41060" xr:uid="{00000000-0005-0000-0000-000067A00000}"/>
    <cellStyle name="Total 3 2 4 5 2" xfId="41061" xr:uid="{00000000-0005-0000-0000-000068A00000}"/>
    <cellStyle name="Total 3 2 4 5 3" xfId="41062" xr:uid="{00000000-0005-0000-0000-000069A00000}"/>
    <cellStyle name="Total 3 2 4 6" xfId="41063" xr:uid="{00000000-0005-0000-0000-00006AA00000}"/>
    <cellStyle name="Total 3 2 4 6 2" xfId="41064" xr:uid="{00000000-0005-0000-0000-00006BA00000}"/>
    <cellStyle name="Total 3 2 4 6 3" xfId="41065" xr:uid="{00000000-0005-0000-0000-00006CA00000}"/>
    <cellStyle name="Total 3 2 4 7" xfId="41066" xr:uid="{00000000-0005-0000-0000-00006DA00000}"/>
    <cellStyle name="Total 3 2 4 7 2" xfId="41067" xr:uid="{00000000-0005-0000-0000-00006EA00000}"/>
    <cellStyle name="Total 3 2 4 7 3" xfId="41068" xr:uid="{00000000-0005-0000-0000-00006FA00000}"/>
    <cellStyle name="Total 3 2 4 8" xfId="41069" xr:uid="{00000000-0005-0000-0000-000070A00000}"/>
    <cellStyle name="Total 3 2 4 8 2" xfId="41070" xr:uid="{00000000-0005-0000-0000-000071A00000}"/>
    <cellStyle name="Total 3 2 4 8 3" xfId="41071" xr:uid="{00000000-0005-0000-0000-000072A00000}"/>
    <cellStyle name="Total 3 2 4 9" xfId="41072" xr:uid="{00000000-0005-0000-0000-000073A00000}"/>
    <cellStyle name="Total 3 2 4 9 2" xfId="41073" xr:uid="{00000000-0005-0000-0000-000074A00000}"/>
    <cellStyle name="Total 3 2 4 9 3" xfId="41074" xr:uid="{00000000-0005-0000-0000-000075A00000}"/>
    <cellStyle name="Total 3 2 5" xfId="41075" xr:uid="{00000000-0005-0000-0000-000076A00000}"/>
    <cellStyle name="Total 3 2 5 10" xfId="41076" xr:uid="{00000000-0005-0000-0000-000077A00000}"/>
    <cellStyle name="Total 3 2 5 10 2" xfId="41077" xr:uid="{00000000-0005-0000-0000-000078A00000}"/>
    <cellStyle name="Total 3 2 5 10 3" xfId="41078" xr:uid="{00000000-0005-0000-0000-000079A00000}"/>
    <cellStyle name="Total 3 2 5 11" xfId="41079" xr:uid="{00000000-0005-0000-0000-00007AA00000}"/>
    <cellStyle name="Total 3 2 5 11 2" xfId="41080" xr:uid="{00000000-0005-0000-0000-00007BA00000}"/>
    <cellStyle name="Total 3 2 5 11 3" xfId="41081" xr:uid="{00000000-0005-0000-0000-00007CA00000}"/>
    <cellStyle name="Total 3 2 5 12" xfId="41082" xr:uid="{00000000-0005-0000-0000-00007DA00000}"/>
    <cellStyle name="Total 3 2 5 12 2" xfId="41083" xr:uid="{00000000-0005-0000-0000-00007EA00000}"/>
    <cellStyle name="Total 3 2 5 12 3" xfId="41084" xr:uid="{00000000-0005-0000-0000-00007FA00000}"/>
    <cellStyle name="Total 3 2 5 13" xfId="41085" xr:uid="{00000000-0005-0000-0000-000080A00000}"/>
    <cellStyle name="Total 3 2 5 13 2" xfId="41086" xr:uid="{00000000-0005-0000-0000-000081A00000}"/>
    <cellStyle name="Total 3 2 5 13 3" xfId="41087" xr:uid="{00000000-0005-0000-0000-000082A00000}"/>
    <cellStyle name="Total 3 2 5 14" xfId="41088" xr:uid="{00000000-0005-0000-0000-000083A00000}"/>
    <cellStyle name="Total 3 2 5 14 2" xfId="41089" xr:uid="{00000000-0005-0000-0000-000084A00000}"/>
    <cellStyle name="Total 3 2 5 14 3" xfId="41090" xr:uid="{00000000-0005-0000-0000-000085A00000}"/>
    <cellStyle name="Total 3 2 5 15" xfId="41091" xr:uid="{00000000-0005-0000-0000-000086A00000}"/>
    <cellStyle name="Total 3 2 5 15 2" xfId="41092" xr:uid="{00000000-0005-0000-0000-000087A00000}"/>
    <cellStyle name="Total 3 2 5 15 3" xfId="41093" xr:uid="{00000000-0005-0000-0000-000088A00000}"/>
    <cellStyle name="Total 3 2 5 16" xfId="41094" xr:uid="{00000000-0005-0000-0000-000089A00000}"/>
    <cellStyle name="Total 3 2 5 16 2" xfId="41095" xr:uid="{00000000-0005-0000-0000-00008AA00000}"/>
    <cellStyle name="Total 3 2 5 16 3" xfId="41096" xr:uid="{00000000-0005-0000-0000-00008BA00000}"/>
    <cellStyle name="Total 3 2 5 17" xfId="41097" xr:uid="{00000000-0005-0000-0000-00008CA00000}"/>
    <cellStyle name="Total 3 2 5 17 2" xfId="41098" xr:uid="{00000000-0005-0000-0000-00008DA00000}"/>
    <cellStyle name="Total 3 2 5 17 3" xfId="41099" xr:uid="{00000000-0005-0000-0000-00008EA00000}"/>
    <cellStyle name="Total 3 2 5 18" xfId="41100" xr:uid="{00000000-0005-0000-0000-00008FA00000}"/>
    <cellStyle name="Total 3 2 5 18 2" xfId="41101" xr:uid="{00000000-0005-0000-0000-000090A00000}"/>
    <cellStyle name="Total 3 2 5 18 3" xfId="41102" xr:uid="{00000000-0005-0000-0000-000091A00000}"/>
    <cellStyle name="Total 3 2 5 19" xfId="41103" xr:uid="{00000000-0005-0000-0000-000092A00000}"/>
    <cellStyle name="Total 3 2 5 19 2" xfId="41104" xr:uid="{00000000-0005-0000-0000-000093A00000}"/>
    <cellStyle name="Total 3 2 5 19 3" xfId="41105" xr:uid="{00000000-0005-0000-0000-000094A00000}"/>
    <cellStyle name="Total 3 2 5 2" xfId="41106" xr:uid="{00000000-0005-0000-0000-000095A00000}"/>
    <cellStyle name="Total 3 2 5 2 2" xfId="41107" xr:uid="{00000000-0005-0000-0000-000096A00000}"/>
    <cellStyle name="Total 3 2 5 2 3" xfId="41108" xr:uid="{00000000-0005-0000-0000-000097A00000}"/>
    <cellStyle name="Total 3 2 5 20" xfId="41109" xr:uid="{00000000-0005-0000-0000-000098A00000}"/>
    <cellStyle name="Total 3 2 5 20 2" xfId="41110" xr:uid="{00000000-0005-0000-0000-000099A00000}"/>
    <cellStyle name="Total 3 2 5 20 3" xfId="41111" xr:uid="{00000000-0005-0000-0000-00009AA00000}"/>
    <cellStyle name="Total 3 2 5 21" xfId="41112" xr:uid="{00000000-0005-0000-0000-00009BA00000}"/>
    <cellStyle name="Total 3 2 5 21 2" xfId="41113" xr:uid="{00000000-0005-0000-0000-00009CA00000}"/>
    <cellStyle name="Total 3 2 5 21 3" xfId="41114" xr:uid="{00000000-0005-0000-0000-00009DA00000}"/>
    <cellStyle name="Total 3 2 5 22" xfId="41115" xr:uid="{00000000-0005-0000-0000-00009EA00000}"/>
    <cellStyle name="Total 3 2 5 22 2" xfId="41116" xr:uid="{00000000-0005-0000-0000-00009FA00000}"/>
    <cellStyle name="Total 3 2 5 22 3" xfId="41117" xr:uid="{00000000-0005-0000-0000-0000A0A00000}"/>
    <cellStyle name="Total 3 2 5 23" xfId="41118" xr:uid="{00000000-0005-0000-0000-0000A1A00000}"/>
    <cellStyle name="Total 3 2 5 23 2" xfId="41119" xr:uid="{00000000-0005-0000-0000-0000A2A00000}"/>
    <cellStyle name="Total 3 2 5 23 3" xfId="41120" xr:uid="{00000000-0005-0000-0000-0000A3A00000}"/>
    <cellStyle name="Total 3 2 5 24" xfId="41121" xr:uid="{00000000-0005-0000-0000-0000A4A00000}"/>
    <cellStyle name="Total 3 2 5 24 2" xfId="41122" xr:uid="{00000000-0005-0000-0000-0000A5A00000}"/>
    <cellStyle name="Total 3 2 5 24 3" xfId="41123" xr:uid="{00000000-0005-0000-0000-0000A6A00000}"/>
    <cellStyle name="Total 3 2 5 25" xfId="41124" xr:uid="{00000000-0005-0000-0000-0000A7A00000}"/>
    <cellStyle name="Total 3 2 5 26" xfId="41125" xr:uid="{00000000-0005-0000-0000-0000A8A00000}"/>
    <cellStyle name="Total 3 2 5 3" xfId="41126" xr:uid="{00000000-0005-0000-0000-0000A9A00000}"/>
    <cellStyle name="Total 3 2 5 3 2" xfId="41127" xr:uid="{00000000-0005-0000-0000-0000AAA00000}"/>
    <cellStyle name="Total 3 2 5 3 3" xfId="41128" xr:uid="{00000000-0005-0000-0000-0000ABA00000}"/>
    <cellStyle name="Total 3 2 5 4" xfId="41129" xr:uid="{00000000-0005-0000-0000-0000ACA00000}"/>
    <cellStyle name="Total 3 2 5 4 2" xfId="41130" xr:uid="{00000000-0005-0000-0000-0000ADA00000}"/>
    <cellStyle name="Total 3 2 5 4 3" xfId="41131" xr:uid="{00000000-0005-0000-0000-0000AEA00000}"/>
    <cellStyle name="Total 3 2 5 5" xfId="41132" xr:uid="{00000000-0005-0000-0000-0000AFA00000}"/>
    <cellStyle name="Total 3 2 5 5 2" xfId="41133" xr:uid="{00000000-0005-0000-0000-0000B0A00000}"/>
    <cellStyle name="Total 3 2 5 5 3" xfId="41134" xr:uid="{00000000-0005-0000-0000-0000B1A00000}"/>
    <cellStyle name="Total 3 2 5 6" xfId="41135" xr:uid="{00000000-0005-0000-0000-0000B2A00000}"/>
    <cellStyle name="Total 3 2 5 6 2" xfId="41136" xr:uid="{00000000-0005-0000-0000-0000B3A00000}"/>
    <cellStyle name="Total 3 2 5 6 3" xfId="41137" xr:uid="{00000000-0005-0000-0000-0000B4A00000}"/>
    <cellStyle name="Total 3 2 5 7" xfId="41138" xr:uid="{00000000-0005-0000-0000-0000B5A00000}"/>
    <cellStyle name="Total 3 2 5 7 2" xfId="41139" xr:uid="{00000000-0005-0000-0000-0000B6A00000}"/>
    <cellStyle name="Total 3 2 5 7 3" xfId="41140" xr:uid="{00000000-0005-0000-0000-0000B7A00000}"/>
    <cellStyle name="Total 3 2 5 8" xfId="41141" xr:uid="{00000000-0005-0000-0000-0000B8A00000}"/>
    <cellStyle name="Total 3 2 5 8 2" xfId="41142" xr:uid="{00000000-0005-0000-0000-0000B9A00000}"/>
    <cellStyle name="Total 3 2 5 8 3" xfId="41143" xr:uid="{00000000-0005-0000-0000-0000BAA00000}"/>
    <cellStyle name="Total 3 2 5 9" xfId="41144" xr:uid="{00000000-0005-0000-0000-0000BBA00000}"/>
    <cellStyle name="Total 3 2 5 9 2" xfId="41145" xr:uid="{00000000-0005-0000-0000-0000BCA00000}"/>
    <cellStyle name="Total 3 2 5 9 3" xfId="41146" xr:uid="{00000000-0005-0000-0000-0000BDA00000}"/>
    <cellStyle name="Total 3 2 6" xfId="41147" xr:uid="{00000000-0005-0000-0000-0000BEA00000}"/>
    <cellStyle name="Total 3 2 6 10" xfId="41148" xr:uid="{00000000-0005-0000-0000-0000BFA00000}"/>
    <cellStyle name="Total 3 2 6 10 2" xfId="41149" xr:uid="{00000000-0005-0000-0000-0000C0A00000}"/>
    <cellStyle name="Total 3 2 6 10 3" xfId="41150" xr:uid="{00000000-0005-0000-0000-0000C1A00000}"/>
    <cellStyle name="Total 3 2 6 11" xfId="41151" xr:uid="{00000000-0005-0000-0000-0000C2A00000}"/>
    <cellStyle name="Total 3 2 6 11 2" xfId="41152" xr:uid="{00000000-0005-0000-0000-0000C3A00000}"/>
    <cellStyle name="Total 3 2 6 11 3" xfId="41153" xr:uid="{00000000-0005-0000-0000-0000C4A00000}"/>
    <cellStyle name="Total 3 2 6 12" xfId="41154" xr:uid="{00000000-0005-0000-0000-0000C5A00000}"/>
    <cellStyle name="Total 3 2 6 12 2" xfId="41155" xr:uid="{00000000-0005-0000-0000-0000C6A00000}"/>
    <cellStyle name="Total 3 2 6 12 3" xfId="41156" xr:uid="{00000000-0005-0000-0000-0000C7A00000}"/>
    <cellStyle name="Total 3 2 6 13" xfId="41157" xr:uid="{00000000-0005-0000-0000-0000C8A00000}"/>
    <cellStyle name="Total 3 2 6 13 2" xfId="41158" xr:uid="{00000000-0005-0000-0000-0000C9A00000}"/>
    <cellStyle name="Total 3 2 6 13 3" xfId="41159" xr:uid="{00000000-0005-0000-0000-0000CAA00000}"/>
    <cellStyle name="Total 3 2 6 14" xfId="41160" xr:uid="{00000000-0005-0000-0000-0000CBA00000}"/>
    <cellStyle name="Total 3 2 6 14 2" xfId="41161" xr:uid="{00000000-0005-0000-0000-0000CCA00000}"/>
    <cellStyle name="Total 3 2 6 14 3" xfId="41162" xr:uid="{00000000-0005-0000-0000-0000CDA00000}"/>
    <cellStyle name="Total 3 2 6 15" xfId="41163" xr:uid="{00000000-0005-0000-0000-0000CEA00000}"/>
    <cellStyle name="Total 3 2 6 15 2" xfId="41164" xr:uid="{00000000-0005-0000-0000-0000CFA00000}"/>
    <cellStyle name="Total 3 2 6 15 3" xfId="41165" xr:uid="{00000000-0005-0000-0000-0000D0A00000}"/>
    <cellStyle name="Total 3 2 6 16" xfId="41166" xr:uid="{00000000-0005-0000-0000-0000D1A00000}"/>
    <cellStyle name="Total 3 2 6 16 2" xfId="41167" xr:uid="{00000000-0005-0000-0000-0000D2A00000}"/>
    <cellStyle name="Total 3 2 6 16 3" xfId="41168" xr:uid="{00000000-0005-0000-0000-0000D3A00000}"/>
    <cellStyle name="Total 3 2 6 17" xfId="41169" xr:uid="{00000000-0005-0000-0000-0000D4A00000}"/>
    <cellStyle name="Total 3 2 6 17 2" xfId="41170" xr:uid="{00000000-0005-0000-0000-0000D5A00000}"/>
    <cellStyle name="Total 3 2 6 17 3" xfId="41171" xr:uid="{00000000-0005-0000-0000-0000D6A00000}"/>
    <cellStyle name="Total 3 2 6 18" xfId="41172" xr:uid="{00000000-0005-0000-0000-0000D7A00000}"/>
    <cellStyle name="Total 3 2 6 18 2" xfId="41173" xr:uid="{00000000-0005-0000-0000-0000D8A00000}"/>
    <cellStyle name="Total 3 2 6 18 3" xfId="41174" xr:uid="{00000000-0005-0000-0000-0000D9A00000}"/>
    <cellStyle name="Total 3 2 6 19" xfId="41175" xr:uid="{00000000-0005-0000-0000-0000DAA00000}"/>
    <cellStyle name="Total 3 2 6 19 2" xfId="41176" xr:uid="{00000000-0005-0000-0000-0000DBA00000}"/>
    <cellStyle name="Total 3 2 6 19 3" xfId="41177" xr:uid="{00000000-0005-0000-0000-0000DCA00000}"/>
    <cellStyle name="Total 3 2 6 2" xfId="41178" xr:uid="{00000000-0005-0000-0000-0000DDA00000}"/>
    <cellStyle name="Total 3 2 6 2 2" xfId="41179" xr:uid="{00000000-0005-0000-0000-0000DEA00000}"/>
    <cellStyle name="Total 3 2 6 2 3" xfId="41180" xr:uid="{00000000-0005-0000-0000-0000DFA00000}"/>
    <cellStyle name="Total 3 2 6 20" xfId="41181" xr:uid="{00000000-0005-0000-0000-0000E0A00000}"/>
    <cellStyle name="Total 3 2 6 20 2" xfId="41182" xr:uid="{00000000-0005-0000-0000-0000E1A00000}"/>
    <cellStyle name="Total 3 2 6 20 3" xfId="41183" xr:uid="{00000000-0005-0000-0000-0000E2A00000}"/>
    <cellStyle name="Total 3 2 6 21" xfId="41184" xr:uid="{00000000-0005-0000-0000-0000E3A00000}"/>
    <cellStyle name="Total 3 2 6 21 2" xfId="41185" xr:uid="{00000000-0005-0000-0000-0000E4A00000}"/>
    <cellStyle name="Total 3 2 6 21 3" xfId="41186" xr:uid="{00000000-0005-0000-0000-0000E5A00000}"/>
    <cellStyle name="Total 3 2 6 22" xfId="41187" xr:uid="{00000000-0005-0000-0000-0000E6A00000}"/>
    <cellStyle name="Total 3 2 6 22 2" xfId="41188" xr:uid="{00000000-0005-0000-0000-0000E7A00000}"/>
    <cellStyle name="Total 3 2 6 22 3" xfId="41189" xr:uid="{00000000-0005-0000-0000-0000E8A00000}"/>
    <cellStyle name="Total 3 2 6 23" xfId="41190" xr:uid="{00000000-0005-0000-0000-0000E9A00000}"/>
    <cellStyle name="Total 3 2 6 23 2" xfId="41191" xr:uid="{00000000-0005-0000-0000-0000EAA00000}"/>
    <cellStyle name="Total 3 2 6 23 3" xfId="41192" xr:uid="{00000000-0005-0000-0000-0000EBA00000}"/>
    <cellStyle name="Total 3 2 6 24" xfId="41193" xr:uid="{00000000-0005-0000-0000-0000ECA00000}"/>
    <cellStyle name="Total 3 2 6 24 2" xfId="41194" xr:uid="{00000000-0005-0000-0000-0000EDA00000}"/>
    <cellStyle name="Total 3 2 6 24 3" xfId="41195" xr:uid="{00000000-0005-0000-0000-0000EEA00000}"/>
    <cellStyle name="Total 3 2 6 25" xfId="41196" xr:uid="{00000000-0005-0000-0000-0000EFA00000}"/>
    <cellStyle name="Total 3 2 6 26" xfId="41197" xr:uid="{00000000-0005-0000-0000-0000F0A00000}"/>
    <cellStyle name="Total 3 2 6 3" xfId="41198" xr:uid="{00000000-0005-0000-0000-0000F1A00000}"/>
    <cellStyle name="Total 3 2 6 3 2" xfId="41199" xr:uid="{00000000-0005-0000-0000-0000F2A00000}"/>
    <cellStyle name="Total 3 2 6 3 3" xfId="41200" xr:uid="{00000000-0005-0000-0000-0000F3A00000}"/>
    <cellStyle name="Total 3 2 6 4" xfId="41201" xr:uid="{00000000-0005-0000-0000-0000F4A00000}"/>
    <cellStyle name="Total 3 2 6 4 2" xfId="41202" xr:uid="{00000000-0005-0000-0000-0000F5A00000}"/>
    <cellStyle name="Total 3 2 6 4 3" xfId="41203" xr:uid="{00000000-0005-0000-0000-0000F6A00000}"/>
    <cellStyle name="Total 3 2 6 5" xfId="41204" xr:uid="{00000000-0005-0000-0000-0000F7A00000}"/>
    <cellStyle name="Total 3 2 6 5 2" xfId="41205" xr:uid="{00000000-0005-0000-0000-0000F8A00000}"/>
    <cellStyle name="Total 3 2 6 5 3" xfId="41206" xr:uid="{00000000-0005-0000-0000-0000F9A00000}"/>
    <cellStyle name="Total 3 2 6 6" xfId="41207" xr:uid="{00000000-0005-0000-0000-0000FAA00000}"/>
    <cellStyle name="Total 3 2 6 6 2" xfId="41208" xr:uid="{00000000-0005-0000-0000-0000FBA00000}"/>
    <cellStyle name="Total 3 2 6 6 3" xfId="41209" xr:uid="{00000000-0005-0000-0000-0000FCA00000}"/>
    <cellStyle name="Total 3 2 6 7" xfId="41210" xr:uid="{00000000-0005-0000-0000-0000FDA00000}"/>
    <cellStyle name="Total 3 2 6 7 2" xfId="41211" xr:uid="{00000000-0005-0000-0000-0000FEA00000}"/>
    <cellStyle name="Total 3 2 6 7 3" xfId="41212" xr:uid="{00000000-0005-0000-0000-0000FFA00000}"/>
    <cellStyle name="Total 3 2 6 8" xfId="41213" xr:uid="{00000000-0005-0000-0000-000000A10000}"/>
    <cellStyle name="Total 3 2 6 8 2" xfId="41214" xr:uid="{00000000-0005-0000-0000-000001A10000}"/>
    <cellStyle name="Total 3 2 6 8 3" xfId="41215" xr:uid="{00000000-0005-0000-0000-000002A10000}"/>
    <cellStyle name="Total 3 2 6 9" xfId="41216" xr:uid="{00000000-0005-0000-0000-000003A10000}"/>
    <cellStyle name="Total 3 2 6 9 2" xfId="41217" xr:uid="{00000000-0005-0000-0000-000004A10000}"/>
    <cellStyle name="Total 3 2 6 9 3" xfId="41218" xr:uid="{00000000-0005-0000-0000-000005A10000}"/>
    <cellStyle name="Total 3 2 7" xfId="41219" xr:uid="{00000000-0005-0000-0000-000006A10000}"/>
    <cellStyle name="Total 3 2 7 10" xfId="41220" xr:uid="{00000000-0005-0000-0000-000007A10000}"/>
    <cellStyle name="Total 3 2 7 10 2" xfId="41221" xr:uid="{00000000-0005-0000-0000-000008A10000}"/>
    <cellStyle name="Total 3 2 7 10 3" xfId="41222" xr:uid="{00000000-0005-0000-0000-000009A10000}"/>
    <cellStyle name="Total 3 2 7 11" xfId="41223" xr:uid="{00000000-0005-0000-0000-00000AA10000}"/>
    <cellStyle name="Total 3 2 7 11 2" xfId="41224" xr:uid="{00000000-0005-0000-0000-00000BA10000}"/>
    <cellStyle name="Total 3 2 7 11 3" xfId="41225" xr:uid="{00000000-0005-0000-0000-00000CA10000}"/>
    <cellStyle name="Total 3 2 7 12" xfId="41226" xr:uid="{00000000-0005-0000-0000-00000DA10000}"/>
    <cellStyle name="Total 3 2 7 12 2" xfId="41227" xr:uid="{00000000-0005-0000-0000-00000EA10000}"/>
    <cellStyle name="Total 3 2 7 12 3" xfId="41228" xr:uid="{00000000-0005-0000-0000-00000FA10000}"/>
    <cellStyle name="Total 3 2 7 13" xfId="41229" xr:uid="{00000000-0005-0000-0000-000010A10000}"/>
    <cellStyle name="Total 3 2 7 13 2" xfId="41230" xr:uid="{00000000-0005-0000-0000-000011A10000}"/>
    <cellStyle name="Total 3 2 7 13 3" xfId="41231" xr:uid="{00000000-0005-0000-0000-000012A10000}"/>
    <cellStyle name="Total 3 2 7 14" xfId="41232" xr:uid="{00000000-0005-0000-0000-000013A10000}"/>
    <cellStyle name="Total 3 2 7 14 2" xfId="41233" xr:uid="{00000000-0005-0000-0000-000014A10000}"/>
    <cellStyle name="Total 3 2 7 14 3" xfId="41234" xr:uid="{00000000-0005-0000-0000-000015A10000}"/>
    <cellStyle name="Total 3 2 7 15" xfId="41235" xr:uid="{00000000-0005-0000-0000-000016A10000}"/>
    <cellStyle name="Total 3 2 7 15 2" xfId="41236" xr:uid="{00000000-0005-0000-0000-000017A10000}"/>
    <cellStyle name="Total 3 2 7 15 3" xfId="41237" xr:uid="{00000000-0005-0000-0000-000018A10000}"/>
    <cellStyle name="Total 3 2 7 16" xfId="41238" xr:uid="{00000000-0005-0000-0000-000019A10000}"/>
    <cellStyle name="Total 3 2 7 16 2" xfId="41239" xr:uid="{00000000-0005-0000-0000-00001AA10000}"/>
    <cellStyle name="Total 3 2 7 16 3" xfId="41240" xr:uid="{00000000-0005-0000-0000-00001BA10000}"/>
    <cellStyle name="Total 3 2 7 17" xfId="41241" xr:uid="{00000000-0005-0000-0000-00001CA10000}"/>
    <cellStyle name="Total 3 2 7 17 2" xfId="41242" xr:uid="{00000000-0005-0000-0000-00001DA10000}"/>
    <cellStyle name="Total 3 2 7 17 3" xfId="41243" xr:uid="{00000000-0005-0000-0000-00001EA10000}"/>
    <cellStyle name="Total 3 2 7 18" xfId="41244" xr:uid="{00000000-0005-0000-0000-00001FA10000}"/>
    <cellStyle name="Total 3 2 7 18 2" xfId="41245" xr:uid="{00000000-0005-0000-0000-000020A10000}"/>
    <cellStyle name="Total 3 2 7 18 3" xfId="41246" xr:uid="{00000000-0005-0000-0000-000021A10000}"/>
    <cellStyle name="Total 3 2 7 19" xfId="41247" xr:uid="{00000000-0005-0000-0000-000022A10000}"/>
    <cellStyle name="Total 3 2 7 19 2" xfId="41248" xr:uid="{00000000-0005-0000-0000-000023A10000}"/>
    <cellStyle name="Total 3 2 7 19 3" xfId="41249" xr:uid="{00000000-0005-0000-0000-000024A10000}"/>
    <cellStyle name="Total 3 2 7 2" xfId="41250" xr:uid="{00000000-0005-0000-0000-000025A10000}"/>
    <cellStyle name="Total 3 2 7 2 2" xfId="41251" xr:uid="{00000000-0005-0000-0000-000026A10000}"/>
    <cellStyle name="Total 3 2 7 2 3" xfId="41252" xr:uid="{00000000-0005-0000-0000-000027A10000}"/>
    <cellStyle name="Total 3 2 7 20" xfId="41253" xr:uid="{00000000-0005-0000-0000-000028A10000}"/>
    <cellStyle name="Total 3 2 7 20 2" xfId="41254" xr:uid="{00000000-0005-0000-0000-000029A10000}"/>
    <cellStyle name="Total 3 2 7 20 3" xfId="41255" xr:uid="{00000000-0005-0000-0000-00002AA10000}"/>
    <cellStyle name="Total 3 2 7 21" xfId="41256" xr:uid="{00000000-0005-0000-0000-00002BA10000}"/>
    <cellStyle name="Total 3 2 7 21 2" xfId="41257" xr:uid="{00000000-0005-0000-0000-00002CA10000}"/>
    <cellStyle name="Total 3 2 7 21 3" xfId="41258" xr:uid="{00000000-0005-0000-0000-00002DA10000}"/>
    <cellStyle name="Total 3 2 7 22" xfId="41259" xr:uid="{00000000-0005-0000-0000-00002EA10000}"/>
    <cellStyle name="Total 3 2 7 22 2" xfId="41260" xr:uid="{00000000-0005-0000-0000-00002FA10000}"/>
    <cellStyle name="Total 3 2 7 22 3" xfId="41261" xr:uid="{00000000-0005-0000-0000-000030A10000}"/>
    <cellStyle name="Total 3 2 7 23" xfId="41262" xr:uid="{00000000-0005-0000-0000-000031A10000}"/>
    <cellStyle name="Total 3 2 7 23 2" xfId="41263" xr:uid="{00000000-0005-0000-0000-000032A10000}"/>
    <cellStyle name="Total 3 2 7 23 3" xfId="41264" xr:uid="{00000000-0005-0000-0000-000033A10000}"/>
    <cellStyle name="Total 3 2 7 24" xfId="41265" xr:uid="{00000000-0005-0000-0000-000034A10000}"/>
    <cellStyle name="Total 3 2 7 24 2" xfId="41266" xr:uid="{00000000-0005-0000-0000-000035A10000}"/>
    <cellStyle name="Total 3 2 7 24 3" xfId="41267" xr:uid="{00000000-0005-0000-0000-000036A10000}"/>
    <cellStyle name="Total 3 2 7 25" xfId="41268" xr:uid="{00000000-0005-0000-0000-000037A10000}"/>
    <cellStyle name="Total 3 2 7 26" xfId="41269" xr:uid="{00000000-0005-0000-0000-000038A10000}"/>
    <cellStyle name="Total 3 2 7 3" xfId="41270" xr:uid="{00000000-0005-0000-0000-000039A10000}"/>
    <cellStyle name="Total 3 2 7 3 2" xfId="41271" xr:uid="{00000000-0005-0000-0000-00003AA10000}"/>
    <cellStyle name="Total 3 2 7 3 3" xfId="41272" xr:uid="{00000000-0005-0000-0000-00003BA10000}"/>
    <cellStyle name="Total 3 2 7 4" xfId="41273" xr:uid="{00000000-0005-0000-0000-00003CA10000}"/>
    <cellStyle name="Total 3 2 7 4 2" xfId="41274" xr:uid="{00000000-0005-0000-0000-00003DA10000}"/>
    <cellStyle name="Total 3 2 7 4 3" xfId="41275" xr:uid="{00000000-0005-0000-0000-00003EA10000}"/>
    <cellStyle name="Total 3 2 7 5" xfId="41276" xr:uid="{00000000-0005-0000-0000-00003FA10000}"/>
    <cellStyle name="Total 3 2 7 5 2" xfId="41277" xr:uid="{00000000-0005-0000-0000-000040A10000}"/>
    <cellStyle name="Total 3 2 7 5 3" xfId="41278" xr:uid="{00000000-0005-0000-0000-000041A10000}"/>
    <cellStyle name="Total 3 2 7 6" xfId="41279" xr:uid="{00000000-0005-0000-0000-000042A10000}"/>
    <cellStyle name="Total 3 2 7 6 2" xfId="41280" xr:uid="{00000000-0005-0000-0000-000043A10000}"/>
    <cellStyle name="Total 3 2 7 6 3" xfId="41281" xr:uid="{00000000-0005-0000-0000-000044A10000}"/>
    <cellStyle name="Total 3 2 7 7" xfId="41282" xr:uid="{00000000-0005-0000-0000-000045A10000}"/>
    <cellStyle name="Total 3 2 7 7 2" xfId="41283" xr:uid="{00000000-0005-0000-0000-000046A10000}"/>
    <cellStyle name="Total 3 2 7 7 3" xfId="41284" xr:uid="{00000000-0005-0000-0000-000047A10000}"/>
    <cellStyle name="Total 3 2 7 8" xfId="41285" xr:uid="{00000000-0005-0000-0000-000048A10000}"/>
    <cellStyle name="Total 3 2 7 8 2" xfId="41286" xr:uid="{00000000-0005-0000-0000-000049A10000}"/>
    <cellStyle name="Total 3 2 7 8 3" xfId="41287" xr:uid="{00000000-0005-0000-0000-00004AA10000}"/>
    <cellStyle name="Total 3 2 7 9" xfId="41288" xr:uid="{00000000-0005-0000-0000-00004BA10000}"/>
    <cellStyle name="Total 3 2 7 9 2" xfId="41289" xr:uid="{00000000-0005-0000-0000-00004CA10000}"/>
    <cellStyle name="Total 3 2 7 9 3" xfId="41290" xr:uid="{00000000-0005-0000-0000-00004DA10000}"/>
    <cellStyle name="Total 3 2 8" xfId="41291" xr:uid="{00000000-0005-0000-0000-00004EA10000}"/>
    <cellStyle name="Total 3 2 8 10" xfId="41292" xr:uid="{00000000-0005-0000-0000-00004FA10000}"/>
    <cellStyle name="Total 3 2 8 10 2" xfId="41293" xr:uid="{00000000-0005-0000-0000-000050A10000}"/>
    <cellStyle name="Total 3 2 8 10 3" xfId="41294" xr:uid="{00000000-0005-0000-0000-000051A10000}"/>
    <cellStyle name="Total 3 2 8 11" xfId="41295" xr:uid="{00000000-0005-0000-0000-000052A10000}"/>
    <cellStyle name="Total 3 2 8 11 2" xfId="41296" xr:uid="{00000000-0005-0000-0000-000053A10000}"/>
    <cellStyle name="Total 3 2 8 11 3" xfId="41297" xr:uid="{00000000-0005-0000-0000-000054A10000}"/>
    <cellStyle name="Total 3 2 8 12" xfId="41298" xr:uid="{00000000-0005-0000-0000-000055A10000}"/>
    <cellStyle name="Total 3 2 8 12 2" xfId="41299" xr:uid="{00000000-0005-0000-0000-000056A10000}"/>
    <cellStyle name="Total 3 2 8 12 3" xfId="41300" xr:uid="{00000000-0005-0000-0000-000057A10000}"/>
    <cellStyle name="Total 3 2 8 13" xfId="41301" xr:uid="{00000000-0005-0000-0000-000058A10000}"/>
    <cellStyle name="Total 3 2 8 13 2" xfId="41302" xr:uid="{00000000-0005-0000-0000-000059A10000}"/>
    <cellStyle name="Total 3 2 8 13 3" xfId="41303" xr:uid="{00000000-0005-0000-0000-00005AA10000}"/>
    <cellStyle name="Total 3 2 8 14" xfId="41304" xr:uid="{00000000-0005-0000-0000-00005BA10000}"/>
    <cellStyle name="Total 3 2 8 14 2" xfId="41305" xr:uid="{00000000-0005-0000-0000-00005CA10000}"/>
    <cellStyle name="Total 3 2 8 14 3" xfId="41306" xr:uid="{00000000-0005-0000-0000-00005DA10000}"/>
    <cellStyle name="Total 3 2 8 15" xfId="41307" xr:uid="{00000000-0005-0000-0000-00005EA10000}"/>
    <cellStyle name="Total 3 2 8 15 2" xfId="41308" xr:uid="{00000000-0005-0000-0000-00005FA10000}"/>
    <cellStyle name="Total 3 2 8 15 3" xfId="41309" xr:uid="{00000000-0005-0000-0000-000060A10000}"/>
    <cellStyle name="Total 3 2 8 16" xfId="41310" xr:uid="{00000000-0005-0000-0000-000061A10000}"/>
    <cellStyle name="Total 3 2 8 16 2" xfId="41311" xr:uid="{00000000-0005-0000-0000-000062A10000}"/>
    <cellStyle name="Total 3 2 8 16 3" xfId="41312" xr:uid="{00000000-0005-0000-0000-000063A10000}"/>
    <cellStyle name="Total 3 2 8 17" xfId="41313" xr:uid="{00000000-0005-0000-0000-000064A10000}"/>
    <cellStyle name="Total 3 2 8 17 2" xfId="41314" xr:uid="{00000000-0005-0000-0000-000065A10000}"/>
    <cellStyle name="Total 3 2 8 17 3" xfId="41315" xr:uid="{00000000-0005-0000-0000-000066A10000}"/>
    <cellStyle name="Total 3 2 8 18" xfId="41316" xr:uid="{00000000-0005-0000-0000-000067A10000}"/>
    <cellStyle name="Total 3 2 8 18 2" xfId="41317" xr:uid="{00000000-0005-0000-0000-000068A10000}"/>
    <cellStyle name="Total 3 2 8 18 3" xfId="41318" xr:uid="{00000000-0005-0000-0000-000069A10000}"/>
    <cellStyle name="Total 3 2 8 19" xfId="41319" xr:uid="{00000000-0005-0000-0000-00006AA10000}"/>
    <cellStyle name="Total 3 2 8 19 2" xfId="41320" xr:uid="{00000000-0005-0000-0000-00006BA10000}"/>
    <cellStyle name="Total 3 2 8 19 3" xfId="41321" xr:uid="{00000000-0005-0000-0000-00006CA10000}"/>
    <cellStyle name="Total 3 2 8 2" xfId="41322" xr:uid="{00000000-0005-0000-0000-00006DA10000}"/>
    <cellStyle name="Total 3 2 8 2 2" xfId="41323" xr:uid="{00000000-0005-0000-0000-00006EA10000}"/>
    <cellStyle name="Total 3 2 8 2 3" xfId="41324" xr:uid="{00000000-0005-0000-0000-00006FA10000}"/>
    <cellStyle name="Total 3 2 8 20" xfId="41325" xr:uid="{00000000-0005-0000-0000-000070A10000}"/>
    <cellStyle name="Total 3 2 8 20 2" xfId="41326" xr:uid="{00000000-0005-0000-0000-000071A10000}"/>
    <cellStyle name="Total 3 2 8 20 3" xfId="41327" xr:uid="{00000000-0005-0000-0000-000072A10000}"/>
    <cellStyle name="Total 3 2 8 21" xfId="41328" xr:uid="{00000000-0005-0000-0000-000073A10000}"/>
    <cellStyle name="Total 3 2 8 21 2" xfId="41329" xr:uid="{00000000-0005-0000-0000-000074A10000}"/>
    <cellStyle name="Total 3 2 8 21 3" xfId="41330" xr:uid="{00000000-0005-0000-0000-000075A10000}"/>
    <cellStyle name="Total 3 2 8 22" xfId="41331" xr:uid="{00000000-0005-0000-0000-000076A10000}"/>
    <cellStyle name="Total 3 2 8 22 2" xfId="41332" xr:uid="{00000000-0005-0000-0000-000077A10000}"/>
    <cellStyle name="Total 3 2 8 22 3" xfId="41333" xr:uid="{00000000-0005-0000-0000-000078A10000}"/>
    <cellStyle name="Total 3 2 8 23" xfId="41334" xr:uid="{00000000-0005-0000-0000-000079A10000}"/>
    <cellStyle name="Total 3 2 8 23 2" xfId="41335" xr:uid="{00000000-0005-0000-0000-00007AA10000}"/>
    <cellStyle name="Total 3 2 8 23 3" xfId="41336" xr:uid="{00000000-0005-0000-0000-00007BA10000}"/>
    <cellStyle name="Total 3 2 8 24" xfId="41337" xr:uid="{00000000-0005-0000-0000-00007CA10000}"/>
    <cellStyle name="Total 3 2 8 24 2" xfId="41338" xr:uid="{00000000-0005-0000-0000-00007DA10000}"/>
    <cellStyle name="Total 3 2 8 24 3" xfId="41339" xr:uid="{00000000-0005-0000-0000-00007EA10000}"/>
    <cellStyle name="Total 3 2 8 25" xfId="41340" xr:uid="{00000000-0005-0000-0000-00007FA10000}"/>
    <cellStyle name="Total 3 2 8 26" xfId="41341" xr:uid="{00000000-0005-0000-0000-000080A10000}"/>
    <cellStyle name="Total 3 2 8 3" xfId="41342" xr:uid="{00000000-0005-0000-0000-000081A10000}"/>
    <cellStyle name="Total 3 2 8 3 2" xfId="41343" xr:uid="{00000000-0005-0000-0000-000082A10000}"/>
    <cellStyle name="Total 3 2 8 3 3" xfId="41344" xr:uid="{00000000-0005-0000-0000-000083A10000}"/>
    <cellStyle name="Total 3 2 8 4" xfId="41345" xr:uid="{00000000-0005-0000-0000-000084A10000}"/>
    <cellStyle name="Total 3 2 8 4 2" xfId="41346" xr:uid="{00000000-0005-0000-0000-000085A10000}"/>
    <cellStyle name="Total 3 2 8 4 3" xfId="41347" xr:uid="{00000000-0005-0000-0000-000086A10000}"/>
    <cellStyle name="Total 3 2 8 5" xfId="41348" xr:uid="{00000000-0005-0000-0000-000087A10000}"/>
    <cellStyle name="Total 3 2 8 5 2" xfId="41349" xr:uid="{00000000-0005-0000-0000-000088A10000}"/>
    <cellStyle name="Total 3 2 8 5 3" xfId="41350" xr:uid="{00000000-0005-0000-0000-000089A10000}"/>
    <cellStyle name="Total 3 2 8 6" xfId="41351" xr:uid="{00000000-0005-0000-0000-00008AA10000}"/>
    <cellStyle name="Total 3 2 8 6 2" xfId="41352" xr:uid="{00000000-0005-0000-0000-00008BA10000}"/>
    <cellStyle name="Total 3 2 8 6 3" xfId="41353" xr:uid="{00000000-0005-0000-0000-00008CA10000}"/>
    <cellStyle name="Total 3 2 8 7" xfId="41354" xr:uid="{00000000-0005-0000-0000-00008DA10000}"/>
    <cellStyle name="Total 3 2 8 7 2" xfId="41355" xr:uid="{00000000-0005-0000-0000-00008EA10000}"/>
    <cellStyle name="Total 3 2 8 7 3" xfId="41356" xr:uid="{00000000-0005-0000-0000-00008FA10000}"/>
    <cellStyle name="Total 3 2 8 8" xfId="41357" xr:uid="{00000000-0005-0000-0000-000090A10000}"/>
    <cellStyle name="Total 3 2 8 8 2" xfId="41358" xr:uid="{00000000-0005-0000-0000-000091A10000}"/>
    <cellStyle name="Total 3 2 8 8 3" xfId="41359" xr:uid="{00000000-0005-0000-0000-000092A10000}"/>
    <cellStyle name="Total 3 2 8 9" xfId="41360" xr:uid="{00000000-0005-0000-0000-000093A10000}"/>
    <cellStyle name="Total 3 2 8 9 2" xfId="41361" xr:uid="{00000000-0005-0000-0000-000094A10000}"/>
    <cellStyle name="Total 3 2 8 9 3" xfId="41362" xr:uid="{00000000-0005-0000-0000-000095A10000}"/>
    <cellStyle name="Total 3 2 9" xfId="41363" xr:uid="{00000000-0005-0000-0000-000096A10000}"/>
    <cellStyle name="Total 3 2 9 10" xfId="41364" xr:uid="{00000000-0005-0000-0000-000097A10000}"/>
    <cellStyle name="Total 3 2 9 10 2" xfId="41365" xr:uid="{00000000-0005-0000-0000-000098A10000}"/>
    <cellStyle name="Total 3 2 9 10 3" xfId="41366" xr:uid="{00000000-0005-0000-0000-000099A10000}"/>
    <cellStyle name="Total 3 2 9 11" xfId="41367" xr:uid="{00000000-0005-0000-0000-00009AA10000}"/>
    <cellStyle name="Total 3 2 9 11 2" xfId="41368" xr:uid="{00000000-0005-0000-0000-00009BA10000}"/>
    <cellStyle name="Total 3 2 9 11 3" xfId="41369" xr:uid="{00000000-0005-0000-0000-00009CA10000}"/>
    <cellStyle name="Total 3 2 9 12" xfId="41370" xr:uid="{00000000-0005-0000-0000-00009DA10000}"/>
    <cellStyle name="Total 3 2 9 12 2" xfId="41371" xr:uid="{00000000-0005-0000-0000-00009EA10000}"/>
    <cellStyle name="Total 3 2 9 12 3" xfId="41372" xr:uid="{00000000-0005-0000-0000-00009FA10000}"/>
    <cellStyle name="Total 3 2 9 13" xfId="41373" xr:uid="{00000000-0005-0000-0000-0000A0A10000}"/>
    <cellStyle name="Total 3 2 9 13 2" xfId="41374" xr:uid="{00000000-0005-0000-0000-0000A1A10000}"/>
    <cellStyle name="Total 3 2 9 13 3" xfId="41375" xr:uid="{00000000-0005-0000-0000-0000A2A10000}"/>
    <cellStyle name="Total 3 2 9 14" xfId="41376" xr:uid="{00000000-0005-0000-0000-0000A3A10000}"/>
    <cellStyle name="Total 3 2 9 14 2" xfId="41377" xr:uid="{00000000-0005-0000-0000-0000A4A10000}"/>
    <cellStyle name="Total 3 2 9 14 3" xfId="41378" xr:uid="{00000000-0005-0000-0000-0000A5A10000}"/>
    <cellStyle name="Total 3 2 9 15" xfId="41379" xr:uid="{00000000-0005-0000-0000-0000A6A10000}"/>
    <cellStyle name="Total 3 2 9 15 2" xfId="41380" xr:uid="{00000000-0005-0000-0000-0000A7A10000}"/>
    <cellStyle name="Total 3 2 9 15 3" xfId="41381" xr:uid="{00000000-0005-0000-0000-0000A8A10000}"/>
    <cellStyle name="Total 3 2 9 16" xfId="41382" xr:uid="{00000000-0005-0000-0000-0000A9A10000}"/>
    <cellStyle name="Total 3 2 9 16 2" xfId="41383" xr:uid="{00000000-0005-0000-0000-0000AAA10000}"/>
    <cellStyle name="Total 3 2 9 16 3" xfId="41384" xr:uid="{00000000-0005-0000-0000-0000ABA10000}"/>
    <cellStyle name="Total 3 2 9 17" xfId="41385" xr:uid="{00000000-0005-0000-0000-0000ACA10000}"/>
    <cellStyle name="Total 3 2 9 17 2" xfId="41386" xr:uid="{00000000-0005-0000-0000-0000ADA10000}"/>
    <cellStyle name="Total 3 2 9 17 3" xfId="41387" xr:uid="{00000000-0005-0000-0000-0000AEA10000}"/>
    <cellStyle name="Total 3 2 9 18" xfId="41388" xr:uid="{00000000-0005-0000-0000-0000AFA10000}"/>
    <cellStyle name="Total 3 2 9 18 2" xfId="41389" xr:uid="{00000000-0005-0000-0000-0000B0A10000}"/>
    <cellStyle name="Total 3 2 9 18 3" xfId="41390" xr:uid="{00000000-0005-0000-0000-0000B1A10000}"/>
    <cellStyle name="Total 3 2 9 19" xfId="41391" xr:uid="{00000000-0005-0000-0000-0000B2A10000}"/>
    <cellStyle name="Total 3 2 9 19 2" xfId="41392" xr:uid="{00000000-0005-0000-0000-0000B3A10000}"/>
    <cellStyle name="Total 3 2 9 19 3" xfId="41393" xr:uid="{00000000-0005-0000-0000-0000B4A10000}"/>
    <cellStyle name="Total 3 2 9 2" xfId="41394" xr:uid="{00000000-0005-0000-0000-0000B5A10000}"/>
    <cellStyle name="Total 3 2 9 2 2" xfId="41395" xr:uid="{00000000-0005-0000-0000-0000B6A10000}"/>
    <cellStyle name="Total 3 2 9 2 3" xfId="41396" xr:uid="{00000000-0005-0000-0000-0000B7A10000}"/>
    <cellStyle name="Total 3 2 9 20" xfId="41397" xr:uid="{00000000-0005-0000-0000-0000B8A10000}"/>
    <cellStyle name="Total 3 2 9 20 2" xfId="41398" xr:uid="{00000000-0005-0000-0000-0000B9A10000}"/>
    <cellStyle name="Total 3 2 9 20 3" xfId="41399" xr:uid="{00000000-0005-0000-0000-0000BAA10000}"/>
    <cellStyle name="Total 3 2 9 21" xfId="41400" xr:uid="{00000000-0005-0000-0000-0000BBA10000}"/>
    <cellStyle name="Total 3 2 9 21 2" xfId="41401" xr:uid="{00000000-0005-0000-0000-0000BCA10000}"/>
    <cellStyle name="Total 3 2 9 21 3" xfId="41402" xr:uid="{00000000-0005-0000-0000-0000BDA10000}"/>
    <cellStyle name="Total 3 2 9 22" xfId="41403" xr:uid="{00000000-0005-0000-0000-0000BEA10000}"/>
    <cellStyle name="Total 3 2 9 22 2" xfId="41404" xr:uid="{00000000-0005-0000-0000-0000BFA10000}"/>
    <cellStyle name="Total 3 2 9 22 3" xfId="41405" xr:uid="{00000000-0005-0000-0000-0000C0A10000}"/>
    <cellStyle name="Total 3 2 9 23" xfId="41406" xr:uid="{00000000-0005-0000-0000-0000C1A10000}"/>
    <cellStyle name="Total 3 2 9 23 2" xfId="41407" xr:uid="{00000000-0005-0000-0000-0000C2A10000}"/>
    <cellStyle name="Total 3 2 9 23 3" xfId="41408" xr:uid="{00000000-0005-0000-0000-0000C3A10000}"/>
    <cellStyle name="Total 3 2 9 24" xfId="41409" xr:uid="{00000000-0005-0000-0000-0000C4A10000}"/>
    <cellStyle name="Total 3 2 9 24 2" xfId="41410" xr:uid="{00000000-0005-0000-0000-0000C5A10000}"/>
    <cellStyle name="Total 3 2 9 24 3" xfId="41411" xr:uid="{00000000-0005-0000-0000-0000C6A10000}"/>
    <cellStyle name="Total 3 2 9 25" xfId="41412" xr:uid="{00000000-0005-0000-0000-0000C7A10000}"/>
    <cellStyle name="Total 3 2 9 26" xfId="41413" xr:uid="{00000000-0005-0000-0000-0000C8A10000}"/>
    <cellStyle name="Total 3 2 9 3" xfId="41414" xr:uid="{00000000-0005-0000-0000-0000C9A10000}"/>
    <cellStyle name="Total 3 2 9 3 2" xfId="41415" xr:uid="{00000000-0005-0000-0000-0000CAA10000}"/>
    <cellStyle name="Total 3 2 9 3 3" xfId="41416" xr:uid="{00000000-0005-0000-0000-0000CBA10000}"/>
    <cellStyle name="Total 3 2 9 4" xfId="41417" xr:uid="{00000000-0005-0000-0000-0000CCA10000}"/>
    <cellStyle name="Total 3 2 9 4 2" xfId="41418" xr:uid="{00000000-0005-0000-0000-0000CDA10000}"/>
    <cellStyle name="Total 3 2 9 4 3" xfId="41419" xr:uid="{00000000-0005-0000-0000-0000CEA10000}"/>
    <cellStyle name="Total 3 2 9 5" xfId="41420" xr:uid="{00000000-0005-0000-0000-0000CFA10000}"/>
    <cellStyle name="Total 3 2 9 5 2" xfId="41421" xr:uid="{00000000-0005-0000-0000-0000D0A10000}"/>
    <cellStyle name="Total 3 2 9 5 3" xfId="41422" xr:uid="{00000000-0005-0000-0000-0000D1A10000}"/>
    <cellStyle name="Total 3 2 9 6" xfId="41423" xr:uid="{00000000-0005-0000-0000-0000D2A10000}"/>
    <cellStyle name="Total 3 2 9 6 2" xfId="41424" xr:uid="{00000000-0005-0000-0000-0000D3A10000}"/>
    <cellStyle name="Total 3 2 9 6 3" xfId="41425" xr:uid="{00000000-0005-0000-0000-0000D4A10000}"/>
    <cellStyle name="Total 3 2 9 7" xfId="41426" xr:uid="{00000000-0005-0000-0000-0000D5A10000}"/>
    <cellStyle name="Total 3 2 9 7 2" xfId="41427" xr:uid="{00000000-0005-0000-0000-0000D6A10000}"/>
    <cellStyle name="Total 3 2 9 7 3" xfId="41428" xr:uid="{00000000-0005-0000-0000-0000D7A10000}"/>
    <cellStyle name="Total 3 2 9 8" xfId="41429" xr:uid="{00000000-0005-0000-0000-0000D8A10000}"/>
    <cellStyle name="Total 3 2 9 8 2" xfId="41430" xr:uid="{00000000-0005-0000-0000-0000D9A10000}"/>
    <cellStyle name="Total 3 2 9 8 3" xfId="41431" xr:uid="{00000000-0005-0000-0000-0000DAA10000}"/>
    <cellStyle name="Total 3 2 9 9" xfId="41432" xr:uid="{00000000-0005-0000-0000-0000DBA10000}"/>
    <cellStyle name="Total 3 2 9 9 2" xfId="41433" xr:uid="{00000000-0005-0000-0000-0000DCA10000}"/>
    <cellStyle name="Total 3 2 9 9 3" xfId="41434" xr:uid="{00000000-0005-0000-0000-0000DDA10000}"/>
    <cellStyle name="Total 3 3" xfId="41435" xr:uid="{00000000-0005-0000-0000-0000DEA10000}"/>
    <cellStyle name="Total 3 3 2" xfId="41436" xr:uid="{00000000-0005-0000-0000-0000DFA10000}"/>
    <cellStyle name="Total 3 3 2 2" xfId="41437" xr:uid="{00000000-0005-0000-0000-0000E0A10000}"/>
    <cellStyle name="Total 3 3 2 3" xfId="41438" xr:uid="{00000000-0005-0000-0000-0000E1A10000}"/>
    <cellStyle name="Total 3 3 3" xfId="41439" xr:uid="{00000000-0005-0000-0000-0000E2A10000}"/>
    <cellStyle name="Total 3 3 3 2" xfId="41440" xr:uid="{00000000-0005-0000-0000-0000E3A10000}"/>
    <cellStyle name="Total 3 3 3 3" xfId="41441" xr:uid="{00000000-0005-0000-0000-0000E4A10000}"/>
    <cellStyle name="Total 3 3 4" xfId="41442" xr:uid="{00000000-0005-0000-0000-0000E5A10000}"/>
    <cellStyle name="Total 3 3 4 2" xfId="41443" xr:uid="{00000000-0005-0000-0000-0000E6A10000}"/>
    <cellStyle name="Total 3 3 4 3" xfId="41444" xr:uid="{00000000-0005-0000-0000-0000E7A10000}"/>
    <cellStyle name="Total 3 3 4 4" xfId="41445" xr:uid="{00000000-0005-0000-0000-0000E8A10000}"/>
    <cellStyle name="Total 3 3 4 5" xfId="41446" xr:uid="{00000000-0005-0000-0000-0000E9A10000}"/>
    <cellStyle name="Total 3 3 5" xfId="41447" xr:uid="{00000000-0005-0000-0000-0000EAA10000}"/>
    <cellStyle name="Total 3 3 5 2" xfId="41448" xr:uid="{00000000-0005-0000-0000-0000EBA10000}"/>
    <cellStyle name="Total 3 3 5 3" xfId="41449" xr:uid="{00000000-0005-0000-0000-0000ECA10000}"/>
    <cellStyle name="Total 3 3 6" xfId="41450" xr:uid="{00000000-0005-0000-0000-0000EDA10000}"/>
    <cellStyle name="Total 3 3 6 2" xfId="41451" xr:uid="{00000000-0005-0000-0000-0000EEA10000}"/>
    <cellStyle name="Total 3 3 6 3" xfId="41452" xr:uid="{00000000-0005-0000-0000-0000EFA10000}"/>
    <cellStyle name="Total 3 3 7" xfId="41453" xr:uid="{00000000-0005-0000-0000-0000F0A10000}"/>
    <cellStyle name="Total 3 3 7 2" xfId="41454" xr:uid="{00000000-0005-0000-0000-0000F1A10000}"/>
    <cellStyle name="Total 3 3 7 3" xfId="41455" xr:uid="{00000000-0005-0000-0000-0000F2A10000}"/>
    <cellStyle name="Total 3 3 8" xfId="41456" xr:uid="{00000000-0005-0000-0000-0000F3A10000}"/>
    <cellStyle name="Total 3 3 9" xfId="41457" xr:uid="{00000000-0005-0000-0000-0000F4A10000}"/>
    <cellStyle name="Total 3 4" xfId="41458" xr:uid="{00000000-0005-0000-0000-0000F5A10000}"/>
    <cellStyle name="Total 3 4 2" xfId="41459" xr:uid="{00000000-0005-0000-0000-0000F6A10000}"/>
    <cellStyle name="Total 3 4 2 2" xfId="41460" xr:uid="{00000000-0005-0000-0000-0000F7A10000}"/>
    <cellStyle name="Total 3 4 2 3" xfId="41461" xr:uid="{00000000-0005-0000-0000-0000F8A10000}"/>
    <cellStyle name="Total 3 4 3" xfId="41462" xr:uid="{00000000-0005-0000-0000-0000F9A10000}"/>
    <cellStyle name="Total 3 4 3 2" xfId="41463" xr:uid="{00000000-0005-0000-0000-0000FAA10000}"/>
    <cellStyle name="Total 3 4 3 3" xfId="41464" xr:uid="{00000000-0005-0000-0000-0000FBA10000}"/>
    <cellStyle name="Total 3 4 4" xfId="41465" xr:uid="{00000000-0005-0000-0000-0000FCA10000}"/>
    <cellStyle name="Total 3 4 4 2" xfId="41466" xr:uid="{00000000-0005-0000-0000-0000FDA10000}"/>
    <cellStyle name="Total 3 4 4 3" xfId="41467" xr:uid="{00000000-0005-0000-0000-0000FEA10000}"/>
    <cellStyle name="Total 3 4 4 4" xfId="41468" xr:uid="{00000000-0005-0000-0000-0000FFA10000}"/>
    <cellStyle name="Total 3 4 4 5" xfId="41469" xr:uid="{00000000-0005-0000-0000-000000A20000}"/>
    <cellStyle name="Total 3 4 5" xfId="41470" xr:uid="{00000000-0005-0000-0000-000001A20000}"/>
    <cellStyle name="Total 3 4 5 2" xfId="41471" xr:uid="{00000000-0005-0000-0000-000002A20000}"/>
    <cellStyle name="Total 3 4 5 3" xfId="41472" xr:uid="{00000000-0005-0000-0000-000003A20000}"/>
    <cellStyle name="Total 3 4 6" xfId="41473" xr:uid="{00000000-0005-0000-0000-000004A20000}"/>
    <cellStyle name="Total 3 4 6 2" xfId="41474" xr:uid="{00000000-0005-0000-0000-000005A20000}"/>
    <cellStyle name="Total 3 5" xfId="41475" xr:uid="{00000000-0005-0000-0000-000006A20000}"/>
    <cellStyle name="Total 3 5 2" xfId="41476" xr:uid="{00000000-0005-0000-0000-000007A20000}"/>
    <cellStyle name="Total 3 5 3" xfId="41477" xr:uid="{00000000-0005-0000-0000-000008A20000}"/>
    <cellStyle name="Total 3 6" xfId="41478" xr:uid="{00000000-0005-0000-0000-000009A20000}"/>
    <cellStyle name="Total 3 6 2" xfId="41479" xr:uid="{00000000-0005-0000-0000-00000AA20000}"/>
    <cellStyle name="Total 3 6 3" xfId="41480" xr:uid="{00000000-0005-0000-0000-00000BA20000}"/>
    <cellStyle name="Total 3 7" xfId="41481" xr:uid="{00000000-0005-0000-0000-00000CA20000}"/>
    <cellStyle name="Total 3 7 2" xfId="41482" xr:uid="{00000000-0005-0000-0000-00000DA20000}"/>
    <cellStyle name="Total 3 7 3" xfId="41483" xr:uid="{00000000-0005-0000-0000-00000EA20000}"/>
    <cellStyle name="Total 3 7 4" xfId="41484" xr:uid="{00000000-0005-0000-0000-00000FA20000}"/>
    <cellStyle name="Total 3 7 5" xfId="41485" xr:uid="{00000000-0005-0000-0000-000010A20000}"/>
    <cellStyle name="Total 3 8" xfId="41486" xr:uid="{00000000-0005-0000-0000-000011A20000}"/>
    <cellStyle name="Total 3 8 2" xfId="41487" xr:uid="{00000000-0005-0000-0000-000012A20000}"/>
    <cellStyle name="Total 3 8 3" xfId="41488" xr:uid="{00000000-0005-0000-0000-000013A20000}"/>
    <cellStyle name="Total 3 9" xfId="41489" xr:uid="{00000000-0005-0000-0000-000014A20000}"/>
    <cellStyle name="Total 3 9 2" xfId="41490" xr:uid="{00000000-0005-0000-0000-000015A20000}"/>
    <cellStyle name="Total 4" xfId="41491" xr:uid="{00000000-0005-0000-0000-000016A20000}"/>
    <cellStyle name="Total 4 2" xfId="41492" xr:uid="{00000000-0005-0000-0000-000017A20000}"/>
    <cellStyle name="Total 4 2 10" xfId="41493" xr:uid="{00000000-0005-0000-0000-000018A20000}"/>
    <cellStyle name="Total 4 2 10 2" xfId="41494" xr:uid="{00000000-0005-0000-0000-000019A20000}"/>
    <cellStyle name="Total 4 2 10 3" xfId="41495" xr:uid="{00000000-0005-0000-0000-00001AA20000}"/>
    <cellStyle name="Total 4 2 11" xfId="41496" xr:uid="{00000000-0005-0000-0000-00001BA20000}"/>
    <cellStyle name="Total 4 2 11 2" xfId="41497" xr:uid="{00000000-0005-0000-0000-00001CA20000}"/>
    <cellStyle name="Total 4 2 11 3" xfId="41498" xr:uid="{00000000-0005-0000-0000-00001DA20000}"/>
    <cellStyle name="Total 4 2 12" xfId="41499" xr:uid="{00000000-0005-0000-0000-00001EA20000}"/>
    <cellStyle name="Total 4 2 12 2" xfId="41500" xr:uid="{00000000-0005-0000-0000-00001FA20000}"/>
    <cellStyle name="Total 4 2 12 3" xfId="41501" xr:uid="{00000000-0005-0000-0000-000020A20000}"/>
    <cellStyle name="Total 4 2 13" xfId="41502" xr:uid="{00000000-0005-0000-0000-000021A20000}"/>
    <cellStyle name="Total 4 2 13 2" xfId="41503" xr:uid="{00000000-0005-0000-0000-000022A20000}"/>
    <cellStyle name="Total 4 2 13 3" xfId="41504" xr:uid="{00000000-0005-0000-0000-000023A20000}"/>
    <cellStyle name="Total 4 2 14" xfId="41505" xr:uid="{00000000-0005-0000-0000-000024A20000}"/>
    <cellStyle name="Total 4 2 14 2" xfId="41506" xr:uid="{00000000-0005-0000-0000-000025A20000}"/>
    <cellStyle name="Total 4 2 14 3" xfId="41507" xr:uid="{00000000-0005-0000-0000-000026A20000}"/>
    <cellStyle name="Total 4 2 15" xfId="41508" xr:uid="{00000000-0005-0000-0000-000027A20000}"/>
    <cellStyle name="Total 4 2 15 2" xfId="41509" xr:uid="{00000000-0005-0000-0000-000028A20000}"/>
    <cellStyle name="Total 4 2 15 3" xfId="41510" xr:uid="{00000000-0005-0000-0000-000029A20000}"/>
    <cellStyle name="Total 4 2 16" xfId="41511" xr:uid="{00000000-0005-0000-0000-00002AA20000}"/>
    <cellStyle name="Total 4 2 16 2" xfId="41512" xr:uid="{00000000-0005-0000-0000-00002BA20000}"/>
    <cellStyle name="Total 4 2 16 3" xfId="41513" xr:uid="{00000000-0005-0000-0000-00002CA20000}"/>
    <cellStyle name="Total 4 2 17" xfId="41514" xr:uid="{00000000-0005-0000-0000-00002DA20000}"/>
    <cellStyle name="Total 4 2 17 2" xfId="41515" xr:uid="{00000000-0005-0000-0000-00002EA20000}"/>
    <cellStyle name="Total 4 2 17 3" xfId="41516" xr:uid="{00000000-0005-0000-0000-00002FA20000}"/>
    <cellStyle name="Total 4 2 18" xfId="41517" xr:uid="{00000000-0005-0000-0000-000030A20000}"/>
    <cellStyle name="Total 4 2 18 2" xfId="41518" xr:uid="{00000000-0005-0000-0000-000031A20000}"/>
    <cellStyle name="Total 4 2 18 3" xfId="41519" xr:uid="{00000000-0005-0000-0000-000032A20000}"/>
    <cellStyle name="Total 4 2 19" xfId="41520" xr:uid="{00000000-0005-0000-0000-000033A20000}"/>
    <cellStyle name="Total 4 2 19 2" xfId="41521" xr:uid="{00000000-0005-0000-0000-000034A20000}"/>
    <cellStyle name="Total 4 2 19 3" xfId="41522" xr:uid="{00000000-0005-0000-0000-000035A20000}"/>
    <cellStyle name="Total 4 2 2" xfId="41523" xr:uid="{00000000-0005-0000-0000-000036A20000}"/>
    <cellStyle name="Total 4 2 2 10" xfId="41524" xr:uid="{00000000-0005-0000-0000-000037A20000}"/>
    <cellStyle name="Total 4 2 2 10 2" xfId="41525" xr:uid="{00000000-0005-0000-0000-000038A20000}"/>
    <cellStyle name="Total 4 2 2 10 3" xfId="41526" xr:uid="{00000000-0005-0000-0000-000039A20000}"/>
    <cellStyle name="Total 4 2 2 11" xfId="41527" xr:uid="{00000000-0005-0000-0000-00003AA20000}"/>
    <cellStyle name="Total 4 2 2 11 2" xfId="41528" xr:uid="{00000000-0005-0000-0000-00003BA20000}"/>
    <cellStyle name="Total 4 2 2 11 3" xfId="41529" xr:uid="{00000000-0005-0000-0000-00003CA20000}"/>
    <cellStyle name="Total 4 2 2 12" xfId="41530" xr:uid="{00000000-0005-0000-0000-00003DA20000}"/>
    <cellStyle name="Total 4 2 2 12 2" xfId="41531" xr:uid="{00000000-0005-0000-0000-00003EA20000}"/>
    <cellStyle name="Total 4 2 2 12 3" xfId="41532" xr:uid="{00000000-0005-0000-0000-00003FA20000}"/>
    <cellStyle name="Total 4 2 2 13" xfId="41533" xr:uid="{00000000-0005-0000-0000-000040A20000}"/>
    <cellStyle name="Total 4 2 2 13 2" xfId="41534" xr:uid="{00000000-0005-0000-0000-000041A20000}"/>
    <cellStyle name="Total 4 2 2 13 3" xfId="41535" xr:uid="{00000000-0005-0000-0000-000042A20000}"/>
    <cellStyle name="Total 4 2 2 14" xfId="41536" xr:uid="{00000000-0005-0000-0000-000043A20000}"/>
    <cellStyle name="Total 4 2 2 14 2" xfId="41537" xr:uid="{00000000-0005-0000-0000-000044A20000}"/>
    <cellStyle name="Total 4 2 2 14 3" xfId="41538" xr:uid="{00000000-0005-0000-0000-000045A20000}"/>
    <cellStyle name="Total 4 2 2 15" xfId="41539" xr:uid="{00000000-0005-0000-0000-000046A20000}"/>
    <cellStyle name="Total 4 2 2 15 2" xfId="41540" xr:uid="{00000000-0005-0000-0000-000047A20000}"/>
    <cellStyle name="Total 4 2 2 15 3" xfId="41541" xr:uid="{00000000-0005-0000-0000-000048A20000}"/>
    <cellStyle name="Total 4 2 2 16" xfId="41542" xr:uid="{00000000-0005-0000-0000-000049A20000}"/>
    <cellStyle name="Total 4 2 2 16 2" xfId="41543" xr:uid="{00000000-0005-0000-0000-00004AA20000}"/>
    <cellStyle name="Total 4 2 2 16 3" xfId="41544" xr:uid="{00000000-0005-0000-0000-00004BA20000}"/>
    <cellStyle name="Total 4 2 2 17" xfId="41545" xr:uid="{00000000-0005-0000-0000-00004CA20000}"/>
    <cellStyle name="Total 4 2 2 17 2" xfId="41546" xr:uid="{00000000-0005-0000-0000-00004DA20000}"/>
    <cellStyle name="Total 4 2 2 17 3" xfId="41547" xr:uid="{00000000-0005-0000-0000-00004EA20000}"/>
    <cellStyle name="Total 4 2 2 18" xfId="41548" xr:uid="{00000000-0005-0000-0000-00004FA20000}"/>
    <cellStyle name="Total 4 2 2 18 2" xfId="41549" xr:uid="{00000000-0005-0000-0000-000050A20000}"/>
    <cellStyle name="Total 4 2 2 18 3" xfId="41550" xr:uid="{00000000-0005-0000-0000-000051A20000}"/>
    <cellStyle name="Total 4 2 2 19" xfId="41551" xr:uid="{00000000-0005-0000-0000-000052A20000}"/>
    <cellStyle name="Total 4 2 2 19 2" xfId="41552" xr:uid="{00000000-0005-0000-0000-000053A20000}"/>
    <cellStyle name="Total 4 2 2 19 3" xfId="41553" xr:uid="{00000000-0005-0000-0000-000054A20000}"/>
    <cellStyle name="Total 4 2 2 2" xfId="41554" xr:uid="{00000000-0005-0000-0000-000055A20000}"/>
    <cellStyle name="Total 4 2 2 2 2" xfId="41555" xr:uid="{00000000-0005-0000-0000-000056A20000}"/>
    <cellStyle name="Total 4 2 2 2 3" xfId="41556" xr:uid="{00000000-0005-0000-0000-000057A20000}"/>
    <cellStyle name="Total 4 2 2 20" xfId="41557" xr:uid="{00000000-0005-0000-0000-000058A20000}"/>
    <cellStyle name="Total 4 2 2 20 2" xfId="41558" xr:uid="{00000000-0005-0000-0000-000059A20000}"/>
    <cellStyle name="Total 4 2 2 20 3" xfId="41559" xr:uid="{00000000-0005-0000-0000-00005AA20000}"/>
    <cellStyle name="Total 4 2 2 21" xfId="41560" xr:uid="{00000000-0005-0000-0000-00005BA20000}"/>
    <cellStyle name="Total 4 2 2 21 2" xfId="41561" xr:uid="{00000000-0005-0000-0000-00005CA20000}"/>
    <cellStyle name="Total 4 2 2 21 3" xfId="41562" xr:uid="{00000000-0005-0000-0000-00005DA20000}"/>
    <cellStyle name="Total 4 2 2 22" xfId="41563" xr:uid="{00000000-0005-0000-0000-00005EA20000}"/>
    <cellStyle name="Total 4 2 2 22 2" xfId="41564" xr:uid="{00000000-0005-0000-0000-00005FA20000}"/>
    <cellStyle name="Total 4 2 2 22 3" xfId="41565" xr:uid="{00000000-0005-0000-0000-000060A20000}"/>
    <cellStyle name="Total 4 2 2 23" xfId="41566" xr:uid="{00000000-0005-0000-0000-000061A20000}"/>
    <cellStyle name="Total 4 2 2 23 2" xfId="41567" xr:uid="{00000000-0005-0000-0000-000062A20000}"/>
    <cellStyle name="Total 4 2 2 23 3" xfId="41568" xr:uid="{00000000-0005-0000-0000-000063A20000}"/>
    <cellStyle name="Total 4 2 2 24" xfId="41569" xr:uid="{00000000-0005-0000-0000-000064A20000}"/>
    <cellStyle name="Total 4 2 2 24 2" xfId="41570" xr:uid="{00000000-0005-0000-0000-000065A20000}"/>
    <cellStyle name="Total 4 2 2 24 3" xfId="41571" xr:uid="{00000000-0005-0000-0000-000066A20000}"/>
    <cellStyle name="Total 4 2 2 25" xfId="41572" xr:uid="{00000000-0005-0000-0000-000067A20000}"/>
    <cellStyle name="Total 4 2 2 26" xfId="41573" xr:uid="{00000000-0005-0000-0000-000068A20000}"/>
    <cellStyle name="Total 4 2 2 3" xfId="41574" xr:uid="{00000000-0005-0000-0000-000069A20000}"/>
    <cellStyle name="Total 4 2 2 3 2" xfId="41575" xr:uid="{00000000-0005-0000-0000-00006AA20000}"/>
    <cellStyle name="Total 4 2 2 3 3" xfId="41576" xr:uid="{00000000-0005-0000-0000-00006BA20000}"/>
    <cellStyle name="Total 4 2 2 4" xfId="41577" xr:uid="{00000000-0005-0000-0000-00006CA20000}"/>
    <cellStyle name="Total 4 2 2 4 2" xfId="41578" xr:uid="{00000000-0005-0000-0000-00006DA20000}"/>
    <cellStyle name="Total 4 2 2 4 3" xfId="41579" xr:uid="{00000000-0005-0000-0000-00006EA20000}"/>
    <cellStyle name="Total 4 2 2 5" xfId="41580" xr:uid="{00000000-0005-0000-0000-00006FA20000}"/>
    <cellStyle name="Total 4 2 2 5 2" xfId="41581" xr:uid="{00000000-0005-0000-0000-000070A20000}"/>
    <cellStyle name="Total 4 2 2 5 3" xfId="41582" xr:uid="{00000000-0005-0000-0000-000071A20000}"/>
    <cellStyle name="Total 4 2 2 6" xfId="41583" xr:uid="{00000000-0005-0000-0000-000072A20000}"/>
    <cellStyle name="Total 4 2 2 6 2" xfId="41584" xr:uid="{00000000-0005-0000-0000-000073A20000}"/>
    <cellStyle name="Total 4 2 2 6 3" xfId="41585" xr:uid="{00000000-0005-0000-0000-000074A20000}"/>
    <cellStyle name="Total 4 2 2 7" xfId="41586" xr:uid="{00000000-0005-0000-0000-000075A20000}"/>
    <cellStyle name="Total 4 2 2 7 2" xfId="41587" xr:uid="{00000000-0005-0000-0000-000076A20000}"/>
    <cellStyle name="Total 4 2 2 7 3" xfId="41588" xr:uid="{00000000-0005-0000-0000-000077A20000}"/>
    <cellStyle name="Total 4 2 2 8" xfId="41589" xr:uid="{00000000-0005-0000-0000-000078A20000}"/>
    <cellStyle name="Total 4 2 2 8 2" xfId="41590" xr:uid="{00000000-0005-0000-0000-000079A20000}"/>
    <cellStyle name="Total 4 2 2 8 3" xfId="41591" xr:uid="{00000000-0005-0000-0000-00007AA20000}"/>
    <cellStyle name="Total 4 2 2 9" xfId="41592" xr:uid="{00000000-0005-0000-0000-00007BA20000}"/>
    <cellStyle name="Total 4 2 2 9 2" xfId="41593" xr:uid="{00000000-0005-0000-0000-00007CA20000}"/>
    <cellStyle name="Total 4 2 2 9 3" xfId="41594" xr:uid="{00000000-0005-0000-0000-00007DA20000}"/>
    <cellStyle name="Total 4 2 20" xfId="41595" xr:uid="{00000000-0005-0000-0000-00007EA20000}"/>
    <cellStyle name="Total 4 2 20 2" xfId="41596" xr:uid="{00000000-0005-0000-0000-00007FA20000}"/>
    <cellStyle name="Total 4 2 20 3" xfId="41597" xr:uid="{00000000-0005-0000-0000-000080A20000}"/>
    <cellStyle name="Total 4 2 21" xfId="41598" xr:uid="{00000000-0005-0000-0000-000081A20000}"/>
    <cellStyle name="Total 4 2 21 2" xfId="41599" xr:uid="{00000000-0005-0000-0000-000082A20000}"/>
    <cellStyle name="Total 4 2 21 3" xfId="41600" xr:uid="{00000000-0005-0000-0000-000083A20000}"/>
    <cellStyle name="Total 4 2 22" xfId="41601" xr:uid="{00000000-0005-0000-0000-000084A20000}"/>
    <cellStyle name="Total 4 2 22 2" xfId="41602" xr:uid="{00000000-0005-0000-0000-000085A20000}"/>
    <cellStyle name="Total 4 2 22 3" xfId="41603" xr:uid="{00000000-0005-0000-0000-000086A20000}"/>
    <cellStyle name="Total 4 2 23" xfId="41604" xr:uid="{00000000-0005-0000-0000-000087A20000}"/>
    <cellStyle name="Total 4 2 23 2" xfId="41605" xr:uid="{00000000-0005-0000-0000-000088A20000}"/>
    <cellStyle name="Total 4 2 23 3" xfId="41606" xr:uid="{00000000-0005-0000-0000-000089A20000}"/>
    <cellStyle name="Total 4 2 24" xfId="41607" xr:uid="{00000000-0005-0000-0000-00008AA20000}"/>
    <cellStyle name="Total 4 2 24 2" xfId="41608" xr:uid="{00000000-0005-0000-0000-00008BA20000}"/>
    <cellStyle name="Total 4 2 24 3" xfId="41609" xr:uid="{00000000-0005-0000-0000-00008CA20000}"/>
    <cellStyle name="Total 4 2 25" xfId="41610" xr:uid="{00000000-0005-0000-0000-00008DA20000}"/>
    <cellStyle name="Total 4 2 25 2" xfId="41611" xr:uid="{00000000-0005-0000-0000-00008EA20000}"/>
    <cellStyle name="Total 4 2 25 3" xfId="41612" xr:uid="{00000000-0005-0000-0000-00008FA20000}"/>
    <cellStyle name="Total 4 2 26" xfId="41613" xr:uid="{00000000-0005-0000-0000-000090A20000}"/>
    <cellStyle name="Total 4 2 26 2" xfId="41614" xr:uid="{00000000-0005-0000-0000-000091A20000}"/>
    <cellStyle name="Total 4 2 26 3" xfId="41615" xr:uid="{00000000-0005-0000-0000-000092A20000}"/>
    <cellStyle name="Total 4 2 27" xfId="41616" xr:uid="{00000000-0005-0000-0000-000093A20000}"/>
    <cellStyle name="Total 4 2 27 2" xfId="41617" xr:uid="{00000000-0005-0000-0000-000094A20000}"/>
    <cellStyle name="Total 4 2 27 3" xfId="41618" xr:uid="{00000000-0005-0000-0000-000095A20000}"/>
    <cellStyle name="Total 4 2 28" xfId="41619" xr:uid="{00000000-0005-0000-0000-000096A20000}"/>
    <cellStyle name="Total 4 2 28 2" xfId="41620" xr:uid="{00000000-0005-0000-0000-000097A20000}"/>
    <cellStyle name="Total 4 2 28 3" xfId="41621" xr:uid="{00000000-0005-0000-0000-000098A20000}"/>
    <cellStyle name="Total 4 2 29" xfId="41622" xr:uid="{00000000-0005-0000-0000-000099A20000}"/>
    <cellStyle name="Total 4 2 29 2" xfId="41623" xr:uid="{00000000-0005-0000-0000-00009AA20000}"/>
    <cellStyle name="Total 4 2 29 3" xfId="41624" xr:uid="{00000000-0005-0000-0000-00009BA20000}"/>
    <cellStyle name="Total 4 2 3" xfId="41625" xr:uid="{00000000-0005-0000-0000-00009CA20000}"/>
    <cellStyle name="Total 4 2 3 10" xfId="41626" xr:uid="{00000000-0005-0000-0000-00009DA20000}"/>
    <cellStyle name="Total 4 2 3 10 2" xfId="41627" xr:uid="{00000000-0005-0000-0000-00009EA20000}"/>
    <cellStyle name="Total 4 2 3 10 3" xfId="41628" xr:uid="{00000000-0005-0000-0000-00009FA20000}"/>
    <cellStyle name="Total 4 2 3 11" xfId="41629" xr:uid="{00000000-0005-0000-0000-0000A0A20000}"/>
    <cellStyle name="Total 4 2 3 11 2" xfId="41630" xr:uid="{00000000-0005-0000-0000-0000A1A20000}"/>
    <cellStyle name="Total 4 2 3 11 3" xfId="41631" xr:uid="{00000000-0005-0000-0000-0000A2A20000}"/>
    <cellStyle name="Total 4 2 3 12" xfId="41632" xr:uid="{00000000-0005-0000-0000-0000A3A20000}"/>
    <cellStyle name="Total 4 2 3 12 2" xfId="41633" xr:uid="{00000000-0005-0000-0000-0000A4A20000}"/>
    <cellStyle name="Total 4 2 3 12 3" xfId="41634" xr:uid="{00000000-0005-0000-0000-0000A5A20000}"/>
    <cellStyle name="Total 4 2 3 13" xfId="41635" xr:uid="{00000000-0005-0000-0000-0000A6A20000}"/>
    <cellStyle name="Total 4 2 3 13 2" xfId="41636" xr:uid="{00000000-0005-0000-0000-0000A7A20000}"/>
    <cellStyle name="Total 4 2 3 13 3" xfId="41637" xr:uid="{00000000-0005-0000-0000-0000A8A20000}"/>
    <cellStyle name="Total 4 2 3 14" xfId="41638" xr:uid="{00000000-0005-0000-0000-0000A9A20000}"/>
    <cellStyle name="Total 4 2 3 14 2" xfId="41639" xr:uid="{00000000-0005-0000-0000-0000AAA20000}"/>
    <cellStyle name="Total 4 2 3 14 3" xfId="41640" xr:uid="{00000000-0005-0000-0000-0000ABA20000}"/>
    <cellStyle name="Total 4 2 3 15" xfId="41641" xr:uid="{00000000-0005-0000-0000-0000ACA20000}"/>
    <cellStyle name="Total 4 2 3 15 2" xfId="41642" xr:uid="{00000000-0005-0000-0000-0000ADA20000}"/>
    <cellStyle name="Total 4 2 3 15 3" xfId="41643" xr:uid="{00000000-0005-0000-0000-0000AEA20000}"/>
    <cellStyle name="Total 4 2 3 16" xfId="41644" xr:uid="{00000000-0005-0000-0000-0000AFA20000}"/>
    <cellStyle name="Total 4 2 3 16 2" xfId="41645" xr:uid="{00000000-0005-0000-0000-0000B0A20000}"/>
    <cellStyle name="Total 4 2 3 16 3" xfId="41646" xr:uid="{00000000-0005-0000-0000-0000B1A20000}"/>
    <cellStyle name="Total 4 2 3 17" xfId="41647" xr:uid="{00000000-0005-0000-0000-0000B2A20000}"/>
    <cellStyle name="Total 4 2 3 17 2" xfId="41648" xr:uid="{00000000-0005-0000-0000-0000B3A20000}"/>
    <cellStyle name="Total 4 2 3 17 3" xfId="41649" xr:uid="{00000000-0005-0000-0000-0000B4A20000}"/>
    <cellStyle name="Total 4 2 3 18" xfId="41650" xr:uid="{00000000-0005-0000-0000-0000B5A20000}"/>
    <cellStyle name="Total 4 2 3 18 2" xfId="41651" xr:uid="{00000000-0005-0000-0000-0000B6A20000}"/>
    <cellStyle name="Total 4 2 3 18 3" xfId="41652" xr:uid="{00000000-0005-0000-0000-0000B7A20000}"/>
    <cellStyle name="Total 4 2 3 19" xfId="41653" xr:uid="{00000000-0005-0000-0000-0000B8A20000}"/>
    <cellStyle name="Total 4 2 3 19 2" xfId="41654" xr:uid="{00000000-0005-0000-0000-0000B9A20000}"/>
    <cellStyle name="Total 4 2 3 19 3" xfId="41655" xr:uid="{00000000-0005-0000-0000-0000BAA20000}"/>
    <cellStyle name="Total 4 2 3 2" xfId="41656" xr:uid="{00000000-0005-0000-0000-0000BBA20000}"/>
    <cellStyle name="Total 4 2 3 2 2" xfId="41657" xr:uid="{00000000-0005-0000-0000-0000BCA20000}"/>
    <cellStyle name="Total 4 2 3 2 3" xfId="41658" xr:uid="{00000000-0005-0000-0000-0000BDA20000}"/>
    <cellStyle name="Total 4 2 3 20" xfId="41659" xr:uid="{00000000-0005-0000-0000-0000BEA20000}"/>
    <cellStyle name="Total 4 2 3 20 2" xfId="41660" xr:uid="{00000000-0005-0000-0000-0000BFA20000}"/>
    <cellStyle name="Total 4 2 3 20 3" xfId="41661" xr:uid="{00000000-0005-0000-0000-0000C0A20000}"/>
    <cellStyle name="Total 4 2 3 21" xfId="41662" xr:uid="{00000000-0005-0000-0000-0000C1A20000}"/>
    <cellStyle name="Total 4 2 3 21 2" xfId="41663" xr:uid="{00000000-0005-0000-0000-0000C2A20000}"/>
    <cellStyle name="Total 4 2 3 21 3" xfId="41664" xr:uid="{00000000-0005-0000-0000-0000C3A20000}"/>
    <cellStyle name="Total 4 2 3 22" xfId="41665" xr:uid="{00000000-0005-0000-0000-0000C4A20000}"/>
    <cellStyle name="Total 4 2 3 22 2" xfId="41666" xr:uid="{00000000-0005-0000-0000-0000C5A20000}"/>
    <cellStyle name="Total 4 2 3 22 3" xfId="41667" xr:uid="{00000000-0005-0000-0000-0000C6A20000}"/>
    <cellStyle name="Total 4 2 3 23" xfId="41668" xr:uid="{00000000-0005-0000-0000-0000C7A20000}"/>
    <cellStyle name="Total 4 2 3 23 2" xfId="41669" xr:uid="{00000000-0005-0000-0000-0000C8A20000}"/>
    <cellStyle name="Total 4 2 3 23 3" xfId="41670" xr:uid="{00000000-0005-0000-0000-0000C9A20000}"/>
    <cellStyle name="Total 4 2 3 24" xfId="41671" xr:uid="{00000000-0005-0000-0000-0000CAA20000}"/>
    <cellStyle name="Total 4 2 3 24 2" xfId="41672" xr:uid="{00000000-0005-0000-0000-0000CBA20000}"/>
    <cellStyle name="Total 4 2 3 24 3" xfId="41673" xr:uid="{00000000-0005-0000-0000-0000CCA20000}"/>
    <cellStyle name="Total 4 2 3 25" xfId="41674" xr:uid="{00000000-0005-0000-0000-0000CDA20000}"/>
    <cellStyle name="Total 4 2 3 26" xfId="41675" xr:uid="{00000000-0005-0000-0000-0000CEA20000}"/>
    <cellStyle name="Total 4 2 3 3" xfId="41676" xr:uid="{00000000-0005-0000-0000-0000CFA20000}"/>
    <cellStyle name="Total 4 2 3 3 2" xfId="41677" xr:uid="{00000000-0005-0000-0000-0000D0A20000}"/>
    <cellStyle name="Total 4 2 3 3 3" xfId="41678" xr:uid="{00000000-0005-0000-0000-0000D1A20000}"/>
    <cellStyle name="Total 4 2 3 4" xfId="41679" xr:uid="{00000000-0005-0000-0000-0000D2A20000}"/>
    <cellStyle name="Total 4 2 3 4 2" xfId="41680" xr:uid="{00000000-0005-0000-0000-0000D3A20000}"/>
    <cellStyle name="Total 4 2 3 4 3" xfId="41681" xr:uid="{00000000-0005-0000-0000-0000D4A20000}"/>
    <cellStyle name="Total 4 2 3 5" xfId="41682" xr:uid="{00000000-0005-0000-0000-0000D5A20000}"/>
    <cellStyle name="Total 4 2 3 5 2" xfId="41683" xr:uid="{00000000-0005-0000-0000-0000D6A20000}"/>
    <cellStyle name="Total 4 2 3 5 3" xfId="41684" xr:uid="{00000000-0005-0000-0000-0000D7A20000}"/>
    <cellStyle name="Total 4 2 3 6" xfId="41685" xr:uid="{00000000-0005-0000-0000-0000D8A20000}"/>
    <cellStyle name="Total 4 2 3 6 2" xfId="41686" xr:uid="{00000000-0005-0000-0000-0000D9A20000}"/>
    <cellStyle name="Total 4 2 3 6 3" xfId="41687" xr:uid="{00000000-0005-0000-0000-0000DAA20000}"/>
    <cellStyle name="Total 4 2 3 7" xfId="41688" xr:uid="{00000000-0005-0000-0000-0000DBA20000}"/>
    <cellStyle name="Total 4 2 3 7 2" xfId="41689" xr:uid="{00000000-0005-0000-0000-0000DCA20000}"/>
    <cellStyle name="Total 4 2 3 7 3" xfId="41690" xr:uid="{00000000-0005-0000-0000-0000DDA20000}"/>
    <cellStyle name="Total 4 2 3 8" xfId="41691" xr:uid="{00000000-0005-0000-0000-0000DEA20000}"/>
    <cellStyle name="Total 4 2 3 8 2" xfId="41692" xr:uid="{00000000-0005-0000-0000-0000DFA20000}"/>
    <cellStyle name="Total 4 2 3 8 3" xfId="41693" xr:uid="{00000000-0005-0000-0000-0000E0A20000}"/>
    <cellStyle name="Total 4 2 3 9" xfId="41694" xr:uid="{00000000-0005-0000-0000-0000E1A20000}"/>
    <cellStyle name="Total 4 2 3 9 2" xfId="41695" xr:uid="{00000000-0005-0000-0000-0000E2A20000}"/>
    <cellStyle name="Total 4 2 3 9 3" xfId="41696" xr:uid="{00000000-0005-0000-0000-0000E3A20000}"/>
    <cellStyle name="Total 4 2 30" xfId="41697" xr:uid="{00000000-0005-0000-0000-0000E4A20000}"/>
    <cellStyle name="Total 4 2 30 2" xfId="41698" xr:uid="{00000000-0005-0000-0000-0000E5A20000}"/>
    <cellStyle name="Total 4 2 30 3" xfId="41699" xr:uid="{00000000-0005-0000-0000-0000E6A20000}"/>
    <cellStyle name="Total 4 2 31" xfId="41700" xr:uid="{00000000-0005-0000-0000-0000E7A20000}"/>
    <cellStyle name="Total 4 2 31 2" xfId="41701" xr:uid="{00000000-0005-0000-0000-0000E8A20000}"/>
    <cellStyle name="Total 4 2 31 3" xfId="41702" xr:uid="{00000000-0005-0000-0000-0000E9A20000}"/>
    <cellStyle name="Total 4 2 32" xfId="41703" xr:uid="{00000000-0005-0000-0000-0000EAA20000}"/>
    <cellStyle name="Total 4 2 32 2" xfId="41704" xr:uid="{00000000-0005-0000-0000-0000EBA20000}"/>
    <cellStyle name="Total 4 2 32 3" xfId="41705" xr:uid="{00000000-0005-0000-0000-0000ECA20000}"/>
    <cellStyle name="Total 4 2 33" xfId="41706" xr:uid="{00000000-0005-0000-0000-0000EDA20000}"/>
    <cellStyle name="Total 4 2 33 2" xfId="41707" xr:uid="{00000000-0005-0000-0000-0000EEA20000}"/>
    <cellStyle name="Total 4 2 33 3" xfId="41708" xr:uid="{00000000-0005-0000-0000-0000EFA20000}"/>
    <cellStyle name="Total 4 2 34" xfId="41709" xr:uid="{00000000-0005-0000-0000-0000F0A20000}"/>
    <cellStyle name="Total 4 2 34 2" xfId="41710" xr:uid="{00000000-0005-0000-0000-0000F1A20000}"/>
    <cellStyle name="Total 4 2 34 3" xfId="41711" xr:uid="{00000000-0005-0000-0000-0000F2A20000}"/>
    <cellStyle name="Total 4 2 35" xfId="41712" xr:uid="{00000000-0005-0000-0000-0000F3A20000}"/>
    <cellStyle name="Total 4 2 36" xfId="41713" xr:uid="{00000000-0005-0000-0000-0000F4A20000}"/>
    <cellStyle name="Total 4 2 4" xfId="41714" xr:uid="{00000000-0005-0000-0000-0000F5A20000}"/>
    <cellStyle name="Total 4 2 4 10" xfId="41715" xr:uid="{00000000-0005-0000-0000-0000F6A20000}"/>
    <cellStyle name="Total 4 2 4 10 2" xfId="41716" xr:uid="{00000000-0005-0000-0000-0000F7A20000}"/>
    <cellStyle name="Total 4 2 4 10 3" xfId="41717" xr:uid="{00000000-0005-0000-0000-0000F8A20000}"/>
    <cellStyle name="Total 4 2 4 11" xfId="41718" xr:uid="{00000000-0005-0000-0000-0000F9A20000}"/>
    <cellStyle name="Total 4 2 4 11 2" xfId="41719" xr:uid="{00000000-0005-0000-0000-0000FAA20000}"/>
    <cellStyle name="Total 4 2 4 11 3" xfId="41720" xr:uid="{00000000-0005-0000-0000-0000FBA20000}"/>
    <cellStyle name="Total 4 2 4 12" xfId="41721" xr:uid="{00000000-0005-0000-0000-0000FCA20000}"/>
    <cellStyle name="Total 4 2 4 12 2" xfId="41722" xr:uid="{00000000-0005-0000-0000-0000FDA20000}"/>
    <cellStyle name="Total 4 2 4 12 3" xfId="41723" xr:uid="{00000000-0005-0000-0000-0000FEA20000}"/>
    <cellStyle name="Total 4 2 4 13" xfId="41724" xr:uid="{00000000-0005-0000-0000-0000FFA20000}"/>
    <cellStyle name="Total 4 2 4 13 2" xfId="41725" xr:uid="{00000000-0005-0000-0000-000000A30000}"/>
    <cellStyle name="Total 4 2 4 13 3" xfId="41726" xr:uid="{00000000-0005-0000-0000-000001A30000}"/>
    <cellStyle name="Total 4 2 4 14" xfId="41727" xr:uid="{00000000-0005-0000-0000-000002A30000}"/>
    <cellStyle name="Total 4 2 4 14 2" xfId="41728" xr:uid="{00000000-0005-0000-0000-000003A30000}"/>
    <cellStyle name="Total 4 2 4 14 3" xfId="41729" xr:uid="{00000000-0005-0000-0000-000004A30000}"/>
    <cellStyle name="Total 4 2 4 15" xfId="41730" xr:uid="{00000000-0005-0000-0000-000005A30000}"/>
    <cellStyle name="Total 4 2 4 15 2" xfId="41731" xr:uid="{00000000-0005-0000-0000-000006A30000}"/>
    <cellStyle name="Total 4 2 4 15 3" xfId="41732" xr:uid="{00000000-0005-0000-0000-000007A30000}"/>
    <cellStyle name="Total 4 2 4 16" xfId="41733" xr:uid="{00000000-0005-0000-0000-000008A30000}"/>
    <cellStyle name="Total 4 2 4 16 2" xfId="41734" xr:uid="{00000000-0005-0000-0000-000009A30000}"/>
    <cellStyle name="Total 4 2 4 16 3" xfId="41735" xr:uid="{00000000-0005-0000-0000-00000AA30000}"/>
    <cellStyle name="Total 4 2 4 17" xfId="41736" xr:uid="{00000000-0005-0000-0000-00000BA30000}"/>
    <cellStyle name="Total 4 2 4 17 2" xfId="41737" xr:uid="{00000000-0005-0000-0000-00000CA30000}"/>
    <cellStyle name="Total 4 2 4 17 3" xfId="41738" xr:uid="{00000000-0005-0000-0000-00000DA30000}"/>
    <cellStyle name="Total 4 2 4 18" xfId="41739" xr:uid="{00000000-0005-0000-0000-00000EA30000}"/>
    <cellStyle name="Total 4 2 4 18 2" xfId="41740" xr:uid="{00000000-0005-0000-0000-00000FA30000}"/>
    <cellStyle name="Total 4 2 4 18 3" xfId="41741" xr:uid="{00000000-0005-0000-0000-000010A30000}"/>
    <cellStyle name="Total 4 2 4 19" xfId="41742" xr:uid="{00000000-0005-0000-0000-000011A30000}"/>
    <cellStyle name="Total 4 2 4 19 2" xfId="41743" xr:uid="{00000000-0005-0000-0000-000012A30000}"/>
    <cellStyle name="Total 4 2 4 19 3" xfId="41744" xr:uid="{00000000-0005-0000-0000-000013A30000}"/>
    <cellStyle name="Total 4 2 4 2" xfId="41745" xr:uid="{00000000-0005-0000-0000-000014A30000}"/>
    <cellStyle name="Total 4 2 4 2 2" xfId="41746" xr:uid="{00000000-0005-0000-0000-000015A30000}"/>
    <cellStyle name="Total 4 2 4 2 3" xfId="41747" xr:uid="{00000000-0005-0000-0000-000016A30000}"/>
    <cellStyle name="Total 4 2 4 20" xfId="41748" xr:uid="{00000000-0005-0000-0000-000017A30000}"/>
    <cellStyle name="Total 4 2 4 20 2" xfId="41749" xr:uid="{00000000-0005-0000-0000-000018A30000}"/>
    <cellStyle name="Total 4 2 4 20 3" xfId="41750" xr:uid="{00000000-0005-0000-0000-000019A30000}"/>
    <cellStyle name="Total 4 2 4 21" xfId="41751" xr:uid="{00000000-0005-0000-0000-00001AA30000}"/>
    <cellStyle name="Total 4 2 4 21 2" xfId="41752" xr:uid="{00000000-0005-0000-0000-00001BA30000}"/>
    <cellStyle name="Total 4 2 4 21 3" xfId="41753" xr:uid="{00000000-0005-0000-0000-00001CA30000}"/>
    <cellStyle name="Total 4 2 4 22" xfId="41754" xr:uid="{00000000-0005-0000-0000-00001DA30000}"/>
    <cellStyle name="Total 4 2 4 22 2" xfId="41755" xr:uid="{00000000-0005-0000-0000-00001EA30000}"/>
    <cellStyle name="Total 4 2 4 22 3" xfId="41756" xr:uid="{00000000-0005-0000-0000-00001FA30000}"/>
    <cellStyle name="Total 4 2 4 23" xfId="41757" xr:uid="{00000000-0005-0000-0000-000020A30000}"/>
    <cellStyle name="Total 4 2 4 23 2" xfId="41758" xr:uid="{00000000-0005-0000-0000-000021A30000}"/>
    <cellStyle name="Total 4 2 4 23 3" xfId="41759" xr:uid="{00000000-0005-0000-0000-000022A30000}"/>
    <cellStyle name="Total 4 2 4 24" xfId="41760" xr:uid="{00000000-0005-0000-0000-000023A30000}"/>
    <cellStyle name="Total 4 2 4 24 2" xfId="41761" xr:uid="{00000000-0005-0000-0000-000024A30000}"/>
    <cellStyle name="Total 4 2 4 24 3" xfId="41762" xr:uid="{00000000-0005-0000-0000-000025A30000}"/>
    <cellStyle name="Total 4 2 4 25" xfId="41763" xr:uid="{00000000-0005-0000-0000-000026A30000}"/>
    <cellStyle name="Total 4 2 4 26" xfId="41764" xr:uid="{00000000-0005-0000-0000-000027A30000}"/>
    <cellStyle name="Total 4 2 4 3" xfId="41765" xr:uid="{00000000-0005-0000-0000-000028A30000}"/>
    <cellStyle name="Total 4 2 4 3 2" xfId="41766" xr:uid="{00000000-0005-0000-0000-000029A30000}"/>
    <cellStyle name="Total 4 2 4 3 3" xfId="41767" xr:uid="{00000000-0005-0000-0000-00002AA30000}"/>
    <cellStyle name="Total 4 2 4 4" xfId="41768" xr:uid="{00000000-0005-0000-0000-00002BA30000}"/>
    <cellStyle name="Total 4 2 4 4 2" xfId="41769" xr:uid="{00000000-0005-0000-0000-00002CA30000}"/>
    <cellStyle name="Total 4 2 4 4 3" xfId="41770" xr:uid="{00000000-0005-0000-0000-00002DA30000}"/>
    <cellStyle name="Total 4 2 4 5" xfId="41771" xr:uid="{00000000-0005-0000-0000-00002EA30000}"/>
    <cellStyle name="Total 4 2 4 5 2" xfId="41772" xr:uid="{00000000-0005-0000-0000-00002FA30000}"/>
    <cellStyle name="Total 4 2 4 5 3" xfId="41773" xr:uid="{00000000-0005-0000-0000-000030A30000}"/>
    <cellStyle name="Total 4 2 4 6" xfId="41774" xr:uid="{00000000-0005-0000-0000-000031A30000}"/>
    <cellStyle name="Total 4 2 4 6 2" xfId="41775" xr:uid="{00000000-0005-0000-0000-000032A30000}"/>
    <cellStyle name="Total 4 2 4 6 3" xfId="41776" xr:uid="{00000000-0005-0000-0000-000033A30000}"/>
    <cellStyle name="Total 4 2 4 7" xfId="41777" xr:uid="{00000000-0005-0000-0000-000034A30000}"/>
    <cellStyle name="Total 4 2 4 7 2" xfId="41778" xr:uid="{00000000-0005-0000-0000-000035A30000}"/>
    <cellStyle name="Total 4 2 4 7 3" xfId="41779" xr:uid="{00000000-0005-0000-0000-000036A30000}"/>
    <cellStyle name="Total 4 2 4 8" xfId="41780" xr:uid="{00000000-0005-0000-0000-000037A30000}"/>
    <cellStyle name="Total 4 2 4 8 2" xfId="41781" xr:uid="{00000000-0005-0000-0000-000038A30000}"/>
    <cellStyle name="Total 4 2 4 8 3" xfId="41782" xr:uid="{00000000-0005-0000-0000-000039A30000}"/>
    <cellStyle name="Total 4 2 4 9" xfId="41783" xr:uid="{00000000-0005-0000-0000-00003AA30000}"/>
    <cellStyle name="Total 4 2 4 9 2" xfId="41784" xr:uid="{00000000-0005-0000-0000-00003BA30000}"/>
    <cellStyle name="Total 4 2 4 9 3" xfId="41785" xr:uid="{00000000-0005-0000-0000-00003CA30000}"/>
    <cellStyle name="Total 4 2 5" xfId="41786" xr:uid="{00000000-0005-0000-0000-00003DA30000}"/>
    <cellStyle name="Total 4 2 5 10" xfId="41787" xr:uid="{00000000-0005-0000-0000-00003EA30000}"/>
    <cellStyle name="Total 4 2 5 10 2" xfId="41788" xr:uid="{00000000-0005-0000-0000-00003FA30000}"/>
    <cellStyle name="Total 4 2 5 10 3" xfId="41789" xr:uid="{00000000-0005-0000-0000-000040A30000}"/>
    <cellStyle name="Total 4 2 5 11" xfId="41790" xr:uid="{00000000-0005-0000-0000-000041A30000}"/>
    <cellStyle name="Total 4 2 5 11 2" xfId="41791" xr:uid="{00000000-0005-0000-0000-000042A30000}"/>
    <cellStyle name="Total 4 2 5 11 3" xfId="41792" xr:uid="{00000000-0005-0000-0000-000043A30000}"/>
    <cellStyle name="Total 4 2 5 12" xfId="41793" xr:uid="{00000000-0005-0000-0000-000044A30000}"/>
    <cellStyle name="Total 4 2 5 12 2" xfId="41794" xr:uid="{00000000-0005-0000-0000-000045A30000}"/>
    <cellStyle name="Total 4 2 5 12 3" xfId="41795" xr:uid="{00000000-0005-0000-0000-000046A30000}"/>
    <cellStyle name="Total 4 2 5 13" xfId="41796" xr:uid="{00000000-0005-0000-0000-000047A30000}"/>
    <cellStyle name="Total 4 2 5 13 2" xfId="41797" xr:uid="{00000000-0005-0000-0000-000048A30000}"/>
    <cellStyle name="Total 4 2 5 13 3" xfId="41798" xr:uid="{00000000-0005-0000-0000-000049A30000}"/>
    <cellStyle name="Total 4 2 5 14" xfId="41799" xr:uid="{00000000-0005-0000-0000-00004AA30000}"/>
    <cellStyle name="Total 4 2 5 14 2" xfId="41800" xr:uid="{00000000-0005-0000-0000-00004BA30000}"/>
    <cellStyle name="Total 4 2 5 14 3" xfId="41801" xr:uid="{00000000-0005-0000-0000-00004CA30000}"/>
    <cellStyle name="Total 4 2 5 15" xfId="41802" xr:uid="{00000000-0005-0000-0000-00004DA30000}"/>
    <cellStyle name="Total 4 2 5 15 2" xfId="41803" xr:uid="{00000000-0005-0000-0000-00004EA30000}"/>
    <cellStyle name="Total 4 2 5 15 3" xfId="41804" xr:uid="{00000000-0005-0000-0000-00004FA30000}"/>
    <cellStyle name="Total 4 2 5 16" xfId="41805" xr:uid="{00000000-0005-0000-0000-000050A30000}"/>
    <cellStyle name="Total 4 2 5 16 2" xfId="41806" xr:uid="{00000000-0005-0000-0000-000051A30000}"/>
    <cellStyle name="Total 4 2 5 16 3" xfId="41807" xr:uid="{00000000-0005-0000-0000-000052A30000}"/>
    <cellStyle name="Total 4 2 5 17" xfId="41808" xr:uid="{00000000-0005-0000-0000-000053A30000}"/>
    <cellStyle name="Total 4 2 5 17 2" xfId="41809" xr:uid="{00000000-0005-0000-0000-000054A30000}"/>
    <cellStyle name="Total 4 2 5 17 3" xfId="41810" xr:uid="{00000000-0005-0000-0000-000055A30000}"/>
    <cellStyle name="Total 4 2 5 18" xfId="41811" xr:uid="{00000000-0005-0000-0000-000056A30000}"/>
    <cellStyle name="Total 4 2 5 18 2" xfId="41812" xr:uid="{00000000-0005-0000-0000-000057A30000}"/>
    <cellStyle name="Total 4 2 5 18 3" xfId="41813" xr:uid="{00000000-0005-0000-0000-000058A30000}"/>
    <cellStyle name="Total 4 2 5 19" xfId="41814" xr:uid="{00000000-0005-0000-0000-000059A30000}"/>
    <cellStyle name="Total 4 2 5 19 2" xfId="41815" xr:uid="{00000000-0005-0000-0000-00005AA30000}"/>
    <cellStyle name="Total 4 2 5 19 3" xfId="41816" xr:uid="{00000000-0005-0000-0000-00005BA30000}"/>
    <cellStyle name="Total 4 2 5 2" xfId="41817" xr:uid="{00000000-0005-0000-0000-00005CA30000}"/>
    <cellStyle name="Total 4 2 5 2 2" xfId="41818" xr:uid="{00000000-0005-0000-0000-00005DA30000}"/>
    <cellStyle name="Total 4 2 5 2 3" xfId="41819" xr:uid="{00000000-0005-0000-0000-00005EA30000}"/>
    <cellStyle name="Total 4 2 5 20" xfId="41820" xr:uid="{00000000-0005-0000-0000-00005FA30000}"/>
    <cellStyle name="Total 4 2 5 20 2" xfId="41821" xr:uid="{00000000-0005-0000-0000-000060A30000}"/>
    <cellStyle name="Total 4 2 5 20 3" xfId="41822" xr:uid="{00000000-0005-0000-0000-000061A30000}"/>
    <cellStyle name="Total 4 2 5 21" xfId="41823" xr:uid="{00000000-0005-0000-0000-000062A30000}"/>
    <cellStyle name="Total 4 2 5 21 2" xfId="41824" xr:uid="{00000000-0005-0000-0000-000063A30000}"/>
    <cellStyle name="Total 4 2 5 21 3" xfId="41825" xr:uid="{00000000-0005-0000-0000-000064A30000}"/>
    <cellStyle name="Total 4 2 5 22" xfId="41826" xr:uid="{00000000-0005-0000-0000-000065A30000}"/>
    <cellStyle name="Total 4 2 5 22 2" xfId="41827" xr:uid="{00000000-0005-0000-0000-000066A30000}"/>
    <cellStyle name="Total 4 2 5 22 3" xfId="41828" xr:uid="{00000000-0005-0000-0000-000067A30000}"/>
    <cellStyle name="Total 4 2 5 23" xfId="41829" xr:uid="{00000000-0005-0000-0000-000068A30000}"/>
    <cellStyle name="Total 4 2 5 23 2" xfId="41830" xr:uid="{00000000-0005-0000-0000-000069A30000}"/>
    <cellStyle name="Total 4 2 5 23 3" xfId="41831" xr:uid="{00000000-0005-0000-0000-00006AA30000}"/>
    <cellStyle name="Total 4 2 5 24" xfId="41832" xr:uid="{00000000-0005-0000-0000-00006BA30000}"/>
    <cellStyle name="Total 4 2 5 24 2" xfId="41833" xr:uid="{00000000-0005-0000-0000-00006CA30000}"/>
    <cellStyle name="Total 4 2 5 24 3" xfId="41834" xr:uid="{00000000-0005-0000-0000-00006DA30000}"/>
    <cellStyle name="Total 4 2 5 25" xfId="41835" xr:uid="{00000000-0005-0000-0000-00006EA30000}"/>
    <cellStyle name="Total 4 2 5 26" xfId="41836" xr:uid="{00000000-0005-0000-0000-00006FA30000}"/>
    <cellStyle name="Total 4 2 5 3" xfId="41837" xr:uid="{00000000-0005-0000-0000-000070A30000}"/>
    <cellStyle name="Total 4 2 5 3 2" xfId="41838" xr:uid="{00000000-0005-0000-0000-000071A30000}"/>
    <cellStyle name="Total 4 2 5 3 3" xfId="41839" xr:uid="{00000000-0005-0000-0000-000072A30000}"/>
    <cellStyle name="Total 4 2 5 4" xfId="41840" xr:uid="{00000000-0005-0000-0000-000073A30000}"/>
    <cellStyle name="Total 4 2 5 4 2" xfId="41841" xr:uid="{00000000-0005-0000-0000-000074A30000}"/>
    <cellStyle name="Total 4 2 5 4 3" xfId="41842" xr:uid="{00000000-0005-0000-0000-000075A30000}"/>
    <cellStyle name="Total 4 2 5 5" xfId="41843" xr:uid="{00000000-0005-0000-0000-000076A30000}"/>
    <cellStyle name="Total 4 2 5 5 2" xfId="41844" xr:uid="{00000000-0005-0000-0000-000077A30000}"/>
    <cellStyle name="Total 4 2 5 5 3" xfId="41845" xr:uid="{00000000-0005-0000-0000-000078A30000}"/>
    <cellStyle name="Total 4 2 5 6" xfId="41846" xr:uid="{00000000-0005-0000-0000-000079A30000}"/>
    <cellStyle name="Total 4 2 5 6 2" xfId="41847" xr:uid="{00000000-0005-0000-0000-00007AA30000}"/>
    <cellStyle name="Total 4 2 5 6 3" xfId="41848" xr:uid="{00000000-0005-0000-0000-00007BA30000}"/>
    <cellStyle name="Total 4 2 5 7" xfId="41849" xr:uid="{00000000-0005-0000-0000-00007CA30000}"/>
    <cellStyle name="Total 4 2 5 7 2" xfId="41850" xr:uid="{00000000-0005-0000-0000-00007DA30000}"/>
    <cellStyle name="Total 4 2 5 7 3" xfId="41851" xr:uid="{00000000-0005-0000-0000-00007EA30000}"/>
    <cellStyle name="Total 4 2 5 8" xfId="41852" xr:uid="{00000000-0005-0000-0000-00007FA30000}"/>
    <cellStyle name="Total 4 2 5 8 2" xfId="41853" xr:uid="{00000000-0005-0000-0000-000080A30000}"/>
    <cellStyle name="Total 4 2 5 8 3" xfId="41854" xr:uid="{00000000-0005-0000-0000-000081A30000}"/>
    <cellStyle name="Total 4 2 5 9" xfId="41855" xr:uid="{00000000-0005-0000-0000-000082A30000}"/>
    <cellStyle name="Total 4 2 5 9 2" xfId="41856" xr:uid="{00000000-0005-0000-0000-000083A30000}"/>
    <cellStyle name="Total 4 2 5 9 3" xfId="41857" xr:uid="{00000000-0005-0000-0000-000084A30000}"/>
    <cellStyle name="Total 4 2 6" xfId="41858" xr:uid="{00000000-0005-0000-0000-000085A30000}"/>
    <cellStyle name="Total 4 2 6 10" xfId="41859" xr:uid="{00000000-0005-0000-0000-000086A30000}"/>
    <cellStyle name="Total 4 2 6 10 2" xfId="41860" xr:uid="{00000000-0005-0000-0000-000087A30000}"/>
    <cellStyle name="Total 4 2 6 10 3" xfId="41861" xr:uid="{00000000-0005-0000-0000-000088A30000}"/>
    <cellStyle name="Total 4 2 6 11" xfId="41862" xr:uid="{00000000-0005-0000-0000-000089A30000}"/>
    <cellStyle name="Total 4 2 6 11 2" xfId="41863" xr:uid="{00000000-0005-0000-0000-00008AA30000}"/>
    <cellStyle name="Total 4 2 6 11 3" xfId="41864" xr:uid="{00000000-0005-0000-0000-00008BA30000}"/>
    <cellStyle name="Total 4 2 6 12" xfId="41865" xr:uid="{00000000-0005-0000-0000-00008CA30000}"/>
    <cellStyle name="Total 4 2 6 12 2" xfId="41866" xr:uid="{00000000-0005-0000-0000-00008DA30000}"/>
    <cellStyle name="Total 4 2 6 12 3" xfId="41867" xr:uid="{00000000-0005-0000-0000-00008EA30000}"/>
    <cellStyle name="Total 4 2 6 13" xfId="41868" xr:uid="{00000000-0005-0000-0000-00008FA30000}"/>
    <cellStyle name="Total 4 2 6 13 2" xfId="41869" xr:uid="{00000000-0005-0000-0000-000090A30000}"/>
    <cellStyle name="Total 4 2 6 13 3" xfId="41870" xr:uid="{00000000-0005-0000-0000-000091A30000}"/>
    <cellStyle name="Total 4 2 6 14" xfId="41871" xr:uid="{00000000-0005-0000-0000-000092A30000}"/>
    <cellStyle name="Total 4 2 6 14 2" xfId="41872" xr:uid="{00000000-0005-0000-0000-000093A30000}"/>
    <cellStyle name="Total 4 2 6 14 3" xfId="41873" xr:uid="{00000000-0005-0000-0000-000094A30000}"/>
    <cellStyle name="Total 4 2 6 15" xfId="41874" xr:uid="{00000000-0005-0000-0000-000095A30000}"/>
    <cellStyle name="Total 4 2 6 15 2" xfId="41875" xr:uid="{00000000-0005-0000-0000-000096A30000}"/>
    <cellStyle name="Total 4 2 6 15 3" xfId="41876" xr:uid="{00000000-0005-0000-0000-000097A30000}"/>
    <cellStyle name="Total 4 2 6 16" xfId="41877" xr:uid="{00000000-0005-0000-0000-000098A30000}"/>
    <cellStyle name="Total 4 2 6 16 2" xfId="41878" xr:uid="{00000000-0005-0000-0000-000099A30000}"/>
    <cellStyle name="Total 4 2 6 16 3" xfId="41879" xr:uid="{00000000-0005-0000-0000-00009AA30000}"/>
    <cellStyle name="Total 4 2 6 17" xfId="41880" xr:uid="{00000000-0005-0000-0000-00009BA30000}"/>
    <cellStyle name="Total 4 2 6 17 2" xfId="41881" xr:uid="{00000000-0005-0000-0000-00009CA30000}"/>
    <cellStyle name="Total 4 2 6 17 3" xfId="41882" xr:uid="{00000000-0005-0000-0000-00009DA30000}"/>
    <cellStyle name="Total 4 2 6 18" xfId="41883" xr:uid="{00000000-0005-0000-0000-00009EA30000}"/>
    <cellStyle name="Total 4 2 6 18 2" xfId="41884" xr:uid="{00000000-0005-0000-0000-00009FA30000}"/>
    <cellStyle name="Total 4 2 6 18 3" xfId="41885" xr:uid="{00000000-0005-0000-0000-0000A0A30000}"/>
    <cellStyle name="Total 4 2 6 19" xfId="41886" xr:uid="{00000000-0005-0000-0000-0000A1A30000}"/>
    <cellStyle name="Total 4 2 6 19 2" xfId="41887" xr:uid="{00000000-0005-0000-0000-0000A2A30000}"/>
    <cellStyle name="Total 4 2 6 19 3" xfId="41888" xr:uid="{00000000-0005-0000-0000-0000A3A30000}"/>
    <cellStyle name="Total 4 2 6 2" xfId="41889" xr:uid="{00000000-0005-0000-0000-0000A4A30000}"/>
    <cellStyle name="Total 4 2 6 2 2" xfId="41890" xr:uid="{00000000-0005-0000-0000-0000A5A30000}"/>
    <cellStyle name="Total 4 2 6 2 3" xfId="41891" xr:uid="{00000000-0005-0000-0000-0000A6A30000}"/>
    <cellStyle name="Total 4 2 6 20" xfId="41892" xr:uid="{00000000-0005-0000-0000-0000A7A30000}"/>
    <cellStyle name="Total 4 2 6 20 2" xfId="41893" xr:uid="{00000000-0005-0000-0000-0000A8A30000}"/>
    <cellStyle name="Total 4 2 6 20 3" xfId="41894" xr:uid="{00000000-0005-0000-0000-0000A9A30000}"/>
    <cellStyle name="Total 4 2 6 21" xfId="41895" xr:uid="{00000000-0005-0000-0000-0000AAA30000}"/>
    <cellStyle name="Total 4 2 6 21 2" xfId="41896" xr:uid="{00000000-0005-0000-0000-0000ABA30000}"/>
    <cellStyle name="Total 4 2 6 21 3" xfId="41897" xr:uid="{00000000-0005-0000-0000-0000ACA30000}"/>
    <cellStyle name="Total 4 2 6 22" xfId="41898" xr:uid="{00000000-0005-0000-0000-0000ADA30000}"/>
    <cellStyle name="Total 4 2 6 22 2" xfId="41899" xr:uid="{00000000-0005-0000-0000-0000AEA30000}"/>
    <cellStyle name="Total 4 2 6 22 3" xfId="41900" xr:uid="{00000000-0005-0000-0000-0000AFA30000}"/>
    <cellStyle name="Total 4 2 6 23" xfId="41901" xr:uid="{00000000-0005-0000-0000-0000B0A30000}"/>
    <cellStyle name="Total 4 2 6 23 2" xfId="41902" xr:uid="{00000000-0005-0000-0000-0000B1A30000}"/>
    <cellStyle name="Total 4 2 6 23 3" xfId="41903" xr:uid="{00000000-0005-0000-0000-0000B2A30000}"/>
    <cellStyle name="Total 4 2 6 24" xfId="41904" xr:uid="{00000000-0005-0000-0000-0000B3A30000}"/>
    <cellStyle name="Total 4 2 6 24 2" xfId="41905" xr:uid="{00000000-0005-0000-0000-0000B4A30000}"/>
    <cellStyle name="Total 4 2 6 24 3" xfId="41906" xr:uid="{00000000-0005-0000-0000-0000B5A30000}"/>
    <cellStyle name="Total 4 2 6 25" xfId="41907" xr:uid="{00000000-0005-0000-0000-0000B6A30000}"/>
    <cellStyle name="Total 4 2 6 26" xfId="41908" xr:uid="{00000000-0005-0000-0000-0000B7A30000}"/>
    <cellStyle name="Total 4 2 6 3" xfId="41909" xr:uid="{00000000-0005-0000-0000-0000B8A30000}"/>
    <cellStyle name="Total 4 2 6 3 2" xfId="41910" xr:uid="{00000000-0005-0000-0000-0000B9A30000}"/>
    <cellStyle name="Total 4 2 6 3 3" xfId="41911" xr:uid="{00000000-0005-0000-0000-0000BAA30000}"/>
    <cellStyle name="Total 4 2 6 4" xfId="41912" xr:uid="{00000000-0005-0000-0000-0000BBA30000}"/>
    <cellStyle name="Total 4 2 6 4 2" xfId="41913" xr:uid="{00000000-0005-0000-0000-0000BCA30000}"/>
    <cellStyle name="Total 4 2 6 4 3" xfId="41914" xr:uid="{00000000-0005-0000-0000-0000BDA30000}"/>
    <cellStyle name="Total 4 2 6 5" xfId="41915" xr:uid="{00000000-0005-0000-0000-0000BEA30000}"/>
    <cellStyle name="Total 4 2 6 5 2" xfId="41916" xr:uid="{00000000-0005-0000-0000-0000BFA30000}"/>
    <cellStyle name="Total 4 2 6 5 3" xfId="41917" xr:uid="{00000000-0005-0000-0000-0000C0A30000}"/>
    <cellStyle name="Total 4 2 6 6" xfId="41918" xr:uid="{00000000-0005-0000-0000-0000C1A30000}"/>
    <cellStyle name="Total 4 2 6 6 2" xfId="41919" xr:uid="{00000000-0005-0000-0000-0000C2A30000}"/>
    <cellStyle name="Total 4 2 6 6 3" xfId="41920" xr:uid="{00000000-0005-0000-0000-0000C3A30000}"/>
    <cellStyle name="Total 4 2 6 7" xfId="41921" xr:uid="{00000000-0005-0000-0000-0000C4A30000}"/>
    <cellStyle name="Total 4 2 6 7 2" xfId="41922" xr:uid="{00000000-0005-0000-0000-0000C5A30000}"/>
    <cellStyle name="Total 4 2 6 7 3" xfId="41923" xr:uid="{00000000-0005-0000-0000-0000C6A30000}"/>
    <cellStyle name="Total 4 2 6 8" xfId="41924" xr:uid="{00000000-0005-0000-0000-0000C7A30000}"/>
    <cellStyle name="Total 4 2 6 8 2" xfId="41925" xr:uid="{00000000-0005-0000-0000-0000C8A30000}"/>
    <cellStyle name="Total 4 2 6 8 3" xfId="41926" xr:uid="{00000000-0005-0000-0000-0000C9A30000}"/>
    <cellStyle name="Total 4 2 6 9" xfId="41927" xr:uid="{00000000-0005-0000-0000-0000CAA30000}"/>
    <cellStyle name="Total 4 2 6 9 2" xfId="41928" xr:uid="{00000000-0005-0000-0000-0000CBA30000}"/>
    <cellStyle name="Total 4 2 6 9 3" xfId="41929" xr:uid="{00000000-0005-0000-0000-0000CCA30000}"/>
    <cellStyle name="Total 4 2 7" xfId="41930" xr:uid="{00000000-0005-0000-0000-0000CDA30000}"/>
    <cellStyle name="Total 4 2 7 10" xfId="41931" xr:uid="{00000000-0005-0000-0000-0000CEA30000}"/>
    <cellStyle name="Total 4 2 7 10 2" xfId="41932" xr:uid="{00000000-0005-0000-0000-0000CFA30000}"/>
    <cellStyle name="Total 4 2 7 10 3" xfId="41933" xr:uid="{00000000-0005-0000-0000-0000D0A30000}"/>
    <cellStyle name="Total 4 2 7 11" xfId="41934" xr:uid="{00000000-0005-0000-0000-0000D1A30000}"/>
    <cellStyle name="Total 4 2 7 11 2" xfId="41935" xr:uid="{00000000-0005-0000-0000-0000D2A30000}"/>
    <cellStyle name="Total 4 2 7 11 3" xfId="41936" xr:uid="{00000000-0005-0000-0000-0000D3A30000}"/>
    <cellStyle name="Total 4 2 7 12" xfId="41937" xr:uid="{00000000-0005-0000-0000-0000D4A30000}"/>
    <cellStyle name="Total 4 2 7 12 2" xfId="41938" xr:uid="{00000000-0005-0000-0000-0000D5A30000}"/>
    <cellStyle name="Total 4 2 7 12 3" xfId="41939" xr:uid="{00000000-0005-0000-0000-0000D6A30000}"/>
    <cellStyle name="Total 4 2 7 13" xfId="41940" xr:uid="{00000000-0005-0000-0000-0000D7A30000}"/>
    <cellStyle name="Total 4 2 7 13 2" xfId="41941" xr:uid="{00000000-0005-0000-0000-0000D8A30000}"/>
    <cellStyle name="Total 4 2 7 13 3" xfId="41942" xr:uid="{00000000-0005-0000-0000-0000D9A30000}"/>
    <cellStyle name="Total 4 2 7 14" xfId="41943" xr:uid="{00000000-0005-0000-0000-0000DAA30000}"/>
    <cellStyle name="Total 4 2 7 14 2" xfId="41944" xr:uid="{00000000-0005-0000-0000-0000DBA30000}"/>
    <cellStyle name="Total 4 2 7 14 3" xfId="41945" xr:uid="{00000000-0005-0000-0000-0000DCA30000}"/>
    <cellStyle name="Total 4 2 7 15" xfId="41946" xr:uid="{00000000-0005-0000-0000-0000DDA30000}"/>
    <cellStyle name="Total 4 2 7 15 2" xfId="41947" xr:uid="{00000000-0005-0000-0000-0000DEA30000}"/>
    <cellStyle name="Total 4 2 7 15 3" xfId="41948" xr:uid="{00000000-0005-0000-0000-0000DFA30000}"/>
    <cellStyle name="Total 4 2 7 16" xfId="41949" xr:uid="{00000000-0005-0000-0000-0000E0A30000}"/>
    <cellStyle name="Total 4 2 7 16 2" xfId="41950" xr:uid="{00000000-0005-0000-0000-0000E1A30000}"/>
    <cellStyle name="Total 4 2 7 16 3" xfId="41951" xr:uid="{00000000-0005-0000-0000-0000E2A30000}"/>
    <cellStyle name="Total 4 2 7 17" xfId="41952" xr:uid="{00000000-0005-0000-0000-0000E3A30000}"/>
    <cellStyle name="Total 4 2 7 17 2" xfId="41953" xr:uid="{00000000-0005-0000-0000-0000E4A30000}"/>
    <cellStyle name="Total 4 2 7 17 3" xfId="41954" xr:uid="{00000000-0005-0000-0000-0000E5A30000}"/>
    <cellStyle name="Total 4 2 7 18" xfId="41955" xr:uid="{00000000-0005-0000-0000-0000E6A30000}"/>
    <cellStyle name="Total 4 2 7 18 2" xfId="41956" xr:uid="{00000000-0005-0000-0000-0000E7A30000}"/>
    <cellStyle name="Total 4 2 7 18 3" xfId="41957" xr:uid="{00000000-0005-0000-0000-0000E8A30000}"/>
    <cellStyle name="Total 4 2 7 19" xfId="41958" xr:uid="{00000000-0005-0000-0000-0000E9A30000}"/>
    <cellStyle name="Total 4 2 7 19 2" xfId="41959" xr:uid="{00000000-0005-0000-0000-0000EAA30000}"/>
    <cellStyle name="Total 4 2 7 19 3" xfId="41960" xr:uid="{00000000-0005-0000-0000-0000EBA30000}"/>
    <cellStyle name="Total 4 2 7 2" xfId="41961" xr:uid="{00000000-0005-0000-0000-0000ECA30000}"/>
    <cellStyle name="Total 4 2 7 2 2" xfId="41962" xr:uid="{00000000-0005-0000-0000-0000EDA30000}"/>
    <cellStyle name="Total 4 2 7 2 3" xfId="41963" xr:uid="{00000000-0005-0000-0000-0000EEA30000}"/>
    <cellStyle name="Total 4 2 7 20" xfId="41964" xr:uid="{00000000-0005-0000-0000-0000EFA30000}"/>
    <cellStyle name="Total 4 2 7 20 2" xfId="41965" xr:uid="{00000000-0005-0000-0000-0000F0A30000}"/>
    <cellStyle name="Total 4 2 7 20 3" xfId="41966" xr:uid="{00000000-0005-0000-0000-0000F1A30000}"/>
    <cellStyle name="Total 4 2 7 21" xfId="41967" xr:uid="{00000000-0005-0000-0000-0000F2A30000}"/>
    <cellStyle name="Total 4 2 7 21 2" xfId="41968" xr:uid="{00000000-0005-0000-0000-0000F3A30000}"/>
    <cellStyle name="Total 4 2 7 21 3" xfId="41969" xr:uid="{00000000-0005-0000-0000-0000F4A30000}"/>
    <cellStyle name="Total 4 2 7 22" xfId="41970" xr:uid="{00000000-0005-0000-0000-0000F5A30000}"/>
    <cellStyle name="Total 4 2 7 22 2" xfId="41971" xr:uid="{00000000-0005-0000-0000-0000F6A30000}"/>
    <cellStyle name="Total 4 2 7 22 3" xfId="41972" xr:uid="{00000000-0005-0000-0000-0000F7A30000}"/>
    <cellStyle name="Total 4 2 7 23" xfId="41973" xr:uid="{00000000-0005-0000-0000-0000F8A30000}"/>
    <cellStyle name="Total 4 2 7 23 2" xfId="41974" xr:uid="{00000000-0005-0000-0000-0000F9A30000}"/>
    <cellStyle name="Total 4 2 7 23 3" xfId="41975" xr:uid="{00000000-0005-0000-0000-0000FAA30000}"/>
    <cellStyle name="Total 4 2 7 24" xfId="41976" xr:uid="{00000000-0005-0000-0000-0000FBA30000}"/>
    <cellStyle name="Total 4 2 7 24 2" xfId="41977" xr:uid="{00000000-0005-0000-0000-0000FCA30000}"/>
    <cellStyle name="Total 4 2 7 24 3" xfId="41978" xr:uid="{00000000-0005-0000-0000-0000FDA30000}"/>
    <cellStyle name="Total 4 2 7 25" xfId="41979" xr:uid="{00000000-0005-0000-0000-0000FEA30000}"/>
    <cellStyle name="Total 4 2 7 26" xfId="41980" xr:uid="{00000000-0005-0000-0000-0000FFA30000}"/>
    <cellStyle name="Total 4 2 7 3" xfId="41981" xr:uid="{00000000-0005-0000-0000-000000A40000}"/>
    <cellStyle name="Total 4 2 7 3 2" xfId="41982" xr:uid="{00000000-0005-0000-0000-000001A40000}"/>
    <cellStyle name="Total 4 2 7 3 3" xfId="41983" xr:uid="{00000000-0005-0000-0000-000002A40000}"/>
    <cellStyle name="Total 4 2 7 4" xfId="41984" xr:uid="{00000000-0005-0000-0000-000003A40000}"/>
    <cellStyle name="Total 4 2 7 4 2" xfId="41985" xr:uid="{00000000-0005-0000-0000-000004A40000}"/>
    <cellStyle name="Total 4 2 7 4 3" xfId="41986" xr:uid="{00000000-0005-0000-0000-000005A40000}"/>
    <cellStyle name="Total 4 2 7 5" xfId="41987" xr:uid="{00000000-0005-0000-0000-000006A40000}"/>
    <cellStyle name="Total 4 2 7 5 2" xfId="41988" xr:uid="{00000000-0005-0000-0000-000007A40000}"/>
    <cellStyle name="Total 4 2 7 5 3" xfId="41989" xr:uid="{00000000-0005-0000-0000-000008A40000}"/>
    <cellStyle name="Total 4 2 7 6" xfId="41990" xr:uid="{00000000-0005-0000-0000-000009A40000}"/>
    <cellStyle name="Total 4 2 7 6 2" xfId="41991" xr:uid="{00000000-0005-0000-0000-00000AA40000}"/>
    <cellStyle name="Total 4 2 7 6 3" xfId="41992" xr:uid="{00000000-0005-0000-0000-00000BA40000}"/>
    <cellStyle name="Total 4 2 7 7" xfId="41993" xr:uid="{00000000-0005-0000-0000-00000CA40000}"/>
    <cellStyle name="Total 4 2 7 7 2" xfId="41994" xr:uid="{00000000-0005-0000-0000-00000DA40000}"/>
    <cellStyle name="Total 4 2 7 7 3" xfId="41995" xr:uid="{00000000-0005-0000-0000-00000EA40000}"/>
    <cellStyle name="Total 4 2 7 8" xfId="41996" xr:uid="{00000000-0005-0000-0000-00000FA40000}"/>
    <cellStyle name="Total 4 2 7 8 2" xfId="41997" xr:uid="{00000000-0005-0000-0000-000010A40000}"/>
    <cellStyle name="Total 4 2 7 8 3" xfId="41998" xr:uid="{00000000-0005-0000-0000-000011A40000}"/>
    <cellStyle name="Total 4 2 7 9" xfId="41999" xr:uid="{00000000-0005-0000-0000-000012A40000}"/>
    <cellStyle name="Total 4 2 7 9 2" xfId="42000" xr:uid="{00000000-0005-0000-0000-000013A40000}"/>
    <cellStyle name="Total 4 2 7 9 3" xfId="42001" xr:uid="{00000000-0005-0000-0000-000014A40000}"/>
    <cellStyle name="Total 4 2 8" xfId="42002" xr:uid="{00000000-0005-0000-0000-000015A40000}"/>
    <cellStyle name="Total 4 2 8 10" xfId="42003" xr:uid="{00000000-0005-0000-0000-000016A40000}"/>
    <cellStyle name="Total 4 2 8 10 2" xfId="42004" xr:uid="{00000000-0005-0000-0000-000017A40000}"/>
    <cellStyle name="Total 4 2 8 10 3" xfId="42005" xr:uid="{00000000-0005-0000-0000-000018A40000}"/>
    <cellStyle name="Total 4 2 8 11" xfId="42006" xr:uid="{00000000-0005-0000-0000-000019A40000}"/>
    <cellStyle name="Total 4 2 8 11 2" xfId="42007" xr:uid="{00000000-0005-0000-0000-00001AA40000}"/>
    <cellStyle name="Total 4 2 8 11 3" xfId="42008" xr:uid="{00000000-0005-0000-0000-00001BA40000}"/>
    <cellStyle name="Total 4 2 8 12" xfId="42009" xr:uid="{00000000-0005-0000-0000-00001CA40000}"/>
    <cellStyle name="Total 4 2 8 12 2" xfId="42010" xr:uid="{00000000-0005-0000-0000-00001DA40000}"/>
    <cellStyle name="Total 4 2 8 12 3" xfId="42011" xr:uid="{00000000-0005-0000-0000-00001EA40000}"/>
    <cellStyle name="Total 4 2 8 13" xfId="42012" xr:uid="{00000000-0005-0000-0000-00001FA40000}"/>
    <cellStyle name="Total 4 2 8 13 2" xfId="42013" xr:uid="{00000000-0005-0000-0000-000020A40000}"/>
    <cellStyle name="Total 4 2 8 13 3" xfId="42014" xr:uid="{00000000-0005-0000-0000-000021A40000}"/>
    <cellStyle name="Total 4 2 8 14" xfId="42015" xr:uid="{00000000-0005-0000-0000-000022A40000}"/>
    <cellStyle name="Total 4 2 8 14 2" xfId="42016" xr:uid="{00000000-0005-0000-0000-000023A40000}"/>
    <cellStyle name="Total 4 2 8 14 3" xfId="42017" xr:uid="{00000000-0005-0000-0000-000024A40000}"/>
    <cellStyle name="Total 4 2 8 15" xfId="42018" xr:uid="{00000000-0005-0000-0000-000025A40000}"/>
    <cellStyle name="Total 4 2 8 15 2" xfId="42019" xr:uid="{00000000-0005-0000-0000-000026A40000}"/>
    <cellStyle name="Total 4 2 8 15 3" xfId="42020" xr:uid="{00000000-0005-0000-0000-000027A40000}"/>
    <cellStyle name="Total 4 2 8 16" xfId="42021" xr:uid="{00000000-0005-0000-0000-000028A40000}"/>
    <cellStyle name="Total 4 2 8 16 2" xfId="42022" xr:uid="{00000000-0005-0000-0000-000029A40000}"/>
    <cellStyle name="Total 4 2 8 16 3" xfId="42023" xr:uid="{00000000-0005-0000-0000-00002AA40000}"/>
    <cellStyle name="Total 4 2 8 17" xfId="42024" xr:uid="{00000000-0005-0000-0000-00002BA40000}"/>
    <cellStyle name="Total 4 2 8 17 2" xfId="42025" xr:uid="{00000000-0005-0000-0000-00002CA40000}"/>
    <cellStyle name="Total 4 2 8 17 3" xfId="42026" xr:uid="{00000000-0005-0000-0000-00002DA40000}"/>
    <cellStyle name="Total 4 2 8 18" xfId="42027" xr:uid="{00000000-0005-0000-0000-00002EA40000}"/>
    <cellStyle name="Total 4 2 8 18 2" xfId="42028" xr:uid="{00000000-0005-0000-0000-00002FA40000}"/>
    <cellStyle name="Total 4 2 8 18 3" xfId="42029" xr:uid="{00000000-0005-0000-0000-000030A40000}"/>
    <cellStyle name="Total 4 2 8 19" xfId="42030" xr:uid="{00000000-0005-0000-0000-000031A40000}"/>
    <cellStyle name="Total 4 2 8 19 2" xfId="42031" xr:uid="{00000000-0005-0000-0000-000032A40000}"/>
    <cellStyle name="Total 4 2 8 19 3" xfId="42032" xr:uid="{00000000-0005-0000-0000-000033A40000}"/>
    <cellStyle name="Total 4 2 8 2" xfId="42033" xr:uid="{00000000-0005-0000-0000-000034A40000}"/>
    <cellStyle name="Total 4 2 8 2 2" xfId="42034" xr:uid="{00000000-0005-0000-0000-000035A40000}"/>
    <cellStyle name="Total 4 2 8 2 3" xfId="42035" xr:uid="{00000000-0005-0000-0000-000036A40000}"/>
    <cellStyle name="Total 4 2 8 20" xfId="42036" xr:uid="{00000000-0005-0000-0000-000037A40000}"/>
    <cellStyle name="Total 4 2 8 20 2" xfId="42037" xr:uid="{00000000-0005-0000-0000-000038A40000}"/>
    <cellStyle name="Total 4 2 8 20 3" xfId="42038" xr:uid="{00000000-0005-0000-0000-000039A40000}"/>
    <cellStyle name="Total 4 2 8 21" xfId="42039" xr:uid="{00000000-0005-0000-0000-00003AA40000}"/>
    <cellStyle name="Total 4 2 8 21 2" xfId="42040" xr:uid="{00000000-0005-0000-0000-00003BA40000}"/>
    <cellStyle name="Total 4 2 8 21 3" xfId="42041" xr:uid="{00000000-0005-0000-0000-00003CA40000}"/>
    <cellStyle name="Total 4 2 8 22" xfId="42042" xr:uid="{00000000-0005-0000-0000-00003DA40000}"/>
    <cellStyle name="Total 4 2 8 22 2" xfId="42043" xr:uid="{00000000-0005-0000-0000-00003EA40000}"/>
    <cellStyle name="Total 4 2 8 22 3" xfId="42044" xr:uid="{00000000-0005-0000-0000-00003FA40000}"/>
    <cellStyle name="Total 4 2 8 23" xfId="42045" xr:uid="{00000000-0005-0000-0000-000040A40000}"/>
    <cellStyle name="Total 4 2 8 23 2" xfId="42046" xr:uid="{00000000-0005-0000-0000-000041A40000}"/>
    <cellStyle name="Total 4 2 8 23 3" xfId="42047" xr:uid="{00000000-0005-0000-0000-000042A40000}"/>
    <cellStyle name="Total 4 2 8 24" xfId="42048" xr:uid="{00000000-0005-0000-0000-000043A40000}"/>
    <cellStyle name="Total 4 2 8 24 2" xfId="42049" xr:uid="{00000000-0005-0000-0000-000044A40000}"/>
    <cellStyle name="Total 4 2 8 24 3" xfId="42050" xr:uid="{00000000-0005-0000-0000-000045A40000}"/>
    <cellStyle name="Total 4 2 8 25" xfId="42051" xr:uid="{00000000-0005-0000-0000-000046A40000}"/>
    <cellStyle name="Total 4 2 8 26" xfId="42052" xr:uid="{00000000-0005-0000-0000-000047A40000}"/>
    <cellStyle name="Total 4 2 8 3" xfId="42053" xr:uid="{00000000-0005-0000-0000-000048A40000}"/>
    <cellStyle name="Total 4 2 8 3 2" xfId="42054" xr:uid="{00000000-0005-0000-0000-000049A40000}"/>
    <cellStyle name="Total 4 2 8 3 3" xfId="42055" xr:uid="{00000000-0005-0000-0000-00004AA40000}"/>
    <cellStyle name="Total 4 2 8 4" xfId="42056" xr:uid="{00000000-0005-0000-0000-00004BA40000}"/>
    <cellStyle name="Total 4 2 8 4 2" xfId="42057" xr:uid="{00000000-0005-0000-0000-00004CA40000}"/>
    <cellStyle name="Total 4 2 8 4 3" xfId="42058" xr:uid="{00000000-0005-0000-0000-00004DA40000}"/>
    <cellStyle name="Total 4 2 8 5" xfId="42059" xr:uid="{00000000-0005-0000-0000-00004EA40000}"/>
    <cellStyle name="Total 4 2 8 5 2" xfId="42060" xr:uid="{00000000-0005-0000-0000-00004FA40000}"/>
    <cellStyle name="Total 4 2 8 5 3" xfId="42061" xr:uid="{00000000-0005-0000-0000-000050A40000}"/>
    <cellStyle name="Total 4 2 8 6" xfId="42062" xr:uid="{00000000-0005-0000-0000-000051A40000}"/>
    <cellStyle name="Total 4 2 8 6 2" xfId="42063" xr:uid="{00000000-0005-0000-0000-000052A40000}"/>
    <cellStyle name="Total 4 2 8 6 3" xfId="42064" xr:uid="{00000000-0005-0000-0000-000053A40000}"/>
    <cellStyle name="Total 4 2 8 7" xfId="42065" xr:uid="{00000000-0005-0000-0000-000054A40000}"/>
    <cellStyle name="Total 4 2 8 7 2" xfId="42066" xr:uid="{00000000-0005-0000-0000-000055A40000}"/>
    <cellStyle name="Total 4 2 8 7 3" xfId="42067" xr:uid="{00000000-0005-0000-0000-000056A40000}"/>
    <cellStyle name="Total 4 2 8 8" xfId="42068" xr:uid="{00000000-0005-0000-0000-000057A40000}"/>
    <cellStyle name="Total 4 2 8 8 2" xfId="42069" xr:uid="{00000000-0005-0000-0000-000058A40000}"/>
    <cellStyle name="Total 4 2 8 8 3" xfId="42070" xr:uid="{00000000-0005-0000-0000-000059A40000}"/>
    <cellStyle name="Total 4 2 8 9" xfId="42071" xr:uid="{00000000-0005-0000-0000-00005AA40000}"/>
    <cellStyle name="Total 4 2 8 9 2" xfId="42072" xr:uid="{00000000-0005-0000-0000-00005BA40000}"/>
    <cellStyle name="Total 4 2 8 9 3" xfId="42073" xr:uid="{00000000-0005-0000-0000-00005CA40000}"/>
    <cellStyle name="Total 4 2 9" xfId="42074" xr:uid="{00000000-0005-0000-0000-00005DA40000}"/>
    <cellStyle name="Total 4 2 9 10" xfId="42075" xr:uid="{00000000-0005-0000-0000-00005EA40000}"/>
    <cellStyle name="Total 4 2 9 10 2" xfId="42076" xr:uid="{00000000-0005-0000-0000-00005FA40000}"/>
    <cellStyle name="Total 4 2 9 10 3" xfId="42077" xr:uid="{00000000-0005-0000-0000-000060A40000}"/>
    <cellStyle name="Total 4 2 9 11" xfId="42078" xr:uid="{00000000-0005-0000-0000-000061A40000}"/>
    <cellStyle name="Total 4 2 9 11 2" xfId="42079" xr:uid="{00000000-0005-0000-0000-000062A40000}"/>
    <cellStyle name="Total 4 2 9 11 3" xfId="42080" xr:uid="{00000000-0005-0000-0000-000063A40000}"/>
    <cellStyle name="Total 4 2 9 12" xfId="42081" xr:uid="{00000000-0005-0000-0000-000064A40000}"/>
    <cellStyle name="Total 4 2 9 12 2" xfId="42082" xr:uid="{00000000-0005-0000-0000-000065A40000}"/>
    <cellStyle name="Total 4 2 9 12 3" xfId="42083" xr:uid="{00000000-0005-0000-0000-000066A40000}"/>
    <cellStyle name="Total 4 2 9 13" xfId="42084" xr:uid="{00000000-0005-0000-0000-000067A40000}"/>
    <cellStyle name="Total 4 2 9 13 2" xfId="42085" xr:uid="{00000000-0005-0000-0000-000068A40000}"/>
    <cellStyle name="Total 4 2 9 13 3" xfId="42086" xr:uid="{00000000-0005-0000-0000-000069A40000}"/>
    <cellStyle name="Total 4 2 9 14" xfId="42087" xr:uid="{00000000-0005-0000-0000-00006AA40000}"/>
    <cellStyle name="Total 4 2 9 14 2" xfId="42088" xr:uid="{00000000-0005-0000-0000-00006BA40000}"/>
    <cellStyle name="Total 4 2 9 14 3" xfId="42089" xr:uid="{00000000-0005-0000-0000-00006CA40000}"/>
    <cellStyle name="Total 4 2 9 15" xfId="42090" xr:uid="{00000000-0005-0000-0000-00006DA40000}"/>
    <cellStyle name="Total 4 2 9 15 2" xfId="42091" xr:uid="{00000000-0005-0000-0000-00006EA40000}"/>
    <cellStyle name="Total 4 2 9 15 3" xfId="42092" xr:uid="{00000000-0005-0000-0000-00006FA40000}"/>
    <cellStyle name="Total 4 2 9 16" xfId="42093" xr:uid="{00000000-0005-0000-0000-000070A40000}"/>
    <cellStyle name="Total 4 2 9 16 2" xfId="42094" xr:uid="{00000000-0005-0000-0000-000071A40000}"/>
    <cellStyle name="Total 4 2 9 16 3" xfId="42095" xr:uid="{00000000-0005-0000-0000-000072A40000}"/>
    <cellStyle name="Total 4 2 9 17" xfId="42096" xr:uid="{00000000-0005-0000-0000-000073A40000}"/>
    <cellStyle name="Total 4 2 9 17 2" xfId="42097" xr:uid="{00000000-0005-0000-0000-000074A40000}"/>
    <cellStyle name="Total 4 2 9 17 3" xfId="42098" xr:uid="{00000000-0005-0000-0000-000075A40000}"/>
    <cellStyle name="Total 4 2 9 18" xfId="42099" xr:uid="{00000000-0005-0000-0000-000076A40000}"/>
    <cellStyle name="Total 4 2 9 18 2" xfId="42100" xr:uid="{00000000-0005-0000-0000-000077A40000}"/>
    <cellStyle name="Total 4 2 9 18 3" xfId="42101" xr:uid="{00000000-0005-0000-0000-000078A40000}"/>
    <cellStyle name="Total 4 2 9 19" xfId="42102" xr:uid="{00000000-0005-0000-0000-000079A40000}"/>
    <cellStyle name="Total 4 2 9 19 2" xfId="42103" xr:uid="{00000000-0005-0000-0000-00007AA40000}"/>
    <cellStyle name="Total 4 2 9 19 3" xfId="42104" xr:uid="{00000000-0005-0000-0000-00007BA40000}"/>
    <cellStyle name="Total 4 2 9 2" xfId="42105" xr:uid="{00000000-0005-0000-0000-00007CA40000}"/>
    <cellStyle name="Total 4 2 9 2 2" xfId="42106" xr:uid="{00000000-0005-0000-0000-00007DA40000}"/>
    <cellStyle name="Total 4 2 9 2 3" xfId="42107" xr:uid="{00000000-0005-0000-0000-00007EA40000}"/>
    <cellStyle name="Total 4 2 9 20" xfId="42108" xr:uid="{00000000-0005-0000-0000-00007FA40000}"/>
    <cellStyle name="Total 4 2 9 20 2" xfId="42109" xr:uid="{00000000-0005-0000-0000-000080A40000}"/>
    <cellStyle name="Total 4 2 9 20 3" xfId="42110" xr:uid="{00000000-0005-0000-0000-000081A40000}"/>
    <cellStyle name="Total 4 2 9 21" xfId="42111" xr:uid="{00000000-0005-0000-0000-000082A40000}"/>
    <cellStyle name="Total 4 2 9 21 2" xfId="42112" xr:uid="{00000000-0005-0000-0000-000083A40000}"/>
    <cellStyle name="Total 4 2 9 21 3" xfId="42113" xr:uid="{00000000-0005-0000-0000-000084A40000}"/>
    <cellStyle name="Total 4 2 9 22" xfId="42114" xr:uid="{00000000-0005-0000-0000-000085A40000}"/>
    <cellStyle name="Total 4 2 9 22 2" xfId="42115" xr:uid="{00000000-0005-0000-0000-000086A40000}"/>
    <cellStyle name="Total 4 2 9 22 3" xfId="42116" xr:uid="{00000000-0005-0000-0000-000087A40000}"/>
    <cellStyle name="Total 4 2 9 23" xfId="42117" xr:uid="{00000000-0005-0000-0000-000088A40000}"/>
    <cellStyle name="Total 4 2 9 23 2" xfId="42118" xr:uid="{00000000-0005-0000-0000-000089A40000}"/>
    <cellStyle name="Total 4 2 9 23 3" xfId="42119" xr:uid="{00000000-0005-0000-0000-00008AA40000}"/>
    <cellStyle name="Total 4 2 9 24" xfId="42120" xr:uid="{00000000-0005-0000-0000-00008BA40000}"/>
    <cellStyle name="Total 4 2 9 24 2" xfId="42121" xr:uid="{00000000-0005-0000-0000-00008CA40000}"/>
    <cellStyle name="Total 4 2 9 24 3" xfId="42122" xr:uid="{00000000-0005-0000-0000-00008DA40000}"/>
    <cellStyle name="Total 4 2 9 25" xfId="42123" xr:uid="{00000000-0005-0000-0000-00008EA40000}"/>
    <cellStyle name="Total 4 2 9 26" xfId="42124" xr:uid="{00000000-0005-0000-0000-00008FA40000}"/>
    <cellStyle name="Total 4 2 9 3" xfId="42125" xr:uid="{00000000-0005-0000-0000-000090A40000}"/>
    <cellStyle name="Total 4 2 9 3 2" xfId="42126" xr:uid="{00000000-0005-0000-0000-000091A40000}"/>
    <cellStyle name="Total 4 2 9 3 3" xfId="42127" xr:uid="{00000000-0005-0000-0000-000092A40000}"/>
    <cellStyle name="Total 4 2 9 4" xfId="42128" xr:uid="{00000000-0005-0000-0000-000093A40000}"/>
    <cellStyle name="Total 4 2 9 4 2" xfId="42129" xr:uid="{00000000-0005-0000-0000-000094A40000}"/>
    <cellStyle name="Total 4 2 9 4 3" xfId="42130" xr:uid="{00000000-0005-0000-0000-000095A40000}"/>
    <cellStyle name="Total 4 2 9 5" xfId="42131" xr:uid="{00000000-0005-0000-0000-000096A40000}"/>
    <cellStyle name="Total 4 2 9 5 2" xfId="42132" xr:uid="{00000000-0005-0000-0000-000097A40000}"/>
    <cellStyle name="Total 4 2 9 5 3" xfId="42133" xr:uid="{00000000-0005-0000-0000-000098A40000}"/>
    <cellStyle name="Total 4 2 9 6" xfId="42134" xr:uid="{00000000-0005-0000-0000-000099A40000}"/>
    <cellStyle name="Total 4 2 9 6 2" xfId="42135" xr:uid="{00000000-0005-0000-0000-00009AA40000}"/>
    <cellStyle name="Total 4 2 9 6 3" xfId="42136" xr:uid="{00000000-0005-0000-0000-00009BA40000}"/>
    <cellStyle name="Total 4 2 9 7" xfId="42137" xr:uid="{00000000-0005-0000-0000-00009CA40000}"/>
    <cellStyle name="Total 4 2 9 7 2" xfId="42138" xr:uid="{00000000-0005-0000-0000-00009DA40000}"/>
    <cellStyle name="Total 4 2 9 7 3" xfId="42139" xr:uid="{00000000-0005-0000-0000-00009EA40000}"/>
    <cellStyle name="Total 4 2 9 8" xfId="42140" xr:uid="{00000000-0005-0000-0000-00009FA40000}"/>
    <cellStyle name="Total 4 2 9 8 2" xfId="42141" xr:uid="{00000000-0005-0000-0000-0000A0A40000}"/>
    <cellStyle name="Total 4 2 9 8 3" xfId="42142" xr:uid="{00000000-0005-0000-0000-0000A1A40000}"/>
    <cellStyle name="Total 4 2 9 9" xfId="42143" xr:uid="{00000000-0005-0000-0000-0000A2A40000}"/>
    <cellStyle name="Total 4 2 9 9 2" xfId="42144" xr:uid="{00000000-0005-0000-0000-0000A3A40000}"/>
    <cellStyle name="Total 4 2 9 9 3" xfId="42145" xr:uid="{00000000-0005-0000-0000-0000A4A40000}"/>
    <cellStyle name="Total 4 3" xfId="42146" xr:uid="{00000000-0005-0000-0000-0000A5A40000}"/>
    <cellStyle name="Total 4 3 10" xfId="42147" xr:uid="{00000000-0005-0000-0000-0000A6A40000}"/>
    <cellStyle name="Total 4 3 10 2" xfId="42148" xr:uid="{00000000-0005-0000-0000-0000A7A40000}"/>
    <cellStyle name="Total 4 3 10 3" xfId="42149" xr:uid="{00000000-0005-0000-0000-0000A8A40000}"/>
    <cellStyle name="Total 4 3 11" xfId="42150" xr:uid="{00000000-0005-0000-0000-0000A9A40000}"/>
    <cellStyle name="Total 4 3 11 2" xfId="42151" xr:uid="{00000000-0005-0000-0000-0000AAA40000}"/>
    <cellStyle name="Total 4 3 11 3" xfId="42152" xr:uid="{00000000-0005-0000-0000-0000ABA40000}"/>
    <cellStyle name="Total 4 3 12" xfId="42153" xr:uid="{00000000-0005-0000-0000-0000ACA40000}"/>
    <cellStyle name="Total 4 3 12 2" xfId="42154" xr:uid="{00000000-0005-0000-0000-0000ADA40000}"/>
    <cellStyle name="Total 4 3 12 3" xfId="42155" xr:uid="{00000000-0005-0000-0000-0000AEA40000}"/>
    <cellStyle name="Total 4 3 13" xfId="42156" xr:uid="{00000000-0005-0000-0000-0000AFA40000}"/>
    <cellStyle name="Total 4 3 13 2" xfId="42157" xr:uid="{00000000-0005-0000-0000-0000B0A40000}"/>
    <cellStyle name="Total 4 3 13 3" xfId="42158" xr:uid="{00000000-0005-0000-0000-0000B1A40000}"/>
    <cellStyle name="Total 4 3 14" xfId="42159" xr:uid="{00000000-0005-0000-0000-0000B2A40000}"/>
    <cellStyle name="Total 4 3 14 2" xfId="42160" xr:uid="{00000000-0005-0000-0000-0000B3A40000}"/>
    <cellStyle name="Total 4 3 14 3" xfId="42161" xr:uid="{00000000-0005-0000-0000-0000B4A40000}"/>
    <cellStyle name="Total 4 3 15" xfId="42162" xr:uid="{00000000-0005-0000-0000-0000B5A40000}"/>
    <cellStyle name="Total 4 3 15 2" xfId="42163" xr:uid="{00000000-0005-0000-0000-0000B6A40000}"/>
    <cellStyle name="Total 4 3 15 3" xfId="42164" xr:uid="{00000000-0005-0000-0000-0000B7A40000}"/>
    <cellStyle name="Total 4 3 16" xfId="42165" xr:uid="{00000000-0005-0000-0000-0000B8A40000}"/>
    <cellStyle name="Total 4 3 16 2" xfId="42166" xr:uid="{00000000-0005-0000-0000-0000B9A40000}"/>
    <cellStyle name="Total 4 3 16 3" xfId="42167" xr:uid="{00000000-0005-0000-0000-0000BAA40000}"/>
    <cellStyle name="Total 4 3 17" xfId="42168" xr:uid="{00000000-0005-0000-0000-0000BBA40000}"/>
    <cellStyle name="Total 4 3 17 2" xfId="42169" xr:uid="{00000000-0005-0000-0000-0000BCA40000}"/>
    <cellStyle name="Total 4 3 17 3" xfId="42170" xr:uid="{00000000-0005-0000-0000-0000BDA40000}"/>
    <cellStyle name="Total 4 3 18" xfId="42171" xr:uid="{00000000-0005-0000-0000-0000BEA40000}"/>
    <cellStyle name="Total 4 3 18 2" xfId="42172" xr:uid="{00000000-0005-0000-0000-0000BFA40000}"/>
    <cellStyle name="Total 4 3 18 3" xfId="42173" xr:uid="{00000000-0005-0000-0000-0000C0A40000}"/>
    <cellStyle name="Total 4 3 19" xfId="42174" xr:uid="{00000000-0005-0000-0000-0000C1A40000}"/>
    <cellStyle name="Total 4 3 19 2" xfId="42175" xr:uid="{00000000-0005-0000-0000-0000C2A40000}"/>
    <cellStyle name="Total 4 3 19 3" xfId="42176" xr:uid="{00000000-0005-0000-0000-0000C3A40000}"/>
    <cellStyle name="Total 4 3 2" xfId="42177" xr:uid="{00000000-0005-0000-0000-0000C4A40000}"/>
    <cellStyle name="Total 4 3 2 10" xfId="42178" xr:uid="{00000000-0005-0000-0000-0000C5A40000}"/>
    <cellStyle name="Total 4 3 2 10 2" xfId="42179" xr:uid="{00000000-0005-0000-0000-0000C6A40000}"/>
    <cellStyle name="Total 4 3 2 10 3" xfId="42180" xr:uid="{00000000-0005-0000-0000-0000C7A40000}"/>
    <cellStyle name="Total 4 3 2 11" xfId="42181" xr:uid="{00000000-0005-0000-0000-0000C8A40000}"/>
    <cellStyle name="Total 4 3 2 11 2" xfId="42182" xr:uid="{00000000-0005-0000-0000-0000C9A40000}"/>
    <cellStyle name="Total 4 3 2 11 3" xfId="42183" xr:uid="{00000000-0005-0000-0000-0000CAA40000}"/>
    <cellStyle name="Total 4 3 2 12" xfId="42184" xr:uid="{00000000-0005-0000-0000-0000CBA40000}"/>
    <cellStyle name="Total 4 3 2 12 2" xfId="42185" xr:uid="{00000000-0005-0000-0000-0000CCA40000}"/>
    <cellStyle name="Total 4 3 2 12 3" xfId="42186" xr:uid="{00000000-0005-0000-0000-0000CDA40000}"/>
    <cellStyle name="Total 4 3 2 13" xfId="42187" xr:uid="{00000000-0005-0000-0000-0000CEA40000}"/>
    <cellStyle name="Total 4 3 2 13 2" xfId="42188" xr:uid="{00000000-0005-0000-0000-0000CFA40000}"/>
    <cellStyle name="Total 4 3 2 13 3" xfId="42189" xr:uid="{00000000-0005-0000-0000-0000D0A40000}"/>
    <cellStyle name="Total 4 3 2 14" xfId="42190" xr:uid="{00000000-0005-0000-0000-0000D1A40000}"/>
    <cellStyle name="Total 4 3 2 14 2" xfId="42191" xr:uid="{00000000-0005-0000-0000-0000D2A40000}"/>
    <cellStyle name="Total 4 3 2 14 3" xfId="42192" xr:uid="{00000000-0005-0000-0000-0000D3A40000}"/>
    <cellStyle name="Total 4 3 2 15" xfId="42193" xr:uid="{00000000-0005-0000-0000-0000D4A40000}"/>
    <cellStyle name="Total 4 3 2 15 2" xfId="42194" xr:uid="{00000000-0005-0000-0000-0000D5A40000}"/>
    <cellStyle name="Total 4 3 2 15 3" xfId="42195" xr:uid="{00000000-0005-0000-0000-0000D6A40000}"/>
    <cellStyle name="Total 4 3 2 16" xfId="42196" xr:uid="{00000000-0005-0000-0000-0000D7A40000}"/>
    <cellStyle name="Total 4 3 2 16 2" xfId="42197" xr:uid="{00000000-0005-0000-0000-0000D8A40000}"/>
    <cellStyle name="Total 4 3 2 16 3" xfId="42198" xr:uid="{00000000-0005-0000-0000-0000D9A40000}"/>
    <cellStyle name="Total 4 3 2 17" xfId="42199" xr:uid="{00000000-0005-0000-0000-0000DAA40000}"/>
    <cellStyle name="Total 4 3 2 17 2" xfId="42200" xr:uid="{00000000-0005-0000-0000-0000DBA40000}"/>
    <cellStyle name="Total 4 3 2 17 3" xfId="42201" xr:uid="{00000000-0005-0000-0000-0000DCA40000}"/>
    <cellStyle name="Total 4 3 2 18" xfId="42202" xr:uid="{00000000-0005-0000-0000-0000DDA40000}"/>
    <cellStyle name="Total 4 3 2 18 2" xfId="42203" xr:uid="{00000000-0005-0000-0000-0000DEA40000}"/>
    <cellStyle name="Total 4 3 2 18 3" xfId="42204" xr:uid="{00000000-0005-0000-0000-0000DFA40000}"/>
    <cellStyle name="Total 4 3 2 19" xfId="42205" xr:uid="{00000000-0005-0000-0000-0000E0A40000}"/>
    <cellStyle name="Total 4 3 2 19 2" xfId="42206" xr:uid="{00000000-0005-0000-0000-0000E1A40000}"/>
    <cellStyle name="Total 4 3 2 19 3" xfId="42207" xr:uid="{00000000-0005-0000-0000-0000E2A40000}"/>
    <cellStyle name="Total 4 3 2 2" xfId="42208" xr:uid="{00000000-0005-0000-0000-0000E3A40000}"/>
    <cellStyle name="Total 4 3 2 2 2" xfId="42209" xr:uid="{00000000-0005-0000-0000-0000E4A40000}"/>
    <cellStyle name="Total 4 3 2 2 3" xfId="42210" xr:uid="{00000000-0005-0000-0000-0000E5A40000}"/>
    <cellStyle name="Total 4 3 2 20" xfId="42211" xr:uid="{00000000-0005-0000-0000-0000E6A40000}"/>
    <cellStyle name="Total 4 3 2 20 2" xfId="42212" xr:uid="{00000000-0005-0000-0000-0000E7A40000}"/>
    <cellStyle name="Total 4 3 2 20 3" xfId="42213" xr:uid="{00000000-0005-0000-0000-0000E8A40000}"/>
    <cellStyle name="Total 4 3 2 21" xfId="42214" xr:uid="{00000000-0005-0000-0000-0000E9A40000}"/>
    <cellStyle name="Total 4 3 2 21 2" xfId="42215" xr:uid="{00000000-0005-0000-0000-0000EAA40000}"/>
    <cellStyle name="Total 4 3 2 21 3" xfId="42216" xr:uid="{00000000-0005-0000-0000-0000EBA40000}"/>
    <cellStyle name="Total 4 3 2 22" xfId="42217" xr:uid="{00000000-0005-0000-0000-0000ECA40000}"/>
    <cellStyle name="Total 4 3 2 22 2" xfId="42218" xr:uid="{00000000-0005-0000-0000-0000EDA40000}"/>
    <cellStyle name="Total 4 3 2 22 3" xfId="42219" xr:uid="{00000000-0005-0000-0000-0000EEA40000}"/>
    <cellStyle name="Total 4 3 2 23" xfId="42220" xr:uid="{00000000-0005-0000-0000-0000EFA40000}"/>
    <cellStyle name="Total 4 3 2 23 2" xfId="42221" xr:uid="{00000000-0005-0000-0000-0000F0A40000}"/>
    <cellStyle name="Total 4 3 2 23 3" xfId="42222" xr:uid="{00000000-0005-0000-0000-0000F1A40000}"/>
    <cellStyle name="Total 4 3 2 24" xfId="42223" xr:uid="{00000000-0005-0000-0000-0000F2A40000}"/>
    <cellStyle name="Total 4 3 2 24 2" xfId="42224" xr:uid="{00000000-0005-0000-0000-0000F3A40000}"/>
    <cellStyle name="Total 4 3 2 24 3" xfId="42225" xr:uid="{00000000-0005-0000-0000-0000F4A40000}"/>
    <cellStyle name="Total 4 3 2 25" xfId="42226" xr:uid="{00000000-0005-0000-0000-0000F5A40000}"/>
    <cellStyle name="Total 4 3 2 26" xfId="42227" xr:uid="{00000000-0005-0000-0000-0000F6A40000}"/>
    <cellStyle name="Total 4 3 2 3" xfId="42228" xr:uid="{00000000-0005-0000-0000-0000F7A40000}"/>
    <cellStyle name="Total 4 3 2 3 2" xfId="42229" xr:uid="{00000000-0005-0000-0000-0000F8A40000}"/>
    <cellStyle name="Total 4 3 2 3 3" xfId="42230" xr:uid="{00000000-0005-0000-0000-0000F9A40000}"/>
    <cellStyle name="Total 4 3 2 4" xfId="42231" xr:uid="{00000000-0005-0000-0000-0000FAA40000}"/>
    <cellStyle name="Total 4 3 2 4 2" xfId="42232" xr:uid="{00000000-0005-0000-0000-0000FBA40000}"/>
    <cellStyle name="Total 4 3 2 4 3" xfId="42233" xr:uid="{00000000-0005-0000-0000-0000FCA40000}"/>
    <cellStyle name="Total 4 3 2 5" xfId="42234" xr:uid="{00000000-0005-0000-0000-0000FDA40000}"/>
    <cellStyle name="Total 4 3 2 5 2" xfId="42235" xr:uid="{00000000-0005-0000-0000-0000FEA40000}"/>
    <cellStyle name="Total 4 3 2 5 3" xfId="42236" xr:uid="{00000000-0005-0000-0000-0000FFA40000}"/>
    <cellStyle name="Total 4 3 2 6" xfId="42237" xr:uid="{00000000-0005-0000-0000-000000A50000}"/>
    <cellStyle name="Total 4 3 2 6 2" xfId="42238" xr:uid="{00000000-0005-0000-0000-000001A50000}"/>
    <cellStyle name="Total 4 3 2 6 3" xfId="42239" xr:uid="{00000000-0005-0000-0000-000002A50000}"/>
    <cellStyle name="Total 4 3 2 7" xfId="42240" xr:uid="{00000000-0005-0000-0000-000003A50000}"/>
    <cellStyle name="Total 4 3 2 7 2" xfId="42241" xr:uid="{00000000-0005-0000-0000-000004A50000}"/>
    <cellStyle name="Total 4 3 2 7 3" xfId="42242" xr:uid="{00000000-0005-0000-0000-000005A50000}"/>
    <cellStyle name="Total 4 3 2 8" xfId="42243" xr:uid="{00000000-0005-0000-0000-000006A50000}"/>
    <cellStyle name="Total 4 3 2 8 2" xfId="42244" xr:uid="{00000000-0005-0000-0000-000007A50000}"/>
    <cellStyle name="Total 4 3 2 8 3" xfId="42245" xr:uid="{00000000-0005-0000-0000-000008A50000}"/>
    <cellStyle name="Total 4 3 2 9" xfId="42246" xr:uid="{00000000-0005-0000-0000-000009A50000}"/>
    <cellStyle name="Total 4 3 2 9 2" xfId="42247" xr:uid="{00000000-0005-0000-0000-00000AA50000}"/>
    <cellStyle name="Total 4 3 2 9 3" xfId="42248" xr:uid="{00000000-0005-0000-0000-00000BA50000}"/>
    <cellStyle name="Total 4 3 20" xfId="42249" xr:uid="{00000000-0005-0000-0000-00000CA50000}"/>
    <cellStyle name="Total 4 3 20 2" xfId="42250" xr:uid="{00000000-0005-0000-0000-00000DA50000}"/>
    <cellStyle name="Total 4 3 20 3" xfId="42251" xr:uid="{00000000-0005-0000-0000-00000EA50000}"/>
    <cellStyle name="Total 4 3 21" xfId="42252" xr:uid="{00000000-0005-0000-0000-00000FA50000}"/>
    <cellStyle name="Total 4 3 21 2" xfId="42253" xr:uid="{00000000-0005-0000-0000-000010A50000}"/>
    <cellStyle name="Total 4 3 21 3" xfId="42254" xr:uid="{00000000-0005-0000-0000-000011A50000}"/>
    <cellStyle name="Total 4 3 22" xfId="42255" xr:uid="{00000000-0005-0000-0000-000012A50000}"/>
    <cellStyle name="Total 4 3 22 2" xfId="42256" xr:uid="{00000000-0005-0000-0000-000013A50000}"/>
    <cellStyle name="Total 4 3 22 3" xfId="42257" xr:uid="{00000000-0005-0000-0000-000014A50000}"/>
    <cellStyle name="Total 4 3 23" xfId="42258" xr:uid="{00000000-0005-0000-0000-000015A50000}"/>
    <cellStyle name="Total 4 3 23 2" xfId="42259" xr:uid="{00000000-0005-0000-0000-000016A50000}"/>
    <cellStyle name="Total 4 3 23 3" xfId="42260" xr:uid="{00000000-0005-0000-0000-000017A50000}"/>
    <cellStyle name="Total 4 3 24" xfId="42261" xr:uid="{00000000-0005-0000-0000-000018A50000}"/>
    <cellStyle name="Total 4 3 24 2" xfId="42262" xr:uid="{00000000-0005-0000-0000-000019A50000}"/>
    <cellStyle name="Total 4 3 24 3" xfId="42263" xr:uid="{00000000-0005-0000-0000-00001AA50000}"/>
    <cellStyle name="Total 4 3 25" xfId="42264" xr:uid="{00000000-0005-0000-0000-00001BA50000}"/>
    <cellStyle name="Total 4 3 25 2" xfId="42265" xr:uid="{00000000-0005-0000-0000-00001CA50000}"/>
    <cellStyle name="Total 4 3 25 3" xfId="42266" xr:uid="{00000000-0005-0000-0000-00001DA50000}"/>
    <cellStyle name="Total 4 3 26" xfId="42267" xr:uid="{00000000-0005-0000-0000-00001EA50000}"/>
    <cellStyle name="Total 4 3 26 2" xfId="42268" xr:uid="{00000000-0005-0000-0000-00001FA50000}"/>
    <cellStyle name="Total 4 3 26 3" xfId="42269" xr:uid="{00000000-0005-0000-0000-000020A50000}"/>
    <cellStyle name="Total 4 3 27" xfId="42270" xr:uid="{00000000-0005-0000-0000-000021A50000}"/>
    <cellStyle name="Total 4 3 27 2" xfId="42271" xr:uid="{00000000-0005-0000-0000-000022A50000}"/>
    <cellStyle name="Total 4 3 27 3" xfId="42272" xr:uid="{00000000-0005-0000-0000-000023A50000}"/>
    <cellStyle name="Total 4 3 28" xfId="42273" xr:uid="{00000000-0005-0000-0000-000024A50000}"/>
    <cellStyle name="Total 4 3 28 2" xfId="42274" xr:uid="{00000000-0005-0000-0000-000025A50000}"/>
    <cellStyle name="Total 4 3 28 3" xfId="42275" xr:uid="{00000000-0005-0000-0000-000026A50000}"/>
    <cellStyle name="Total 4 3 29" xfId="42276" xr:uid="{00000000-0005-0000-0000-000027A50000}"/>
    <cellStyle name="Total 4 3 29 2" xfId="42277" xr:uid="{00000000-0005-0000-0000-000028A50000}"/>
    <cellStyle name="Total 4 3 29 3" xfId="42278" xr:uid="{00000000-0005-0000-0000-000029A50000}"/>
    <cellStyle name="Total 4 3 3" xfId="42279" xr:uid="{00000000-0005-0000-0000-00002AA50000}"/>
    <cellStyle name="Total 4 3 3 10" xfId="42280" xr:uid="{00000000-0005-0000-0000-00002BA50000}"/>
    <cellStyle name="Total 4 3 3 10 2" xfId="42281" xr:uid="{00000000-0005-0000-0000-00002CA50000}"/>
    <cellStyle name="Total 4 3 3 10 3" xfId="42282" xr:uid="{00000000-0005-0000-0000-00002DA50000}"/>
    <cellStyle name="Total 4 3 3 11" xfId="42283" xr:uid="{00000000-0005-0000-0000-00002EA50000}"/>
    <cellStyle name="Total 4 3 3 11 2" xfId="42284" xr:uid="{00000000-0005-0000-0000-00002FA50000}"/>
    <cellStyle name="Total 4 3 3 11 3" xfId="42285" xr:uid="{00000000-0005-0000-0000-000030A50000}"/>
    <cellStyle name="Total 4 3 3 12" xfId="42286" xr:uid="{00000000-0005-0000-0000-000031A50000}"/>
    <cellStyle name="Total 4 3 3 12 2" xfId="42287" xr:uid="{00000000-0005-0000-0000-000032A50000}"/>
    <cellStyle name="Total 4 3 3 12 3" xfId="42288" xr:uid="{00000000-0005-0000-0000-000033A50000}"/>
    <cellStyle name="Total 4 3 3 13" xfId="42289" xr:uid="{00000000-0005-0000-0000-000034A50000}"/>
    <cellStyle name="Total 4 3 3 13 2" xfId="42290" xr:uid="{00000000-0005-0000-0000-000035A50000}"/>
    <cellStyle name="Total 4 3 3 13 3" xfId="42291" xr:uid="{00000000-0005-0000-0000-000036A50000}"/>
    <cellStyle name="Total 4 3 3 14" xfId="42292" xr:uid="{00000000-0005-0000-0000-000037A50000}"/>
    <cellStyle name="Total 4 3 3 14 2" xfId="42293" xr:uid="{00000000-0005-0000-0000-000038A50000}"/>
    <cellStyle name="Total 4 3 3 14 3" xfId="42294" xr:uid="{00000000-0005-0000-0000-000039A50000}"/>
    <cellStyle name="Total 4 3 3 15" xfId="42295" xr:uid="{00000000-0005-0000-0000-00003AA50000}"/>
    <cellStyle name="Total 4 3 3 15 2" xfId="42296" xr:uid="{00000000-0005-0000-0000-00003BA50000}"/>
    <cellStyle name="Total 4 3 3 15 3" xfId="42297" xr:uid="{00000000-0005-0000-0000-00003CA50000}"/>
    <cellStyle name="Total 4 3 3 16" xfId="42298" xr:uid="{00000000-0005-0000-0000-00003DA50000}"/>
    <cellStyle name="Total 4 3 3 16 2" xfId="42299" xr:uid="{00000000-0005-0000-0000-00003EA50000}"/>
    <cellStyle name="Total 4 3 3 16 3" xfId="42300" xr:uid="{00000000-0005-0000-0000-00003FA50000}"/>
    <cellStyle name="Total 4 3 3 17" xfId="42301" xr:uid="{00000000-0005-0000-0000-000040A50000}"/>
    <cellStyle name="Total 4 3 3 17 2" xfId="42302" xr:uid="{00000000-0005-0000-0000-000041A50000}"/>
    <cellStyle name="Total 4 3 3 17 3" xfId="42303" xr:uid="{00000000-0005-0000-0000-000042A50000}"/>
    <cellStyle name="Total 4 3 3 18" xfId="42304" xr:uid="{00000000-0005-0000-0000-000043A50000}"/>
    <cellStyle name="Total 4 3 3 18 2" xfId="42305" xr:uid="{00000000-0005-0000-0000-000044A50000}"/>
    <cellStyle name="Total 4 3 3 18 3" xfId="42306" xr:uid="{00000000-0005-0000-0000-000045A50000}"/>
    <cellStyle name="Total 4 3 3 19" xfId="42307" xr:uid="{00000000-0005-0000-0000-000046A50000}"/>
    <cellStyle name="Total 4 3 3 19 2" xfId="42308" xr:uid="{00000000-0005-0000-0000-000047A50000}"/>
    <cellStyle name="Total 4 3 3 19 3" xfId="42309" xr:uid="{00000000-0005-0000-0000-000048A50000}"/>
    <cellStyle name="Total 4 3 3 2" xfId="42310" xr:uid="{00000000-0005-0000-0000-000049A50000}"/>
    <cellStyle name="Total 4 3 3 2 2" xfId="42311" xr:uid="{00000000-0005-0000-0000-00004AA50000}"/>
    <cellStyle name="Total 4 3 3 2 3" xfId="42312" xr:uid="{00000000-0005-0000-0000-00004BA50000}"/>
    <cellStyle name="Total 4 3 3 20" xfId="42313" xr:uid="{00000000-0005-0000-0000-00004CA50000}"/>
    <cellStyle name="Total 4 3 3 20 2" xfId="42314" xr:uid="{00000000-0005-0000-0000-00004DA50000}"/>
    <cellStyle name="Total 4 3 3 20 3" xfId="42315" xr:uid="{00000000-0005-0000-0000-00004EA50000}"/>
    <cellStyle name="Total 4 3 3 21" xfId="42316" xr:uid="{00000000-0005-0000-0000-00004FA50000}"/>
    <cellStyle name="Total 4 3 3 21 2" xfId="42317" xr:uid="{00000000-0005-0000-0000-000050A50000}"/>
    <cellStyle name="Total 4 3 3 21 3" xfId="42318" xr:uid="{00000000-0005-0000-0000-000051A50000}"/>
    <cellStyle name="Total 4 3 3 22" xfId="42319" xr:uid="{00000000-0005-0000-0000-000052A50000}"/>
    <cellStyle name="Total 4 3 3 22 2" xfId="42320" xr:uid="{00000000-0005-0000-0000-000053A50000}"/>
    <cellStyle name="Total 4 3 3 22 3" xfId="42321" xr:uid="{00000000-0005-0000-0000-000054A50000}"/>
    <cellStyle name="Total 4 3 3 23" xfId="42322" xr:uid="{00000000-0005-0000-0000-000055A50000}"/>
    <cellStyle name="Total 4 3 3 23 2" xfId="42323" xr:uid="{00000000-0005-0000-0000-000056A50000}"/>
    <cellStyle name="Total 4 3 3 23 3" xfId="42324" xr:uid="{00000000-0005-0000-0000-000057A50000}"/>
    <cellStyle name="Total 4 3 3 24" xfId="42325" xr:uid="{00000000-0005-0000-0000-000058A50000}"/>
    <cellStyle name="Total 4 3 3 24 2" xfId="42326" xr:uid="{00000000-0005-0000-0000-000059A50000}"/>
    <cellStyle name="Total 4 3 3 24 3" xfId="42327" xr:uid="{00000000-0005-0000-0000-00005AA50000}"/>
    <cellStyle name="Total 4 3 3 25" xfId="42328" xr:uid="{00000000-0005-0000-0000-00005BA50000}"/>
    <cellStyle name="Total 4 3 3 26" xfId="42329" xr:uid="{00000000-0005-0000-0000-00005CA50000}"/>
    <cellStyle name="Total 4 3 3 3" xfId="42330" xr:uid="{00000000-0005-0000-0000-00005DA50000}"/>
    <cellStyle name="Total 4 3 3 3 2" xfId="42331" xr:uid="{00000000-0005-0000-0000-00005EA50000}"/>
    <cellStyle name="Total 4 3 3 3 3" xfId="42332" xr:uid="{00000000-0005-0000-0000-00005FA50000}"/>
    <cellStyle name="Total 4 3 3 4" xfId="42333" xr:uid="{00000000-0005-0000-0000-000060A50000}"/>
    <cellStyle name="Total 4 3 3 4 2" xfId="42334" xr:uid="{00000000-0005-0000-0000-000061A50000}"/>
    <cellStyle name="Total 4 3 3 4 3" xfId="42335" xr:uid="{00000000-0005-0000-0000-000062A50000}"/>
    <cellStyle name="Total 4 3 3 5" xfId="42336" xr:uid="{00000000-0005-0000-0000-000063A50000}"/>
    <cellStyle name="Total 4 3 3 5 2" xfId="42337" xr:uid="{00000000-0005-0000-0000-000064A50000}"/>
    <cellStyle name="Total 4 3 3 5 3" xfId="42338" xr:uid="{00000000-0005-0000-0000-000065A50000}"/>
    <cellStyle name="Total 4 3 3 6" xfId="42339" xr:uid="{00000000-0005-0000-0000-000066A50000}"/>
    <cellStyle name="Total 4 3 3 6 2" xfId="42340" xr:uid="{00000000-0005-0000-0000-000067A50000}"/>
    <cellStyle name="Total 4 3 3 6 3" xfId="42341" xr:uid="{00000000-0005-0000-0000-000068A50000}"/>
    <cellStyle name="Total 4 3 3 7" xfId="42342" xr:uid="{00000000-0005-0000-0000-000069A50000}"/>
    <cellStyle name="Total 4 3 3 7 2" xfId="42343" xr:uid="{00000000-0005-0000-0000-00006AA50000}"/>
    <cellStyle name="Total 4 3 3 7 3" xfId="42344" xr:uid="{00000000-0005-0000-0000-00006BA50000}"/>
    <cellStyle name="Total 4 3 3 8" xfId="42345" xr:uid="{00000000-0005-0000-0000-00006CA50000}"/>
    <cellStyle name="Total 4 3 3 8 2" xfId="42346" xr:uid="{00000000-0005-0000-0000-00006DA50000}"/>
    <cellStyle name="Total 4 3 3 8 3" xfId="42347" xr:uid="{00000000-0005-0000-0000-00006EA50000}"/>
    <cellStyle name="Total 4 3 3 9" xfId="42348" xr:uid="{00000000-0005-0000-0000-00006FA50000}"/>
    <cellStyle name="Total 4 3 3 9 2" xfId="42349" xr:uid="{00000000-0005-0000-0000-000070A50000}"/>
    <cellStyle name="Total 4 3 3 9 3" xfId="42350" xr:uid="{00000000-0005-0000-0000-000071A50000}"/>
    <cellStyle name="Total 4 3 30" xfId="42351" xr:uid="{00000000-0005-0000-0000-000072A50000}"/>
    <cellStyle name="Total 4 3 30 2" xfId="42352" xr:uid="{00000000-0005-0000-0000-000073A50000}"/>
    <cellStyle name="Total 4 3 30 3" xfId="42353" xr:uid="{00000000-0005-0000-0000-000074A50000}"/>
    <cellStyle name="Total 4 3 31" xfId="42354" xr:uid="{00000000-0005-0000-0000-000075A50000}"/>
    <cellStyle name="Total 4 3 31 2" xfId="42355" xr:uid="{00000000-0005-0000-0000-000076A50000}"/>
    <cellStyle name="Total 4 3 31 3" xfId="42356" xr:uid="{00000000-0005-0000-0000-000077A50000}"/>
    <cellStyle name="Total 4 3 32" xfId="42357" xr:uid="{00000000-0005-0000-0000-000078A50000}"/>
    <cellStyle name="Total 4 3 32 2" xfId="42358" xr:uid="{00000000-0005-0000-0000-000079A50000}"/>
    <cellStyle name="Total 4 3 32 3" xfId="42359" xr:uid="{00000000-0005-0000-0000-00007AA50000}"/>
    <cellStyle name="Total 4 3 33" xfId="42360" xr:uid="{00000000-0005-0000-0000-00007BA50000}"/>
    <cellStyle name="Total 4 3 33 2" xfId="42361" xr:uid="{00000000-0005-0000-0000-00007CA50000}"/>
    <cellStyle name="Total 4 3 33 3" xfId="42362" xr:uid="{00000000-0005-0000-0000-00007DA50000}"/>
    <cellStyle name="Total 4 3 34" xfId="42363" xr:uid="{00000000-0005-0000-0000-00007EA50000}"/>
    <cellStyle name="Total 4 3 34 2" xfId="42364" xr:uid="{00000000-0005-0000-0000-00007FA50000}"/>
    <cellStyle name="Total 4 3 34 3" xfId="42365" xr:uid="{00000000-0005-0000-0000-000080A50000}"/>
    <cellStyle name="Total 4 3 35" xfId="42366" xr:uid="{00000000-0005-0000-0000-000081A50000}"/>
    <cellStyle name="Total 4 3 36" xfId="42367" xr:uid="{00000000-0005-0000-0000-000082A50000}"/>
    <cellStyle name="Total 4 3 4" xfId="42368" xr:uid="{00000000-0005-0000-0000-000083A50000}"/>
    <cellStyle name="Total 4 3 4 10" xfId="42369" xr:uid="{00000000-0005-0000-0000-000084A50000}"/>
    <cellStyle name="Total 4 3 4 10 2" xfId="42370" xr:uid="{00000000-0005-0000-0000-000085A50000}"/>
    <cellStyle name="Total 4 3 4 10 3" xfId="42371" xr:uid="{00000000-0005-0000-0000-000086A50000}"/>
    <cellStyle name="Total 4 3 4 11" xfId="42372" xr:uid="{00000000-0005-0000-0000-000087A50000}"/>
    <cellStyle name="Total 4 3 4 11 2" xfId="42373" xr:uid="{00000000-0005-0000-0000-000088A50000}"/>
    <cellStyle name="Total 4 3 4 11 3" xfId="42374" xr:uid="{00000000-0005-0000-0000-000089A50000}"/>
    <cellStyle name="Total 4 3 4 12" xfId="42375" xr:uid="{00000000-0005-0000-0000-00008AA50000}"/>
    <cellStyle name="Total 4 3 4 12 2" xfId="42376" xr:uid="{00000000-0005-0000-0000-00008BA50000}"/>
    <cellStyle name="Total 4 3 4 12 3" xfId="42377" xr:uid="{00000000-0005-0000-0000-00008CA50000}"/>
    <cellStyle name="Total 4 3 4 13" xfId="42378" xr:uid="{00000000-0005-0000-0000-00008DA50000}"/>
    <cellStyle name="Total 4 3 4 13 2" xfId="42379" xr:uid="{00000000-0005-0000-0000-00008EA50000}"/>
    <cellStyle name="Total 4 3 4 13 3" xfId="42380" xr:uid="{00000000-0005-0000-0000-00008FA50000}"/>
    <cellStyle name="Total 4 3 4 14" xfId="42381" xr:uid="{00000000-0005-0000-0000-000090A50000}"/>
    <cellStyle name="Total 4 3 4 14 2" xfId="42382" xr:uid="{00000000-0005-0000-0000-000091A50000}"/>
    <cellStyle name="Total 4 3 4 14 3" xfId="42383" xr:uid="{00000000-0005-0000-0000-000092A50000}"/>
    <cellStyle name="Total 4 3 4 15" xfId="42384" xr:uid="{00000000-0005-0000-0000-000093A50000}"/>
    <cellStyle name="Total 4 3 4 15 2" xfId="42385" xr:uid="{00000000-0005-0000-0000-000094A50000}"/>
    <cellStyle name="Total 4 3 4 15 3" xfId="42386" xr:uid="{00000000-0005-0000-0000-000095A50000}"/>
    <cellStyle name="Total 4 3 4 16" xfId="42387" xr:uid="{00000000-0005-0000-0000-000096A50000}"/>
    <cellStyle name="Total 4 3 4 16 2" xfId="42388" xr:uid="{00000000-0005-0000-0000-000097A50000}"/>
    <cellStyle name="Total 4 3 4 16 3" xfId="42389" xr:uid="{00000000-0005-0000-0000-000098A50000}"/>
    <cellStyle name="Total 4 3 4 17" xfId="42390" xr:uid="{00000000-0005-0000-0000-000099A50000}"/>
    <cellStyle name="Total 4 3 4 17 2" xfId="42391" xr:uid="{00000000-0005-0000-0000-00009AA50000}"/>
    <cellStyle name="Total 4 3 4 17 3" xfId="42392" xr:uid="{00000000-0005-0000-0000-00009BA50000}"/>
    <cellStyle name="Total 4 3 4 18" xfId="42393" xr:uid="{00000000-0005-0000-0000-00009CA50000}"/>
    <cellStyle name="Total 4 3 4 18 2" xfId="42394" xr:uid="{00000000-0005-0000-0000-00009DA50000}"/>
    <cellStyle name="Total 4 3 4 18 3" xfId="42395" xr:uid="{00000000-0005-0000-0000-00009EA50000}"/>
    <cellStyle name="Total 4 3 4 19" xfId="42396" xr:uid="{00000000-0005-0000-0000-00009FA50000}"/>
    <cellStyle name="Total 4 3 4 19 2" xfId="42397" xr:uid="{00000000-0005-0000-0000-0000A0A50000}"/>
    <cellStyle name="Total 4 3 4 19 3" xfId="42398" xr:uid="{00000000-0005-0000-0000-0000A1A50000}"/>
    <cellStyle name="Total 4 3 4 2" xfId="42399" xr:uid="{00000000-0005-0000-0000-0000A2A50000}"/>
    <cellStyle name="Total 4 3 4 2 2" xfId="42400" xr:uid="{00000000-0005-0000-0000-0000A3A50000}"/>
    <cellStyle name="Total 4 3 4 2 3" xfId="42401" xr:uid="{00000000-0005-0000-0000-0000A4A50000}"/>
    <cellStyle name="Total 4 3 4 20" xfId="42402" xr:uid="{00000000-0005-0000-0000-0000A5A50000}"/>
    <cellStyle name="Total 4 3 4 20 2" xfId="42403" xr:uid="{00000000-0005-0000-0000-0000A6A50000}"/>
    <cellStyle name="Total 4 3 4 20 3" xfId="42404" xr:uid="{00000000-0005-0000-0000-0000A7A50000}"/>
    <cellStyle name="Total 4 3 4 21" xfId="42405" xr:uid="{00000000-0005-0000-0000-0000A8A50000}"/>
    <cellStyle name="Total 4 3 4 21 2" xfId="42406" xr:uid="{00000000-0005-0000-0000-0000A9A50000}"/>
    <cellStyle name="Total 4 3 4 21 3" xfId="42407" xr:uid="{00000000-0005-0000-0000-0000AAA50000}"/>
    <cellStyle name="Total 4 3 4 22" xfId="42408" xr:uid="{00000000-0005-0000-0000-0000ABA50000}"/>
    <cellStyle name="Total 4 3 4 22 2" xfId="42409" xr:uid="{00000000-0005-0000-0000-0000ACA50000}"/>
    <cellStyle name="Total 4 3 4 22 3" xfId="42410" xr:uid="{00000000-0005-0000-0000-0000ADA50000}"/>
    <cellStyle name="Total 4 3 4 23" xfId="42411" xr:uid="{00000000-0005-0000-0000-0000AEA50000}"/>
    <cellStyle name="Total 4 3 4 23 2" xfId="42412" xr:uid="{00000000-0005-0000-0000-0000AFA50000}"/>
    <cellStyle name="Total 4 3 4 23 3" xfId="42413" xr:uid="{00000000-0005-0000-0000-0000B0A50000}"/>
    <cellStyle name="Total 4 3 4 24" xfId="42414" xr:uid="{00000000-0005-0000-0000-0000B1A50000}"/>
    <cellStyle name="Total 4 3 4 24 2" xfId="42415" xr:uid="{00000000-0005-0000-0000-0000B2A50000}"/>
    <cellStyle name="Total 4 3 4 24 3" xfId="42416" xr:uid="{00000000-0005-0000-0000-0000B3A50000}"/>
    <cellStyle name="Total 4 3 4 25" xfId="42417" xr:uid="{00000000-0005-0000-0000-0000B4A50000}"/>
    <cellStyle name="Total 4 3 4 26" xfId="42418" xr:uid="{00000000-0005-0000-0000-0000B5A50000}"/>
    <cellStyle name="Total 4 3 4 3" xfId="42419" xr:uid="{00000000-0005-0000-0000-0000B6A50000}"/>
    <cellStyle name="Total 4 3 4 3 2" xfId="42420" xr:uid="{00000000-0005-0000-0000-0000B7A50000}"/>
    <cellStyle name="Total 4 3 4 3 3" xfId="42421" xr:uid="{00000000-0005-0000-0000-0000B8A50000}"/>
    <cellStyle name="Total 4 3 4 4" xfId="42422" xr:uid="{00000000-0005-0000-0000-0000B9A50000}"/>
    <cellStyle name="Total 4 3 4 4 2" xfId="42423" xr:uid="{00000000-0005-0000-0000-0000BAA50000}"/>
    <cellStyle name="Total 4 3 4 4 3" xfId="42424" xr:uid="{00000000-0005-0000-0000-0000BBA50000}"/>
    <cellStyle name="Total 4 3 4 5" xfId="42425" xr:uid="{00000000-0005-0000-0000-0000BCA50000}"/>
    <cellStyle name="Total 4 3 4 5 2" xfId="42426" xr:uid="{00000000-0005-0000-0000-0000BDA50000}"/>
    <cellStyle name="Total 4 3 4 5 3" xfId="42427" xr:uid="{00000000-0005-0000-0000-0000BEA50000}"/>
    <cellStyle name="Total 4 3 4 6" xfId="42428" xr:uid="{00000000-0005-0000-0000-0000BFA50000}"/>
    <cellStyle name="Total 4 3 4 6 2" xfId="42429" xr:uid="{00000000-0005-0000-0000-0000C0A50000}"/>
    <cellStyle name="Total 4 3 4 6 3" xfId="42430" xr:uid="{00000000-0005-0000-0000-0000C1A50000}"/>
    <cellStyle name="Total 4 3 4 7" xfId="42431" xr:uid="{00000000-0005-0000-0000-0000C2A50000}"/>
    <cellStyle name="Total 4 3 4 7 2" xfId="42432" xr:uid="{00000000-0005-0000-0000-0000C3A50000}"/>
    <cellStyle name="Total 4 3 4 7 3" xfId="42433" xr:uid="{00000000-0005-0000-0000-0000C4A50000}"/>
    <cellStyle name="Total 4 3 4 8" xfId="42434" xr:uid="{00000000-0005-0000-0000-0000C5A50000}"/>
    <cellStyle name="Total 4 3 4 8 2" xfId="42435" xr:uid="{00000000-0005-0000-0000-0000C6A50000}"/>
    <cellStyle name="Total 4 3 4 8 3" xfId="42436" xr:uid="{00000000-0005-0000-0000-0000C7A50000}"/>
    <cellStyle name="Total 4 3 4 9" xfId="42437" xr:uid="{00000000-0005-0000-0000-0000C8A50000}"/>
    <cellStyle name="Total 4 3 4 9 2" xfId="42438" xr:uid="{00000000-0005-0000-0000-0000C9A50000}"/>
    <cellStyle name="Total 4 3 4 9 3" xfId="42439" xr:uid="{00000000-0005-0000-0000-0000CAA50000}"/>
    <cellStyle name="Total 4 3 5" xfId="42440" xr:uid="{00000000-0005-0000-0000-0000CBA50000}"/>
    <cellStyle name="Total 4 3 5 10" xfId="42441" xr:uid="{00000000-0005-0000-0000-0000CCA50000}"/>
    <cellStyle name="Total 4 3 5 10 2" xfId="42442" xr:uid="{00000000-0005-0000-0000-0000CDA50000}"/>
    <cellStyle name="Total 4 3 5 10 3" xfId="42443" xr:uid="{00000000-0005-0000-0000-0000CEA50000}"/>
    <cellStyle name="Total 4 3 5 11" xfId="42444" xr:uid="{00000000-0005-0000-0000-0000CFA50000}"/>
    <cellStyle name="Total 4 3 5 11 2" xfId="42445" xr:uid="{00000000-0005-0000-0000-0000D0A50000}"/>
    <cellStyle name="Total 4 3 5 11 3" xfId="42446" xr:uid="{00000000-0005-0000-0000-0000D1A50000}"/>
    <cellStyle name="Total 4 3 5 12" xfId="42447" xr:uid="{00000000-0005-0000-0000-0000D2A50000}"/>
    <cellStyle name="Total 4 3 5 12 2" xfId="42448" xr:uid="{00000000-0005-0000-0000-0000D3A50000}"/>
    <cellStyle name="Total 4 3 5 12 3" xfId="42449" xr:uid="{00000000-0005-0000-0000-0000D4A50000}"/>
    <cellStyle name="Total 4 3 5 13" xfId="42450" xr:uid="{00000000-0005-0000-0000-0000D5A50000}"/>
    <cellStyle name="Total 4 3 5 13 2" xfId="42451" xr:uid="{00000000-0005-0000-0000-0000D6A50000}"/>
    <cellStyle name="Total 4 3 5 13 3" xfId="42452" xr:uid="{00000000-0005-0000-0000-0000D7A50000}"/>
    <cellStyle name="Total 4 3 5 14" xfId="42453" xr:uid="{00000000-0005-0000-0000-0000D8A50000}"/>
    <cellStyle name="Total 4 3 5 14 2" xfId="42454" xr:uid="{00000000-0005-0000-0000-0000D9A50000}"/>
    <cellStyle name="Total 4 3 5 14 3" xfId="42455" xr:uid="{00000000-0005-0000-0000-0000DAA50000}"/>
    <cellStyle name="Total 4 3 5 15" xfId="42456" xr:uid="{00000000-0005-0000-0000-0000DBA50000}"/>
    <cellStyle name="Total 4 3 5 15 2" xfId="42457" xr:uid="{00000000-0005-0000-0000-0000DCA50000}"/>
    <cellStyle name="Total 4 3 5 15 3" xfId="42458" xr:uid="{00000000-0005-0000-0000-0000DDA50000}"/>
    <cellStyle name="Total 4 3 5 16" xfId="42459" xr:uid="{00000000-0005-0000-0000-0000DEA50000}"/>
    <cellStyle name="Total 4 3 5 16 2" xfId="42460" xr:uid="{00000000-0005-0000-0000-0000DFA50000}"/>
    <cellStyle name="Total 4 3 5 16 3" xfId="42461" xr:uid="{00000000-0005-0000-0000-0000E0A50000}"/>
    <cellStyle name="Total 4 3 5 17" xfId="42462" xr:uid="{00000000-0005-0000-0000-0000E1A50000}"/>
    <cellStyle name="Total 4 3 5 17 2" xfId="42463" xr:uid="{00000000-0005-0000-0000-0000E2A50000}"/>
    <cellStyle name="Total 4 3 5 17 3" xfId="42464" xr:uid="{00000000-0005-0000-0000-0000E3A50000}"/>
    <cellStyle name="Total 4 3 5 18" xfId="42465" xr:uid="{00000000-0005-0000-0000-0000E4A50000}"/>
    <cellStyle name="Total 4 3 5 18 2" xfId="42466" xr:uid="{00000000-0005-0000-0000-0000E5A50000}"/>
    <cellStyle name="Total 4 3 5 18 3" xfId="42467" xr:uid="{00000000-0005-0000-0000-0000E6A50000}"/>
    <cellStyle name="Total 4 3 5 19" xfId="42468" xr:uid="{00000000-0005-0000-0000-0000E7A50000}"/>
    <cellStyle name="Total 4 3 5 19 2" xfId="42469" xr:uid="{00000000-0005-0000-0000-0000E8A50000}"/>
    <cellStyle name="Total 4 3 5 19 3" xfId="42470" xr:uid="{00000000-0005-0000-0000-0000E9A50000}"/>
    <cellStyle name="Total 4 3 5 2" xfId="42471" xr:uid="{00000000-0005-0000-0000-0000EAA50000}"/>
    <cellStyle name="Total 4 3 5 2 2" xfId="42472" xr:uid="{00000000-0005-0000-0000-0000EBA50000}"/>
    <cellStyle name="Total 4 3 5 2 3" xfId="42473" xr:uid="{00000000-0005-0000-0000-0000ECA50000}"/>
    <cellStyle name="Total 4 3 5 20" xfId="42474" xr:uid="{00000000-0005-0000-0000-0000EDA50000}"/>
    <cellStyle name="Total 4 3 5 20 2" xfId="42475" xr:uid="{00000000-0005-0000-0000-0000EEA50000}"/>
    <cellStyle name="Total 4 3 5 20 3" xfId="42476" xr:uid="{00000000-0005-0000-0000-0000EFA50000}"/>
    <cellStyle name="Total 4 3 5 21" xfId="42477" xr:uid="{00000000-0005-0000-0000-0000F0A50000}"/>
    <cellStyle name="Total 4 3 5 21 2" xfId="42478" xr:uid="{00000000-0005-0000-0000-0000F1A50000}"/>
    <cellStyle name="Total 4 3 5 21 3" xfId="42479" xr:uid="{00000000-0005-0000-0000-0000F2A50000}"/>
    <cellStyle name="Total 4 3 5 22" xfId="42480" xr:uid="{00000000-0005-0000-0000-0000F3A50000}"/>
    <cellStyle name="Total 4 3 5 22 2" xfId="42481" xr:uid="{00000000-0005-0000-0000-0000F4A50000}"/>
    <cellStyle name="Total 4 3 5 22 3" xfId="42482" xr:uid="{00000000-0005-0000-0000-0000F5A50000}"/>
    <cellStyle name="Total 4 3 5 23" xfId="42483" xr:uid="{00000000-0005-0000-0000-0000F6A50000}"/>
    <cellStyle name="Total 4 3 5 23 2" xfId="42484" xr:uid="{00000000-0005-0000-0000-0000F7A50000}"/>
    <cellStyle name="Total 4 3 5 23 3" xfId="42485" xr:uid="{00000000-0005-0000-0000-0000F8A50000}"/>
    <cellStyle name="Total 4 3 5 24" xfId="42486" xr:uid="{00000000-0005-0000-0000-0000F9A50000}"/>
    <cellStyle name="Total 4 3 5 24 2" xfId="42487" xr:uid="{00000000-0005-0000-0000-0000FAA50000}"/>
    <cellStyle name="Total 4 3 5 24 3" xfId="42488" xr:uid="{00000000-0005-0000-0000-0000FBA50000}"/>
    <cellStyle name="Total 4 3 5 25" xfId="42489" xr:uid="{00000000-0005-0000-0000-0000FCA50000}"/>
    <cellStyle name="Total 4 3 5 26" xfId="42490" xr:uid="{00000000-0005-0000-0000-0000FDA50000}"/>
    <cellStyle name="Total 4 3 5 3" xfId="42491" xr:uid="{00000000-0005-0000-0000-0000FEA50000}"/>
    <cellStyle name="Total 4 3 5 3 2" xfId="42492" xr:uid="{00000000-0005-0000-0000-0000FFA50000}"/>
    <cellStyle name="Total 4 3 5 3 3" xfId="42493" xr:uid="{00000000-0005-0000-0000-000000A60000}"/>
    <cellStyle name="Total 4 3 5 4" xfId="42494" xr:uid="{00000000-0005-0000-0000-000001A60000}"/>
    <cellStyle name="Total 4 3 5 4 2" xfId="42495" xr:uid="{00000000-0005-0000-0000-000002A60000}"/>
    <cellStyle name="Total 4 3 5 4 3" xfId="42496" xr:uid="{00000000-0005-0000-0000-000003A60000}"/>
    <cellStyle name="Total 4 3 5 5" xfId="42497" xr:uid="{00000000-0005-0000-0000-000004A60000}"/>
    <cellStyle name="Total 4 3 5 5 2" xfId="42498" xr:uid="{00000000-0005-0000-0000-000005A60000}"/>
    <cellStyle name="Total 4 3 5 5 3" xfId="42499" xr:uid="{00000000-0005-0000-0000-000006A60000}"/>
    <cellStyle name="Total 4 3 5 6" xfId="42500" xr:uid="{00000000-0005-0000-0000-000007A60000}"/>
    <cellStyle name="Total 4 3 5 6 2" xfId="42501" xr:uid="{00000000-0005-0000-0000-000008A60000}"/>
    <cellStyle name="Total 4 3 5 6 3" xfId="42502" xr:uid="{00000000-0005-0000-0000-000009A60000}"/>
    <cellStyle name="Total 4 3 5 7" xfId="42503" xr:uid="{00000000-0005-0000-0000-00000AA60000}"/>
    <cellStyle name="Total 4 3 5 7 2" xfId="42504" xr:uid="{00000000-0005-0000-0000-00000BA60000}"/>
    <cellStyle name="Total 4 3 5 7 3" xfId="42505" xr:uid="{00000000-0005-0000-0000-00000CA60000}"/>
    <cellStyle name="Total 4 3 5 8" xfId="42506" xr:uid="{00000000-0005-0000-0000-00000DA60000}"/>
    <cellStyle name="Total 4 3 5 8 2" xfId="42507" xr:uid="{00000000-0005-0000-0000-00000EA60000}"/>
    <cellStyle name="Total 4 3 5 8 3" xfId="42508" xr:uid="{00000000-0005-0000-0000-00000FA60000}"/>
    <cellStyle name="Total 4 3 5 9" xfId="42509" xr:uid="{00000000-0005-0000-0000-000010A60000}"/>
    <cellStyle name="Total 4 3 5 9 2" xfId="42510" xr:uid="{00000000-0005-0000-0000-000011A60000}"/>
    <cellStyle name="Total 4 3 5 9 3" xfId="42511" xr:uid="{00000000-0005-0000-0000-000012A60000}"/>
    <cellStyle name="Total 4 3 6" xfId="42512" xr:uid="{00000000-0005-0000-0000-000013A60000}"/>
    <cellStyle name="Total 4 3 6 10" xfId="42513" xr:uid="{00000000-0005-0000-0000-000014A60000}"/>
    <cellStyle name="Total 4 3 6 10 2" xfId="42514" xr:uid="{00000000-0005-0000-0000-000015A60000}"/>
    <cellStyle name="Total 4 3 6 10 3" xfId="42515" xr:uid="{00000000-0005-0000-0000-000016A60000}"/>
    <cellStyle name="Total 4 3 6 11" xfId="42516" xr:uid="{00000000-0005-0000-0000-000017A60000}"/>
    <cellStyle name="Total 4 3 6 11 2" xfId="42517" xr:uid="{00000000-0005-0000-0000-000018A60000}"/>
    <cellStyle name="Total 4 3 6 11 3" xfId="42518" xr:uid="{00000000-0005-0000-0000-000019A60000}"/>
    <cellStyle name="Total 4 3 6 12" xfId="42519" xr:uid="{00000000-0005-0000-0000-00001AA60000}"/>
    <cellStyle name="Total 4 3 6 12 2" xfId="42520" xr:uid="{00000000-0005-0000-0000-00001BA60000}"/>
    <cellStyle name="Total 4 3 6 12 3" xfId="42521" xr:uid="{00000000-0005-0000-0000-00001CA60000}"/>
    <cellStyle name="Total 4 3 6 13" xfId="42522" xr:uid="{00000000-0005-0000-0000-00001DA60000}"/>
    <cellStyle name="Total 4 3 6 13 2" xfId="42523" xr:uid="{00000000-0005-0000-0000-00001EA60000}"/>
    <cellStyle name="Total 4 3 6 13 3" xfId="42524" xr:uid="{00000000-0005-0000-0000-00001FA60000}"/>
    <cellStyle name="Total 4 3 6 14" xfId="42525" xr:uid="{00000000-0005-0000-0000-000020A60000}"/>
    <cellStyle name="Total 4 3 6 14 2" xfId="42526" xr:uid="{00000000-0005-0000-0000-000021A60000}"/>
    <cellStyle name="Total 4 3 6 14 3" xfId="42527" xr:uid="{00000000-0005-0000-0000-000022A60000}"/>
    <cellStyle name="Total 4 3 6 15" xfId="42528" xr:uid="{00000000-0005-0000-0000-000023A60000}"/>
    <cellStyle name="Total 4 3 6 15 2" xfId="42529" xr:uid="{00000000-0005-0000-0000-000024A60000}"/>
    <cellStyle name="Total 4 3 6 15 3" xfId="42530" xr:uid="{00000000-0005-0000-0000-000025A60000}"/>
    <cellStyle name="Total 4 3 6 16" xfId="42531" xr:uid="{00000000-0005-0000-0000-000026A60000}"/>
    <cellStyle name="Total 4 3 6 16 2" xfId="42532" xr:uid="{00000000-0005-0000-0000-000027A60000}"/>
    <cellStyle name="Total 4 3 6 16 3" xfId="42533" xr:uid="{00000000-0005-0000-0000-000028A60000}"/>
    <cellStyle name="Total 4 3 6 17" xfId="42534" xr:uid="{00000000-0005-0000-0000-000029A60000}"/>
    <cellStyle name="Total 4 3 6 17 2" xfId="42535" xr:uid="{00000000-0005-0000-0000-00002AA60000}"/>
    <cellStyle name="Total 4 3 6 17 3" xfId="42536" xr:uid="{00000000-0005-0000-0000-00002BA60000}"/>
    <cellStyle name="Total 4 3 6 18" xfId="42537" xr:uid="{00000000-0005-0000-0000-00002CA60000}"/>
    <cellStyle name="Total 4 3 6 18 2" xfId="42538" xr:uid="{00000000-0005-0000-0000-00002DA60000}"/>
    <cellStyle name="Total 4 3 6 18 3" xfId="42539" xr:uid="{00000000-0005-0000-0000-00002EA60000}"/>
    <cellStyle name="Total 4 3 6 19" xfId="42540" xr:uid="{00000000-0005-0000-0000-00002FA60000}"/>
    <cellStyle name="Total 4 3 6 19 2" xfId="42541" xr:uid="{00000000-0005-0000-0000-000030A60000}"/>
    <cellStyle name="Total 4 3 6 19 3" xfId="42542" xr:uid="{00000000-0005-0000-0000-000031A60000}"/>
    <cellStyle name="Total 4 3 6 2" xfId="42543" xr:uid="{00000000-0005-0000-0000-000032A60000}"/>
    <cellStyle name="Total 4 3 6 2 2" xfId="42544" xr:uid="{00000000-0005-0000-0000-000033A60000}"/>
    <cellStyle name="Total 4 3 6 2 3" xfId="42545" xr:uid="{00000000-0005-0000-0000-000034A60000}"/>
    <cellStyle name="Total 4 3 6 20" xfId="42546" xr:uid="{00000000-0005-0000-0000-000035A60000}"/>
    <cellStyle name="Total 4 3 6 20 2" xfId="42547" xr:uid="{00000000-0005-0000-0000-000036A60000}"/>
    <cellStyle name="Total 4 3 6 20 3" xfId="42548" xr:uid="{00000000-0005-0000-0000-000037A60000}"/>
    <cellStyle name="Total 4 3 6 21" xfId="42549" xr:uid="{00000000-0005-0000-0000-000038A60000}"/>
    <cellStyle name="Total 4 3 6 21 2" xfId="42550" xr:uid="{00000000-0005-0000-0000-000039A60000}"/>
    <cellStyle name="Total 4 3 6 21 3" xfId="42551" xr:uid="{00000000-0005-0000-0000-00003AA60000}"/>
    <cellStyle name="Total 4 3 6 22" xfId="42552" xr:uid="{00000000-0005-0000-0000-00003BA60000}"/>
    <cellStyle name="Total 4 3 6 22 2" xfId="42553" xr:uid="{00000000-0005-0000-0000-00003CA60000}"/>
    <cellStyle name="Total 4 3 6 22 3" xfId="42554" xr:uid="{00000000-0005-0000-0000-00003DA60000}"/>
    <cellStyle name="Total 4 3 6 23" xfId="42555" xr:uid="{00000000-0005-0000-0000-00003EA60000}"/>
    <cellStyle name="Total 4 3 6 23 2" xfId="42556" xr:uid="{00000000-0005-0000-0000-00003FA60000}"/>
    <cellStyle name="Total 4 3 6 23 3" xfId="42557" xr:uid="{00000000-0005-0000-0000-000040A60000}"/>
    <cellStyle name="Total 4 3 6 24" xfId="42558" xr:uid="{00000000-0005-0000-0000-000041A60000}"/>
    <cellStyle name="Total 4 3 6 24 2" xfId="42559" xr:uid="{00000000-0005-0000-0000-000042A60000}"/>
    <cellStyle name="Total 4 3 6 24 3" xfId="42560" xr:uid="{00000000-0005-0000-0000-000043A60000}"/>
    <cellStyle name="Total 4 3 6 25" xfId="42561" xr:uid="{00000000-0005-0000-0000-000044A60000}"/>
    <cellStyle name="Total 4 3 6 26" xfId="42562" xr:uid="{00000000-0005-0000-0000-000045A60000}"/>
    <cellStyle name="Total 4 3 6 3" xfId="42563" xr:uid="{00000000-0005-0000-0000-000046A60000}"/>
    <cellStyle name="Total 4 3 6 3 2" xfId="42564" xr:uid="{00000000-0005-0000-0000-000047A60000}"/>
    <cellStyle name="Total 4 3 6 3 3" xfId="42565" xr:uid="{00000000-0005-0000-0000-000048A60000}"/>
    <cellStyle name="Total 4 3 6 4" xfId="42566" xr:uid="{00000000-0005-0000-0000-000049A60000}"/>
    <cellStyle name="Total 4 3 6 4 2" xfId="42567" xr:uid="{00000000-0005-0000-0000-00004AA60000}"/>
    <cellStyle name="Total 4 3 6 4 3" xfId="42568" xr:uid="{00000000-0005-0000-0000-00004BA60000}"/>
    <cellStyle name="Total 4 3 6 5" xfId="42569" xr:uid="{00000000-0005-0000-0000-00004CA60000}"/>
    <cellStyle name="Total 4 3 6 5 2" xfId="42570" xr:uid="{00000000-0005-0000-0000-00004DA60000}"/>
    <cellStyle name="Total 4 3 6 5 3" xfId="42571" xr:uid="{00000000-0005-0000-0000-00004EA60000}"/>
    <cellStyle name="Total 4 3 6 6" xfId="42572" xr:uid="{00000000-0005-0000-0000-00004FA60000}"/>
    <cellStyle name="Total 4 3 6 6 2" xfId="42573" xr:uid="{00000000-0005-0000-0000-000050A60000}"/>
    <cellStyle name="Total 4 3 6 6 3" xfId="42574" xr:uid="{00000000-0005-0000-0000-000051A60000}"/>
    <cellStyle name="Total 4 3 6 7" xfId="42575" xr:uid="{00000000-0005-0000-0000-000052A60000}"/>
    <cellStyle name="Total 4 3 6 7 2" xfId="42576" xr:uid="{00000000-0005-0000-0000-000053A60000}"/>
    <cellStyle name="Total 4 3 6 7 3" xfId="42577" xr:uid="{00000000-0005-0000-0000-000054A60000}"/>
    <cellStyle name="Total 4 3 6 8" xfId="42578" xr:uid="{00000000-0005-0000-0000-000055A60000}"/>
    <cellStyle name="Total 4 3 6 8 2" xfId="42579" xr:uid="{00000000-0005-0000-0000-000056A60000}"/>
    <cellStyle name="Total 4 3 6 8 3" xfId="42580" xr:uid="{00000000-0005-0000-0000-000057A60000}"/>
    <cellStyle name="Total 4 3 6 9" xfId="42581" xr:uid="{00000000-0005-0000-0000-000058A60000}"/>
    <cellStyle name="Total 4 3 6 9 2" xfId="42582" xr:uid="{00000000-0005-0000-0000-000059A60000}"/>
    <cellStyle name="Total 4 3 6 9 3" xfId="42583" xr:uid="{00000000-0005-0000-0000-00005AA60000}"/>
    <cellStyle name="Total 4 3 7" xfId="42584" xr:uid="{00000000-0005-0000-0000-00005BA60000}"/>
    <cellStyle name="Total 4 3 7 10" xfId="42585" xr:uid="{00000000-0005-0000-0000-00005CA60000}"/>
    <cellStyle name="Total 4 3 7 10 2" xfId="42586" xr:uid="{00000000-0005-0000-0000-00005DA60000}"/>
    <cellStyle name="Total 4 3 7 10 3" xfId="42587" xr:uid="{00000000-0005-0000-0000-00005EA60000}"/>
    <cellStyle name="Total 4 3 7 11" xfId="42588" xr:uid="{00000000-0005-0000-0000-00005FA60000}"/>
    <cellStyle name="Total 4 3 7 11 2" xfId="42589" xr:uid="{00000000-0005-0000-0000-000060A60000}"/>
    <cellStyle name="Total 4 3 7 11 3" xfId="42590" xr:uid="{00000000-0005-0000-0000-000061A60000}"/>
    <cellStyle name="Total 4 3 7 12" xfId="42591" xr:uid="{00000000-0005-0000-0000-000062A60000}"/>
    <cellStyle name="Total 4 3 7 12 2" xfId="42592" xr:uid="{00000000-0005-0000-0000-000063A60000}"/>
    <cellStyle name="Total 4 3 7 12 3" xfId="42593" xr:uid="{00000000-0005-0000-0000-000064A60000}"/>
    <cellStyle name="Total 4 3 7 13" xfId="42594" xr:uid="{00000000-0005-0000-0000-000065A60000}"/>
    <cellStyle name="Total 4 3 7 13 2" xfId="42595" xr:uid="{00000000-0005-0000-0000-000066A60000}"/>
    <cellStyle name="Total 4 3 7 13 3" xfId="42596" xr:uid="{00000000-0005-0000-0000-000067A60000}"/>
    <cellStyle name="Total 4 3 7 14" xfId="42597" xr:uid="{00000000-0005-0000-0000-000068A60000}"/>
    <cellStyle name="Total 4 3 7 14 2" xfId="42598" xr:uid="{00000000-0005-0000-0000-000069A60000}"/>
    <cellStyle name="Total 4 3 7 14 3" xfId="42599" xr:uid="{00000000-0005-0000-0000-00006AA60000}"/>
    <cellStyle name="Total 4 3 7 15" xfId="42600" xr:uid="{00000000-0005-0000-0000-00006BA60000}"/>
    <cellStyle name="Total 4 3 7 15 2" xfId="42601" xr:uid="{00000000-0005-0000-0000-00006CA60000}"/>
    <cellStyle name="Total 4 3 7 15 3" xfId="42602" xr:uid="{00000000-0005-0000-0000-00006DA60000}"/>
    <cellStyle name="Total 4 3 7 16" xfId="42603" xr:uid="{00000000-0005-0000-0000-00006EA60000}"/>
    <cellStyle name="Total 4 3 7 16 2" xfId="42604" xr:uid="{00000000-0005-0000-0000-00006FA60000}"/>
    <cellStyle name="Total 4 3 7 16 3" xfId="42605" xr:uid="{00000000-0005-0000-0000-000070A60000}"/>
    <cellStyle name="Total 4 3 7 17" xfId="42606" xr:uid="{00000000-0005-0000-0000-000071A60000}"/>
    <cellStyle name="Total 4 3 7 17 2" xfId="42607" xr:uid="{00000000-0005-0000-0000-000072A60000}"/>
    <cellStyle name="Total 4 3 7 17 3" xfId="42608" xr:uid="{00000000-0005-0000-0000-000073A60000}"/>
    <cellStyle name="Total 4 3 7 18" xfId="42609" xr:uid="{00000000-0005-0000-0000-000074A60000}"/>
    <cellStyle name="Total 4 3 7 18 2" xfId="42610" xr:uid="{00000000-0005-0000-0000-000075A60000}"/>
    <cellStyle name="Total 4 3 7 18 3" xfId="42611" xr:uid="{00000000-0005-0000-0000-000076A60000}"/>
    <cellStyle name="Total 4 3 7 19" xfId="42612" xr:uid="{00000000-0005-0000-0000-000077A60000}"/>
    <cellStyle name="Total 4 3 7 19 2" xfId="42613" xr:uid="{00000000-0005-0000-0000-000078A60000}"/>
    <cellStyle name="Total 4 3 7 19 3" xfId="42614" xr:uid="{00000000-0005-0000-0000-000079A60000}"/>
    <cellStyle name="Total 4 3 7 2" xfId="42615" xr:uid="{00000000-0005-0000-0000-00007AA60000}"/>
    <cellStyle name="Total 4 3 7 2 2" xfId="42616" xr:uid="{00000000-0005-0000-0000-00007BA60000}"/>
    <cellStyle name="Total 4 3 7 2 3" xfId="42617" xr:uid="{00000000-0005-0000-0000-00007CA60000}"/>
    <cellStyle name="Total 4 3 7 20" xfId="42618" xr:uid="{00000000-0005-0000-0000-00007DA60000}"/>
    <cellStyle name="Total 4 3 7 20 2" xfId="42619" xr:uid="{00000000-0005-0000-0000-00007EA60000}"/>
    <cellStyle name="Total 4 3 7 20 3" xfId="42620" xr:uid="{00000000-0005-0000-0000-00007FA60000}"/>
    <cellStyle name="Total 4 3 7 21" xfId="42621" xr:uid="{00000000-0005-0000-0000-000080A60000}"/>
    <cellStyle name="Total 4 3 7 21 2" xfId="42622" xr:uid="{00000000-0005-0000-0000-000081A60000}"/>
    <cellStyle name="Total 4 3 7 21 3" xfId="42623" xr:uid="{00000000-0005-0000-0000-000082A60000}"/>
    <cellStyle name="Total 4 3 7 22" xfId="42624" xr:uid="{00000000-0005-0000-0000-000083A60000}"/>
    <cellStyle name="Total 4 3 7 22 2" xfId="42625" xr:uid="{00000000-0005-0000-0000-000084A60000}"/>
    <cellStyle name="Total 4 3 7 22 3" xfId="42626" xr:uid="{00000000-0005-0000-0000-000085A60000}"/>
    <cellStyle name="Total 4 3 7 23" xfId="42627" xr:uid="{00000000-0005-0000-0000-000086A60000}"/>
    <cellStyle name="Total 4 3 7 23 2" xfId="42628" xr:uid="{00000000-0005-0000-0000-000087A60000}"/>
    <cellStyle name="Total 4 3 7 23 3" xfId="42629" xr:uid="{00000000-0005-0000-0000-000088A60000}"/>
    <cellStyle name="Total 4 3 7 24" xfId="42630" xr:uid="{00000000-0005-0000-0000-000089A60000}"/>
    <cellStyle name="Total 4 3 7 24 2" xfId="42631" xr:uid="{00000000-0005-0000-0000-00008AA60000}"/>
    <cellStyle name="Total 4 3 7 24 3" xfId="42632" xr:uid="{00000000-0005-0000-0000-00008BA60000}"/>
    <cellStyle name="Total 4 3 7 25" xfId="42633" xr:uid="{00000000-0005-0000-0000-00008CA60000}"/>
    <cellStyle name="Total 4 3 7 26" xfId="42634" xr:uid="{00000000-0005-0000-0000-00008DA60000}"/>
    <cellStyle name="Total 4 3 7 3" xfId="42635" xr:uid="{00000000-0005-0000-0000-00008EA60000}"/>
    <cellStyle name="Total 4 3 7 3 2" xfId="42636" xr:uid="{00000000-0005-0000-0000-00008FA60000}"/>
    <cellStyle name="Total 4 3 7 3 3" xfId="42637" xr:uid="{00000000-0005-0000-0000-000090A60000}"/>
    <cellStyle name="Total 4 3 7 4" xfId="42638" xr:uid="{00000000-0005-0000-0000-000091A60000}"/>
    <cellStyle name="Total 4 3 7 4 2" xfId="42639" xr:uid="{00000000-0005-0000-0000-000092A60000}"/>
    <cellStyle name="Total 4 3 7 4 3" xfId="42640" xr:uid="{00000000-0005-0000-0000-000093A60000}"/>
    <cellStyle name="Total 4 3 7 5" xfId="42641" xr:uid="{00000000-0005-0000-0000-000094A60000}"/>
    <cellStyle name="Total 4 3 7 5 2" xfId="42642" xr:uid="{00000000-0005-0000-0000-000095A60000}"/>
    <cellStyle name="Total 4 3 7 5 3" xfId="42643" xr:uid="{00000000-0005-0000-0000-000096A60000}"/>
    <cellStyle name="Total 4 3 7 6" xfId="42644" xr:uid="{00000000-0005-0000-0000-000097A60000}"/>
    <cellStyle name="Total 4 3 7 6 2" xfId="42645" xr:uid="{00000000-0005-0000-0000-000098A60000}"/>
    <cellStyle name="Total 4 3 7 6 3" xfId="42646" xr:uid="{00000000-0005-0000-0000-000099A60000}"/>
    <cellStyle name="Total 4 3 7 7" xfId="42647" xr:uid="{00000000-0005-0000-0000-00009AA60000}"/>
    <cellStyle name="Total 4 3 7 7 2" xfId="42648" xr:uid="{00000000-0005-0000-0000-00009BA60000}"/>
    <cellStyle name="Total 4 3 7 7 3" xfId="42649" xr:uid="{00000000-0005-0000-0000-00009CA60000}"/>
    <cellStyle name="Total 4 3 7 8" xfId="42650" xr:uid="{00000000-0005-0000-0000-00009DA60000}"/>
    <cellStyle name="Total 4 3 7 8 2" xfId="42651" xr:uid="{00000000-0005-0000-0000-00009EA60000}"/>
    <cellStyle name="Total 4 3 7 8 3" xfId="42652" xr:uid="{00000000-0005-0000-0000-00009FA60000}"/>
    <cellStyle name="Total 4 3 7 9" xfId="42653" xr:uid="{00000000-0005-0000-0000-0000A0A60000}"/>
    <cellStyle name="Total 4 3 7 9 2" xfId="42654" xr:uid="{00000000-0005-0000-0000-0000A1A60000}"/>
    <cellStyle name="Total 4 3 7 9 3" xfId="42655" xr:uid="{00000000-0005-0000-0000-0000A2A60000}"/>
    <cellStyle name="Total 4 3 8" xfId="42656" xr:uid="{00000000-0005-0000-0000-0000A3A60000}"/>
    <cellStyle name="Total 4 3 8 10" xfId="42657" xr:uid="{00000000-0005-0000-0000-0000A4A60000}"/>
    <cellStyle name="Total 4 3 8 10 2" xfId="42658" xr:uid="{00000000-0005-0000-0000-0000A5A60000}"/>
    <cellStyle name="Total 4 3 8 10 3" xfId="42659" xr:uid="{00000000-0005-0000-0000-0000A6A60000}"/>
    <cellStyle name="Total 4 3 8 11" xfId="42660" xr:uid="{00000000-0005-0000-0000-0000A7A60000}"/>
    <cellStyle name="Total 4 3 8 11 2" xfId="42661" xr:uid="{00000000-0005-0000-0000-0000A8A60000}"/>
    <cellStyle name="Total 4 3 8 11 3" xfId="42662" xr:uid="{00000000-0005-0000-0000-0000A9A60000}"/>
    <cellStyle name="Total 4 3 8 12" xfId="42663" xr:uid="{00000000-0005-0000-0000-0000AAA60000}"/>
    <cellStyle name="Total 4 3 8 12 2" xfId="42664" xr:uid="{00000000-0005-0000-0000-0000ABA60000}"/>
    <cellStyle name="Total 4 3 8 12 3" xfId="42665" xr:uid="{00000000-0005-0000-0000-0000ACA60000}"/>
    <cellStyle name="Total 4 3 8 13" xfId="42666" xr:uid="{00000000-0005-0000-0000-0000ADA60000}"/>
    <cellStyle name="Total 4 3 8 13 2" xfId="42667" xr:uid="{00000000-0005-0000-0000-0000AEA60000}"/>
    <cellStyle name="Total 4 3 8 13 3" xfId="42668" xr:uid="{00000000-0005-0000-0000-0000AFA60000}"/>
    <cellStyle name="Total 4 3 8 14" xfId="42669" xr:uid="{00000000-0005-0000-0000-0000B0A60000}"/>
    <cellStyle name="Total 4 3 8 14 2" xfId="42670" xr:uid="{00000000-0005-0000-0000-0000B1A60000}"/>
    <cellStyle name="Total 4 3 8 14 3" xfId="42671" xr:uid="{00000000-0005-0000-0000-0000B2A60000}"/>
    <cellStyle name="Total 4 3 8 15" xfId="42672" xr:uid="{00000000-0005-0000-0000-0000B3A60000}"/>
    <cellStyle name="Total 4 3 8 15 2" xfId="42673" xr:uid="{00000000-0005-0000-0000-0000B4A60000}"/>
    <cellStyle name="Total 4 3 8 15 3" xfId="42674" xr:uid="{00000000-0005-0000-0000-0000B5A60000}"/>
    <cellStyle name="Total 4 3 8 16" xfId="42675" xr:uid="{00000000-0005-0000-0000-0000B6A60000}"/>
    <cellStyle name="Total 4 3 8 16 2" xfId="42676" xr:uid="{00000000-0005-0000-0000-0000B7A60000}"/>
    <cellStyle name="Total 4 3 8 16 3" xfId="42677" xr:uid="{00000000-0005-0000-0000-0000B8A60000}"/>
    <cellStyle name="Total 4 3 8 17" xfId="42678" xr:uid="{00000000-0005-0000-0000-0000B9A60000}"/>
    <cellStyle name="Total 4 3 8 17 2" xfId="42679" xr:uid="{00000000-0005-0000-0000-0000BAA60000}"/>
    <cellStyle name="Total 4 3 8 17 3" xfId="42680" xr:uid="{00000000-0005-0000-0000-0000BBA60000}"/>
    <cellStyle name="Total 4 3 8 18" xfId="42681" xr:uid="{00000000-0005-0000-0000-0000BCA60000}"/>
    <cellStyle name="Total 4 3 8 18 2" xfId="42682" xr:uid="{00000000-0005-0000-0000-0000BDA60000}"/>
    <cellStyle name="Total 4 3 8 18 3" xfId="42683" xr:uid="{00000000-0005-0000-0000-0000BEA60000}"/>
    <cellStyle name="Total 4 3 8 19" xfId="42684" xr:uid="{00000000-0005-0000-0000-0000BFA60000}"/>
    <cellStyle name="Total 4 3 8 19 2" xfId="42685" xr:uid="{00000000-0005-0000-0000-0000C0A60000}"/>
    <cellStyle name="Total 4 3 8 19 3" xfId="42686" xr:uid="{00000000-0005-0000-0000-0000C1A60000}"/>
    <cellStyle name="Total 4 3 8 2" xfId="42687" xr:uid="{00000000-0005-0000-0000-0000C2A60000}"/>
    <cellStyle name="Total 4 3 8 2 2" xfId="42688" xr:uid="{00000000-0005-0000-0000-0000C3A60000}"/>
    <cellStyle name="Total 4 3 8 2 3" xfId="42689" xr:uid="{00000000-0005-0000-0000-0000C4A60000}"/>
    <cellStyle name="Total 4 3 8 20" xfId="42690" xr:uid="{00000000-0005-0000-0000-0000C5A60000}"/>
    <cellStyle name="Total 4 3 8 20 2" xfId="42691" xr:uid="{00000000-0005-0000-0000-0000C6A60000}"/>
    <cellStyle name="Total 4 3 8 20 3" xfId="42692" xr:uid="{00000000-0005-0000-0000-0000C7A60000}"/>
    <cellStyle name="Total 4 3 8 21" xfId="42693" xr:uid="{00000000-0005-0000-0000-0000C8A60000}"/>
    <cellStyle name="Total 4 3 8 21 2" xfId="42694" xr:uid="{00000000-0005-0000-0000-0000C9A60000}"/>
    <cellStyle name="Total 4 3 8 21 3" xfId="42695" xr:uid="{00000000-0005-0000-0000-0000CAA60000}"/>
    <cellStyle name="Total 4 3 8 22" xfId="42696" xr:uid="{00000000-0005-0000-0000-0000CBA60000}"/>
    <cellStyle name="Total 4 3 8 22 2" xfId="42697" xr:uid="{00000000-0005-0000-0000-0000CCA60000}"/>
    <cellStyle name="Total 4 3 8 22 3" xfId="42698" xr:uid="{00000000-0005-0000-0000-0000CDA60000}"/>
    <cellStyle name="Total 4 3 8 23" xfId="42699" xr:uid="{00000000-0005-0000-0000-0000CEA60000}"/>
    <cellStyle name="Total 4 3 8 23 2" xfId="42700" xr:uid="{00000000-0005-0000-0000-0000CFA60000}"/>
    <cellStyle name="Total 4 3 8 23 3" xfId="42701" xr:uid="{00000000-0005-0000-0000-0000D0A60000}"/>
    <cellStyle name="Total 4 3 8 24" xfId="42702" xr:uid="{00000000-0005-0000-0000-0000D1A60000}"/>
    <cellStyle name="Total 4 3 8 24 2" xfId="42703" xr:uid="{00000000-0005-0000-0000-0000D2A60000}"/>
    <cellStyle name="Total 4 3 8 24 3" xfId="42704" xr:uid="{00000000-0005-0000-0000-0000D3A60000}"/>
    <cellStyle name="Total 4 3 8 25" xfId="42705" xr:uid="{00000000-0005-0000-0000-0000D4A60000}"/>
    <cellStyle name="Total 4 3 8 26" xfId="42706" xr:uid="{00000000-0005-0000-0000-0000D5A60000}"/>
    <cellStyle name="Total 4 3 8 3" xfId="42707" xr:uid="{00000000-0005-0000-0000-0000D6A60000}"/>
    <cellStyle name="Total 4 3 8 3 2" xfId="42708" xr:uid="{00000000-0005-0000-0000-0000D7A60000}"/>
    <cellStyle name="Total 4 3 8 3 3" xfId="42709" xr:uid="{00000000-0005-0000-0000-0000D8A60000}"/>
    <cellStyle name="Total 4 3 8 4" xfId="42710" xr:uid="{00000000-0005-0000-0000-0000D9A60000}"/>
    <cellStyle name="Total 4 3 8 4 2" xfId="42711" xr:uid="{00000000-0005-0000-0000-0000DAA60000}"/>
    <cellStyle name="Total 4 3 8 4 3" xfId="42712" xr:uid="{00000000-0005-0000-0000-0000DBA60000}"/>
    <cellStyle name="Total 4 3 8 5" xfId="42713" xr:uid="{00000000-0005-0000-0000-0000DCA60000}"/>
    <cellStyle name="Total 4 3 8 5 2" xfId="42714" xr:uid="{00000000-0005-0000-0000-0000DDA60000}"/>
    <cellStyle name="Total 4 3 8 5 3" xfId="42715" xr:uid="{00000000-0005-0000-0000-0000DEA60000}"/>
    <cellStyle name="Total 4 3 8 6" xfId="42716" xr:uid="{00000000-0005-0000-0000-0000DFA60000}"/>
    <cellStyle name="Total 4 3 8 6 2" xfId="42717" xr:uid="{00000000-0005-0000-0000-0000E0A60000}"/>
    <cellStyle name="Total 4 3 8 6 3" xfId="42718" xr:uid="{00000000-0005-0000-0000-0000E1A60000}"/>
    <cellStyle name="Total 4 3 8 7" xfId="42719" xr:uid="{00000000-0005-0000-0000-0000E2A60000}"/>
    <cellStyle name="Total 4 3 8 7 2" xfId="42720" xr:uid="{00000000-0005-0000-0000-0000E3A60000}"/>
    <cellStyle name="Total 4 3 8 7 3" xfId="42721" xr:uid="{00000000-0005-0000-0000-0000E4A60000}"/>
    <cellStyle name="Total 4 3 8 8" xfId="42722" xr:uid="{00000000-0005-0000-0000-0000E5A60000}"/>
    <cellStyle name="Total 4 3 8 8 2" xfId="42723" xr:uid="{00000000-0005-0000-0000-0000E6A60000}"/>
    <cellStyle name="Total 4 3 8 8 3" xfId="42724" xr:uid="{00000000-0005-0000-0000-0000E7A60000}"/>
    <cellStyle name="Total 4 3 8 9" xfId="42725" xr:uid="{00000000-0005-0000-0000-0000E8A60000}"/>
    <cellStyle name="Total 4 3 8 9 2" xfId="42726" xr:uid="{00000000-0005-0000-0000-0000E9A60000}"/>
    <cellStyle name="Total 4 3 8 9 3" xfId="42727" xr:uid="{00000000-0005-0000-0000-0000EAA60000}"/>
    <cellStyle name="Total 4 3 9" xfId="42728" xr:uid="{00000000-0005-0000-0000-0000EBA60000}"/>
    <cellStyle name="Total 4 3 9 10" xfId="42729" xr:uid="{00000000-0005-0000-0000-0000ECA60000}"/>
    <cellStyle name="Total 4 3 9 10 2" xfId="42730" xr:uid="{00000000-0005-0000-0000-0000EDA60000}"/>
    <cellStyle name="Total 4 3 9 10 3" xfId="42731" xr:uid="{00000000-0005-0000-0000-0000EEA60000}"/>
    <cellStyle name="Total 4 3 9 11" xfId="42732" xr:uid="{00000000-0005-0000-0000-0000EFA60000}"/>
    <cellStyle name="Total 4 3 9 11 2" xfId="42733" xr:uid="{00000000-0005-0000-0000-0000F0A60000}"/>
    <cellStyle name="Total 4 3 9 11 3" xfId="42734" xr:uid="{00000000-0005-0000-0000-0000F1A60000}"/>
    <cellStyle name="Total 4 3 9 12" xfId="42735" xr:uid="{00000000-0005-0000-0000-0000F2A60000}"/>
    <cellStyle name="Total 4 3 9 12 2" xfId="42736" xr:uid="{00000000-0005-0000-0000-0000F3A60000}"/>
    <cellStyle name="Total 4 3 9 12 3" xfId="42737" xr:uid="{00000000-0005-0000-0000-0000F4A60000}"/>
    <cellStyle name="Total 4 3 9 13" xfId="42738" xr:uid="{00000000-0005-0000-0000-0000F5A60000}"/>
    <cellStyle name="Total 4 3 9 13 2" xfId="42739" xr:uid="{00000000-0005-0000-0000-0000F6A60000}"/>
    <cellStyle name="Total 4 3 9 13 3" xfId="42740" xr:uid="{00000000-0005-0000-0000-0000F7A60000}"/>
    <cellStyle name="Total 4 3 9 14" xfId="42741" xr:uid="{00000000-0005-0000-0000-0000F8A60000}"/>
    <cellStyle name="Total 4 3 9 14 2" xfId="42742" xr:uid="{00000000-0005-0000-0000-0000F9A60000}"/>
    <cellStyle name="Total 4 3 9 14 3" xfId="42743" xr:uid="{00000000-0005-0000-0000-0000FAA60000}"/>
    <cellStyle name="Total 4 3 9 15" xfId="42744" xr:uid="{00000000-0005-0000-0000-0000FBA60000}"/>
    <cellStyle name="Total 4 3 9 15 2" xfId="42745" xr:uid="{00000000-0005-0000-0000-0000FCA60000}"/>
    <cellStyle name="Total 4 3 9 15 3" xfId="42746" xr:uid="{00000000-0005-0000-0000-0000FDA60000}"/>
    <cellStyle name="Total 4 3 9 16" xfId="42747" xr:uid="{00000000-0005-0000-0000-0000FEA60000}"/>
    <cellStyle name="Total 4 3 9 16 2" xfId="42748" xr:uid="{00000000-0005-0000-0000-0000FFA60000}"/>
    <cellStyle name="Total 4 3 9 16 3" xfId="42749" xr:uid="{00000000-0005-0000-0000-000000A70000}"/>
    <cellStyle name="Total 4 3 9 17" xfId="42750" xr:uid="{00000000-0005-0000-0000-000001A70000}"/>
    <cellStyle name="Total 4 3 9 17 2" xfId="42751" xr:uid="{00000000-0005-0000-0000-000002A70000}"/>
    <cellStyle name="Total 4 3 9 17 3" xfId="42752" xr:uid="{00000000-0005-0000-0000-000003A70000}"/>
    <cellStyle name="Total 4 3 9 18" xfId="42753" xr:uid="{00000000-0005-0000-0000-000004A70000}"/>
    <cellStyle name="Total 4 3 9 18 2" xfId="42754" xr:uid="{00000000-0005-0000-0000-000005A70000}"/>
    <cellStyle name="Total 4 3 9 18 3" xfId="42755" xr:uid="{00000000-0005-0000-0000-000006A70000}"/>
    <cellStyle name="Total 4 3 9 19" xfId="42756" xr:uid="{00000000-0005-0000-0000-000007A70000}"/>
    <cellStyle name="Total 4 3 9 19 2" xfId="42757" xr:uid="{00000000-0005-0000-0000-000008A70000}"/>
    <cellStyle name="Total 4 3 9 19 3" xfId="42758" xr:uid="{00000000-0005-0000-0000-000009A70000}"/>
    <cellStyle name="Total 4 3 9 2" xfId="42759" xr:uid="{00000000-0005-0000-0000-00000AA70000}"/>
    <cellStyle name="Total 4 3 9 2 2" xfId="42760" xr:uid="{00000000-0005-0000-0000-00000BA70000}"/>
    <cellStyle name="Total 4 3 9 2 3" xfId="42761" xr:uid="{00000000-0005-0000-0000-00000CA70000}"/>
    <cellStyle name="Total 4 3 9 20" xfId="42762" xr:uid="{00000000-0005-0000-0000-00000DA70000}"/>
    <cellStyle name="Total 4 3 9 20 2" xfId="42763" xr:uid="{00000000-0005-0000-0000-00000EA70000}"/>
    <cellStyle name="Total 4 3 9 20 3" xfId="42764" xr:uid="{00000000-0005-0000-0000-00000FA70000}"/>
    <cellStyle name="Total 4 3 9 21" xfId="42765" xr:uid="{00000000-0005-0000-0000-000010A70000}"/>
    <cellStyle name="Total 4 3 9 21 2" xfId="42766" xr:uid="{00000000-0005-0000-0000-000011A70000}"/>
    <cellStyle name="Total 4 3 9 21 3" xfId="42767" xr:uid="{00000000-0005-0000-0000-000012A70000}"/>
    <cellStyle name="Total 4 3 9 22" xfId="42768" xr:uid="{00000000-0005-0000-0000-000013A70000}"/>
    <cellStyle name="Total 4 3 9 22 2" xfId="42769" xr:uid="{00000000-0005-0000-0000-000014A70000}"/>
    <cellStyle name="Total 4 3 9 22 3" xfId="42770" xr:uid="{00000000-0005-0000-0000-000015A70000}"/>
    <cellStyle name="Total 4 3 9 23" xfId="42771" xr:uid="{00000000-0005-0000-0000-000016A70000}"/>
    <cellStyle name="Total 4 3 9 23 2" xfId="42772" xr:uid="{00000000-0005-0000-0000-000017A70000}"/>
    <cellStyle name="Total 4 3 9 23 3" xfId="42773" xr:uid="{00000000-0005-0000-0000-000018A70000}"/>
    <cellStyle name="Total 4 3 9 24" xfId="42774" xr:uid="{00000000-0005-0000-0000-000019A70000}"/>
    <cellStyle name="Total 4 3 9 24 2" xfId="42775" xr:uid="{00000000-0005-0000-0000-00001AA70000}"/>
    <cellStyle name="Total 4 3 9 24 3" xfId="42776" xr:uid="{00000000-0005-0000-0000-00001BA70000}"/>
    <cellStyle name="Total 4 3 9 25" xfId="42777" xr:uid="{00000000-0005-0000-0000-00001CA70000}"/>
    <cellStyle name="Total 4 3 9 26" xfId="42778" xr:uid="{00000000-0005-0000-0000-00001DA70000}"/>
    <cellStyle name="Total 4 3 9 3" xfId="42779" xr:uid="{00000000-0005-0000-0000-00001EA70000}"/>
    <cellStyle name="Total 4 3 9 3 2" xfId="42780" xr:uid="{00000000-0005-0000-0000-00001FA70000}"/>
    <cellStyle name="Total 4 3 9 3 3" xfId="42781" xr:uid="{00000000-0005-0000-0000-000020A70000}"/>
    <cellStyle name="Total 4 3 9 4" xfId="42782" xr:uid="{00000000-0005-0000-0000-000021A70000}"/>
    <cellStyle name="Total 4 3 9 4 2" xfId="42783" xr:uid="{00000000-0005-0000-0000-000022A70000}"/>
    <cellStyle name="Total 4 3 9 4 3" xfId="42784" xr:uid="{00000000-0005-0000-0000-000023A70000}"/>
    <cellStyle name="Total 4 3 9 5" xfId="42785" xr:uid="{00000000-0005-0000-0000-000024A70000}"/>
    <cellStyle name="Total 4 3 9 5 2" xfId="42786" xr:uid="{00000000-0005-0000-0000-000025A70000}"/>
    <cellStyle name="Total 4 3 9 5 3" xfId="42787" xr:uid="{00000000-0005-0000-0000-000026A70000}"/>
    <cellStyle name="Total 4 3 9 6" xfId="42788" xr:uid="{00000000-0005-0000-0000-000027A70000}"/>
    <cellStyle name="Total 4 3 9 6 2" xfId="42789" xr:uid="{00000000-0005-0000-0000-000028A70000}"/>
    <cellStyle name="Total 4 3 9 6 3" xfId="42790" xr:uid="{00000000-0005-0000-0000-000029A70000}"/>
    <cellStyle name="Total 4 3 9 7" xfId="42791" xr:uid="{00000000-0005-0000-0000-00002AA70000}"/>
    <cellStyle name="Total 4 3 9 7 2" xfId="42792" xr:uid="{00000000-0005-0000-0000-00002BA70000}"/>
    <cellStyle name="Total 4 3 9 7 3" xfId="42793" xr:uid="{00000000-0005-0000-0000-00002CA70000}"/>
    <cellStyle name="Total 4 3 9 8" xfId="42794" xr:uid="{00000000-0005-0000-0000-00002DA70000}"/>
    <cellStyle name="Total 4 3 9 8 2" xfId="42795" xr:uid="{00000000-0005-0000-0000-00002EA70000}"/>
    <cellStyle name="Total 4 3 9 8 3" xfId="42796" xr:uid="{00000000-0005-0000-0000-00002FA70000}"/>
    <cellStyle name="Total 4 3 9 9" xfId="42797" xr:uid="{00000000-0005-0000-0000-000030A70000}"/>
    <cellStyle name="Total 4 3 9 9 2" xfId="42798" xr:uid="{00000000-0005-0000-0000-000031A70000}"/>
    <cellStyle name="Total 4 3 9 9 3" xfId="42799" xr:uid="{00000000-0005-0000-0000-000032A70000}"/>
    <cellStyle name="Total 4 4" xfId="42800" xr:uid="{00000000-0005-0000-0000-000033A70000}"/>
    <cellStyle name="Total 4 4 2" xfId="42801" xr:uid="{00000000-0005-0000-0000-000034A70000}"/>
    <cellStyle name="Total 4 4 2 2" xfId="42802" xr:uid="{00000000-0005-0000-0000-000035A70000}"/>
    <cellStyle name="Total 4 4 2 3" xfId="42803" xr:uid="{00000000-0005-0000-0000-000036A70000}"/>
    <cellStyle name="Total 4 4 3" xfId="42804" xr:uid="{00000000-0005-0000-0000-000037A70000}"/>
    <cellStyle name="Total 4 4 3 2" xfId="42805" xr:uid="{00000000-0005-0000-0000-000038A70000}"/>
    <cellStyle name="Total 4 4 3 3" xfId="42806" xr:uid="{00000000-0005-0000-0000-000039A70000}"/>
    <cellStyle name="Total 4 4 4" xfId="42807" xr:uid="{00000000-0005-0000-0000-00003AA70000}"/>
    <cellStyle name="Total 4 4 4 2" xfId="42808" xr:uid="{00000000-0005-0000-0000-00003BA70000}"/>
    <cellStyle name="Total 4 4 4 3" xfId="42809" xr:uid="{00000000-0005-0000-0000-00003CA70000}"/>
    <cellStyle name="Total 4 4 4 4" xfId="42810" xr:uid="{00000000-0005-0000-0000-00003DA70000}"/>
    <cellStyle name="Total 4 4 4 5" xfId="42811" xr:uid="{00000000-0005-0000-0000-00003EA70000}"/>
    <cellStyle name="Total 4 4 5" xfId="42812" xr:uid="{00000000-0005-0000-0000-00003FA70000}"/>
    <cellStyle name="Total 4 4 5 2" xfId="42813" xr:uid="{00000000-0005-0000-0000-000040A70000}"/>
    <cellStyle name="Total 4 4 5 3" xfId="42814" xr:uid="{00000000-0005-0000-0000-000041A70000}"/>
    <cellStyle name="Total 4 4 6" xfId="42815" xr:uid="{00000000-0005-0000-0000-000042A70000}"/>
    <cellStyle name="Total 4 4 6 2" xfId="42816" xr:uid="{00000000-0005-0000-0000-000043A70000}"/>
    <cellStyle name="Total 4 5" xfId="42817" xr:uid="{00000000-0005-0000-0000-000044A70000}"/>
    <cellStyle name="Total 4 5 2" xfId="42818" xr:uid="{00000000-0005-0000-0000-000045A70000}"/>
    <cellStyle name="Total 4 5 3" xfId="42819" xr:uid="{00000000-0005-0000-0000-000046A70000}"/>
    <cellStyle name="Total 4 6" xfId="42820" xr:uid="{00000000-0005-0000-0000-000047A70000}"/>
    <cellStyle name="Total 4 6 2" xfId="42821" xr:uid="{00000000-0005-0000-0000-000048A70000}"/>
    <cellStyle name="Total 4 6 3" xfId="42822" xr:uid="{00000000-0005-0000-0000-000049A70000}"/>
    <cellStyle name="Total 4 7" xfId="42823" xr:uid="{00000000-0005-0000-0000-00004AA70000}"/>
    <cellStyle name="Total 4 7 2" xfId="42824" xr:uid="{00000000-0005-0000-0000-00004BA70000}"/>
    <cellStyle name="Total 4 7 3" xfId="42825" xr:uid="{00000000-0005-0000-0000-00004CA70000}"/>
    <cellStyle name="Total 4 7 4" xfId="42826" xr:uid="{00000000-0005-0000-0000-00004DA70000}"/>
    <cellStyle name="Total 4 7 5" xfId="42827" xr:uid="{00000000-0005-0000-0000-00004EA70000}"/>
    <cellStyle name="Total 4 8" xfId="42828" xr:uid="{00000000-0005-0000-0000-00004FA70000}"/>
    <cellStyle name="Total 4 8 2" xfId="42829" xr:uid="{00000000-0005-0000-0000-000050A70000}"/>
    <cellStyle name="Total 4 8 3" xfId="42830" xr:uid="{00000000-0005-0000-0000-000051A70000}"/>
    <cellStyle name="Total 4 9" xfId="42831" xr:uid="{00000000-0005-0000-0000-000052A70000}"/>
    <cellStyle name="Total 4 9 2" xfId="42832" xr:uid="{00000000-0005-0000-0000-000053A70000}"/>
    <cellStyle name="Total 5" xfId="42833" xr:uid="{00000000-0005-0000-0000-000054A70000}"/>
    <cellStyle name="Total 5 2" xfId="42834" xr:uid="{00000000-0005-0000-0000-000055A70000}"/>
    <cellStyle name="Total 5 2 2" xfId="42835" xr:uid="{00000000-0005-0000-0000-000056A70000}"/>
    <cellStyle name="Total 5 2 2 2" xfId="42836" xr:uid="{00000000-0005-0000-0000-000057A70000}"/>
    <cellStyle name="Total 5 2 2 3" xfId="42837" xr:uid="{00000000-0005-0000-0000-000058A70000}"/>
    <cellStyle name="Total 5 3" xfId="42838" xr:uid="{00000000-0005-0000-0000-000059A70000}"/>
    <cellStyle name="Total 6" xfId="42839" xr:uid="{00000000-0005-0000-0000-00005AA70000}"/>
    <cellStyle name="Total 6 2" xfId="42840" xr:uid="{00000000-0005-0000-0000-00005BA70000}"/>
    <cellStyle name="Total 6 2 2" xfId="42841" xr:uid="{00000000-0005-0000-0000-00005CA70000}"/>
    <cellStyle name="Total 6 2 2 2" xfId="42842" xr:uid="{00000000-0005-0000-0000-00005DA70000}"/>
    <cellStyle name="Total 6 2 2 3" xfId="42843" xr:uid="{00000000-0005-0000-0000-00005EA70000}"/>
    <cellStyle name="Total 6 3" xfId="42844" xr:uid="{00000000-0005-0000-0000-00005FA70000}"/>
    <cellStyle name="Total 7" xfId="42845" xr:uid="{00000000-0005-0000-0000-000060A70000}"/>
    <cellStyle name="Total 7 2" xfId="42846" xr:uid="{00000000-0005-0000-0000-000061A70000}"/>
    <cellStyle name="Total 7 2 2" xfId="42847" xr:uid="{00000000-0005-0000-0000-000062A70000}"/>
    <cellStyle name="Total 7 2 3" xfId="42848" xr:uid="{00000000-0005-0000-0000-000063A70000}"/>
    <cellStyle name="Total 8" xfId="42849" xr:uid="{00000000-0005-0000-0000-000064A70000}"/>
    <cellStyle name="Total 8 2" xfId="42850" xr:uid="{00000000-0005-0000-0000-000065A70000}"/>
    <cellStyle name="Total 8 2 2" xfId="42851" xr:uid="{00000000-0005-0000-0000-000066A70000}"/>
    <cellStyle name="Total 8 2 3" xfId="42852" xr:uid="{00000000-0005-0000-0000-000067A70000}"/>
    <cellStyle name="Total 9" xfId="42853" xr:uid="{00000000-0005-0000-0000-000068A70000}"/>
    <cellStyle name="Total 9 2" xfId="42854" xr:uid="{00000000-0005-0000-0000-000069A70000}"/>
    <cellStyle name="Total 9 3" xfId="42855" xr:uid="{00000000-0005-0000-0000-00006AA70000}"/>
    <cellStyle name="Totals" xfId="42856" xr:uid="{00000000-0005-0000-0000-00006BA70000}"/>
    <cellStyle name="Unique" xfId="42857" xr:uid="{00000000-0005-0000-0000-00006CA70000}"/>
    <cellStyle name="Unique 10" xfId="42858" xr:uid="{00000000-0005-0000-0000-00006DA70000}"/>
    <cellStyle name="Unique 10 10" xfId="42859" xr:uid="{00000000-0005-0000-0000-00006EA70000}"/>
    <cellStyle name="Unique 10 10 2" xfId="42860" xr:uid="{00000000-0005-0000-0000-00006FA70000}"/>
    <cellStyle name="Unique 10 10 3" xfId="42861" xr:uid="{00000000-0005-0000-0000-000070A70000}"/>
    <cellStyle name="Unique 10 11" xfId="42862" xr:uid="{00000000-0005-0000-0000-000071A70000}"/>
    <cellStyle name="Unique 10 11 2" xfId="42863" xr:uid="{00000000-0005-0000-0000-000072A70000}"/>
    <cellStyle name="Unique 10 11 3" xfId="42864" xr:uid="{00000000-0005-0000-0000-000073A70000}"/>
    <cellStyle name="Unique 10 12" xfId="42865" xr:uid="{00000000-0005-0000-0000-000074A70000}"/>
    <cellStyle name="Unique 10 12 2" xfId="42866" xr:uid="{00000000-0005-0000-0000-000075A70000}"/>
    <cellStyle name="Unique 10 12 3" xfId="42867" xr:uid="{00000000-0005-0000-0000-000076A70000}"/>
    <cellStyle name="Unique 10 13" xfId="42868" xr:uid="{00000000-0005-0000-0000-000077A70000}"/>
    <cellStyle name="Unique 10 13 2" xfId="42869" xr:uid="{00000000-0005-0000-0000-000078A70000}"/>
    <cellStyle name="Unique 10 13 3" xfId="42870" xr:uid="{00000000-0005-0000-0000-000079A70000}"/>
    <cellStyle name="Unique 10 14" xfId="42871" xr:uid="{00000000-0005-0000-0000-00007AA70000}"/>
    <cellStyle name="Unique 10 14 2" xfId="42872" xr:uid="{00000000-0005-0000-0000-00007BA70000}"/>
    <cellStyle name="Unique 10 14 3" xfId="42873" xr:uid="{00000000-0005-0000-0000-00007CA70000}"/>
    <cellStyle name="Unique 10 15" xfId="42874" xr:uid="{00000000-0005-0000-0000-00007DA70000}"/>
    <cellStyle name="Unique 10 15 2" xfId="42875" xr:uid="{00000000-0005-0000-0000-00007EA70000}"/>
    <cellStyle name="Unique 10 15 3" xfId="42876" xr:uid="{00000000-0005-0000-0000-00007FA70000}"/>
    <cellStyle name="Unique 10 16" xfId="42877" xr:uid="{00000000-0005-0000-0000-000080A70000}"/>
    <cellStyle name="Unique 10 16 2" xfId="42878" xr:uid="{00000000-0005-0000-0000-000081A70000}"/>
    <cellStyle name="Unique 10 16 3" xfId="42879" xr:uid="{00000000-0005-0000-0000-000082A70000}"/>
    <cellStyle name="Unique 10 17" xfId="42880" xr:uid="{00000000-0005-0000-0000-000083A70000}"/>
    <cellStyle name="Unique 10 17 2" xfId="42881" xr:uid="{00000000-0005-0000-0000-000084A70000}"/>
    <cellStyle name="Unique 10 17 3" xfId="42882" xr:uid="{00000000-0005-0000-0000-000085A70000}"/>
    <cellStyle name="Unique 10 18" xfId="42883" xr:uid="{00000000-0005-0000-0000-000086A70000}"/>
    <cellStyle name="Unique 10 18 2" xfId="42884" xr:uid="{00000000-0005-0000-0000-000087A70000}"/>
    <cellStyle name="Unique 10 18 3" xfId="42885" xr:uid="{00000000-0005-0000-0000-000088A70000}"/>
    <cellStyle name="Unique 10 19" xfId="42886" xr:uid="{00000000-0005-0000-0000-000089A70000}"/>
    <cellStyle name="Unique 10 19 2" xfId="42887" xr:uid="{00000000-0005-0000-0000-00008AA70000}"/>
    <cellStyle name="Unique 10 19 3" xfId="42888" xr:uid="{00000000-0005-0000-0000-00008BA70000}"/>
    <cellStyle name="Unique 10 2" xfId="42889" xr:uid="{00000000-0005-0000-0000-00008CA70000}"/>
    <cellStyle name="Unique 10 2 2" xfId="42890" xr:uid="{00000000-0005-0000-0000-00008DA70000}"/>
    <cellStyle name="Unique 10 2 3" xfId="42891" xr:uid="{00000000-0005-0000-0000-00008EA70000}"/>
    <cellStyle name="Unique 10 20" xfId="42892" xr:uid="{00000000-0005-0000-0000-00008FA70000}"/>
    <cellStyle name="Unique 10 20 2" xfId="42893" xr:uid="{00000000-0005-0000-0000-000090A70000}"/>
    <cellStyle name="Unique 10 20 3" xfId="42894" xr:uid="{00000000-0005-0000-0000-000091A70000}"/>
    <cellStyle name="Unique 10 21" xfId="42895" xr:uid="{00000000-0005-0000-0000-000092A70000}"/>
    <cellStyle name="Unique 10 21 2" xfId="42896" xr:uid="{00000000-0005-0000-0000-000093A70000}"/>
    <cellStyle name="Unique 10 21 3" xfId="42897" xr:uid="{00000000-0005-0000-0000-000094A70000}"/>
    <cellStyle name="Unique 10 22" xfId="42898" xr:uid="{00000000-0005-0000-0000-000095A70000}"/>
    <cellStyle name="Unique 10 22 2" xfId="42899" xr:uid="{00000000-0005-0000-0000-000096A70000}"/>
    <cellStyle name="Unique 10 22 3" xfId="42900" xr:uid="{00000000-0005-0000-0000-000097A70000}"/>
    <cellStyle name="Unique 10 23" xfId="42901" xr:uid="{00000000-0005-0000-0000-000098A70000}"/>
    <cellStyle name="Unique 10 23 2" xfId="42902" xr:uid="{00000000-0005-0000-0000-000099A70000}"/>
    <cellStyle name="Unique 10 23 3" xfId="42903" xr:uid="{00000000-0005-0000-0000-00009AA70000}"/>
    <cellStyle name="Unique 10 24" xfId="42904" xr:uid="{00000000-0005-0000-0000-00009BA70000}"/>
    <cellStyle name="Unique 10 24 2" xfId="42905" xr:uid="{00000000-0005-0000-0000-00009CA70000}"/>
    <cellStyle name="Unique 10 24 3" xfId="42906" xr:uid="{00000000-0005-0000-0000-00009DA70000}"/>
    <cellStyle name="Unique 10 25" xfId="42907" xr:uid="{00000000-0005-0000-0000-00009EA70000}"/>
    <cellStyle name="Unique 10 26" xfId="42908" xr:uid="{00000000-0005-0000-0000-00009FA70000}"/>
    <cellStyle name="Unique 10 3" xfId="42909" xr:uid="{00000000-0005-0000-0000-0000A0A70000}"/>
    <cellStyle name="Unique 10 3 2" xfId="42910" xr:uid="{00000000-0005-0000-0000-0000A1A70000}"/>
    <cellStyle name="Unique 10 3 3" xfId="42911" xr:uid="{00000000-0005-0000-0000-0000A2A70000}"/>
    <cellStyle name="Unique 10 4" xfId="42912" xr:uid="{00000000-0005-0000-0000-0000A3A70000}"/>
    <cellStyle name="Unique 10 4 2" xfId="42913" xr:uid="{00000000-0005-0000-0000-0000A4A70000}"/>
    <cellStyle name="Unique 10 4 3" xfId="42914" xr:uid="{00000000-0005-0000-0000-0000A5A70000}"/>
    <cellStyle name="Unique 10 5" xfId="42915" xr:uid="{00000000-0005-0000-0000-0000A6A70000}"/>
    <cellStyle name="Unique 10 5 2" xfId="42916" xr:uid="{00000000-0005-0000-0000-0000A7A70000}"/>
    <cellStyle name="Unique 10 5 3" xfId="42917" xr:uid="{00000000-0005-0000-0000-0000A8A70000}"/>
    <cellStyle name="Unique 10 6" xfId="42918" xr:uid="{00000000-0005-0000-0000-0000A9A70000}"/>
    <cellStyle name="Unique 10 6 2" xfId="42919" xr:uid="{00000000-0005-0000-0000-0000AAA70000}"/>
    <cellStyle name="Unique 10 6 3" xfId="42920" xr:uid="{00000000-0005-0000-0000-0000ABA70000}"/>
    <cellStyle name="Unique 10 7" xfId="42921" xr:uid="{00000000-0005-0000-0000-0000ACA70000}"/>
    <cellStyle name="Unique 10 7 2" xfId="42922" xr:uid="{00000000-0005-0000-0000-0000ADA70000}"/>
    <cellStyle name="Unique 10 7 3" xfId="42923" xr:uid="{00000000-0005-0000-0000-0000AEA70000}"/>
    <cellStyle name="Unique 10 8" xfId="42924" xr:uid="{00000000-0005-0000-0000-0000AFA70000}"/>
    <cellStyle name="Unique 10 8 2" xfId="42925" xr:uid="{00000000-0005-0000-0000-0000B0A70000}"/>
    <cellStyle name="Unique 10 8 3" xfId="42926" xr:uid="{00000000-0005-0000-0000-0000B1A70000}"/>
    <cellStyle name="Unique 10 9" xfId="42927" xr:uid="{00000000-0005-0000-0000-0000B2A70000}"/>
    <cellStyle name="Unique 10 9 2" xfId="42928" xr:uid="{00000000-0005-0000-0000-0000B3A70000}"/>
    <cellStyle name="Unique 10 9 3" xfId="42929" xr:uid="{00000000-0005-0000-0000-0000B4A70000}"/>
    <cellStyle name="Unique 11" xfId="42930" xr:uid="{00000000-0005-0000-0000-0000B5A70000}"/>
    <cellStyle name="Unique 11 2" xfId="42931" xr:uid="{00000000-0005-0000-0000-0000B6A70000}"/>
    <cellStyle name="Unique 11 3" xfId="42932" xr:uid="{00000000-0005-0000-0000-0000B7A70000}"/>
    <cellStyle name="Unique 12" xfId="42933" xr:uid="{00000000-0005-0000-0000-0000B8A70000}"/>
    <cellStyle name="Unique 12 2" xfId="42934" xr:uid="{00000000-0005-0000-0000-0000B9A70000}"/>
    <cellStyle name="Unique 12 3" xfId="42935" xr:uid="{00000000-0005-0000-0000-0000BAA70000}"/>
    <cellStyle name="Unique 13" xfId="42936" xr:uid="{00000000-0005-0000-0000-0000BBA70000}"/>
    <cellStyle name="Unique 13 2" xfId="42937" xr:uid="{00000000-0005-0000-0000-0000BCA70000}"/>
    <cellStyle name="Unique 13 3" xfId="42938" xr:uid="{00000000-0005-0000-0000-0000BDA70000}"/>
    <cellStyle name="Unique 14" xfId="42939" xr:uid="{00000000-0005-0000-0000-0000BEA70000}"/>
    <cellStyle name="Unique 14 2" xfId="42940" xr:uid="{00000000-0005-0000-0000-0000BFA70000}"/>
    <cellStyle name="Unique 14 3" xfId="42941" xr:uid="{00000000-0005-0000-0000-0000C0A70000}"/>
    <cellStyle name="Unique 15" xfId="42942" xr:uid="{00000000-0005-0000-0000-0000C1A70000}"/>
    <cellStyle name="Unique 15 2" xfId="42943" xr:uid="{00000000-0005-0000-0000-0000C2A70000}"/>
    <cellStyle name="Unique 15 3" xfId="42944" xr:uid="{00000000-0005-0000-0000-0000C3A70000}"/>
    <cellStyle name="Unique 16" xfId="42945" xr:uid="{00000000-0005-0000-0000-0000C4A70000}"/>
    <cellStyle name="Unique 16 2" xfId="42946" xr:uid="{00000000-0005-0000-0000-0000C5A70000}"/>
    <cellStyle name="Unique 16 3" xfId="42947" xr:uid="{00000000-0005-0000-0000-0000C6A70000}"/>
    <cellStyle name="Unique 17" xfId="42948" xr:uid="{00000000-0005-0000-0000-0000C7A70000}"/>
    <cellStyle name="Unique 17 2" xfId="42949" xr:uid="{00000000-0005-0000-0000-0000C8A70000}"/>
    <cellStyle name="Unique 17 3" xfId="42950" xr:uid="{00000000-0005-0000-0000-0000C9A70000}"/>
    <cellStyle name="Unique 18" xfId="42951" xr:uid="{00000000-0005-0000-0000-0000CAA70000}"/>
    <cellStyle name="Unique 18 2" xfId="42952" xr:uid="{00000000-0005-0000-0000-0000CBA70000}"/>
    <cellStyle name="Unique 18 3" xfId="42953" xr:uid="{00000000-0005-0000-0000-0000CCA70000}"/>
    <cellStyle name="Unique 19" xfId="42954" xr:uid="{00000000-0005-0000-0000-0000CDA70000}"/>
    <cellStyle name="Unique 19 2" xfId="42955" xr:uid="{00000000-0005-0000-0000-0000CEA70000}"/>
    <cellStyle name="Unique 19 3" xfId="42956" xr:uid="{00000000-0005-0000-0000-0000CFA70000}"/>
    <cellStyle name="Unique 2" xfId="42957" xr:uid="{00000000-0005-0000-0000-0000D0A70000}"/>
    <cellStyle name="Unique 2 10" xfId="42958" xr:uid="{00000000-0005-0000-0000-0000D1A70000}"/>
    <cellStyle name="Unique 2 10 2" xfId="42959" xr:uid="{00000000-0005-0000-0000-0000D2A70000}"/>
    <cellStyle name="Unique 2 10 3" xfId="42960" xr:uid="{00000000-0005-0000-0000-0000D3A70000}"/>
    <cellStyle name="Unique 2 11" xfId="42961" xr:uid="{00000000-0005-0000-0000-0000D4A70000}"/>
    <cellStyle name="Unique 2 11 2" xfId="42962" xr:uid="{00000000-0005-0000-0000-0000D5A70000}"/>
    <cellStyle name="Unique 2 11 3" xfId="42963" xr:uid="{00000000-0005-0000-0000-0000D6A70000}"/>
    <cellStyle name="Unique 2 12" xfId="42964" xr:uid="{00000000-0005-0000-0000-0000D7A70000}"/>
    <cellStyle name="Unique 2 12 2" xfId="42965" xr:uid="{00000000-0005-0000-0000-0000D8A70000}"/>
    <cellStyle name="Unique 2 12 3" xfId="42966" xr:uid="{00000000-0005-0000-0000-0000D9A70000}"/>
    <cellStyle name="Unique 2 13" xfId="42967" xr:uid="{00000000-0005-0000-0000-0000DAA70000}"/>
    <cellStyle name="Unique 2 13 2" xfId="42968" xr:uid="{00000000-0005-0000-0000-0000DBA70000}"/>
    <cellStyle name="Unique 2 13 3" xfId="42969" xr:uid="{00000000-0005-0000-0000-0000DCA70000}"/>
    <cellStyle name="Unique 2 14" xfId="42970" xr:uid="{00000000-0005-0000-0000-0000DDA70000}"/>
    <cellStyle name="Unique 2 14 2" xfId="42971" xr:uid="{00000000-0005-0000-0000-0000DEA70000}"/>
    <cellStyle name="Unique 2 14 3" xfId="42972" xr:uid="{00000000-0005-0000-0000-0000DFA70000}"/>
    <cellStyle name="Unique 2 15" xfId="42973" xr:uid="{00000000-0005-0000-0000-0000E0A70000}"/>
    <cellStyle name="Unique 2 15 2" xfId="42974" xr:uid="{00000000-0005-0000-0000-0000E1A70000}"/>
    <cellStyle name="Unique 2 15 3" xfId="42975" xr:uid="{00000000-0005-0000-0000-0000E2A70000}"/>
    <cellStyle name="Unique 2 16" xfId="42976" xr:uid="{00000000-0005-0000-0000-0000E3A70000}"/>
    <cellStyle name="Unique 2 16 2" xfId="42977" xr:uid="{00000000-0005-0000-0000-0000E4A70000}"/>
    <cellStyle name="Unique 2 16 3" xfId="42978" xr:uid="{00000000-0005-0000-0000-0000E5A70000}"/>
    <cellStyle name="Unique 2 17" xfId="42979" xr:uid="{00000000-0005-0000-0000-0000E6A70000}"/>
    <cellStyle name="Unique 2 17 2" xfId="42980" xr:uid="{00000000-0005-0000-0000-0000E7A70000}"/>
    <cellStyle name="Unique 2 17 3" xfId="42981" xr:uid="{00000000-0005-0000-0000-0000E8A70000}"/>
    <cellStyle name="Unique 2 18" xfId="42982" xr:uid="{00000000-0005-0000-0000-0000E9A70000}"/>
    <cellStyle name="Unique 2 18 2" xfId="42983" xr:uid="{00000000-0005-0000-0000-0000EAA70000}"/>
    <cellStyle name="Unique 2 18 3" xfId="42984" xr:uid="{00000000-0005-0000-0000-0000EBA70000}"/>
    <cellStyle name="Unique 2 19" xfId="42985" xr:uid="{00000000-0005-0000-0000-0000ECA70000}"/>
    <cellStyle name="Unique 2 19 2" xfId="42986" xr:uid="{00000000-0005-0000-0000-0000EDA70000}"/>
    <cellStyle name="Unique 2 19 3" xfId="42987" xr:uid="{00000000-0005-0000-0000-0000EEA70000}"/>
    <cellStyle name="Unique 2 2" xfId="42988" xr:uid="{00000000-0005-0000-0000-0000EFA70000}"/>
    <cellStyle name="Unique 2 2 10" xfId="42989" xr:uid="{00000000-0005-0000-0000-0000F0A70000}"/>
    <cellStyle name="Unique 2 2 10 2" xfId="42990" xr:uid="{00000000-0005-0000-0000-0000F1A70000}"/>
    <cellStyle name="Unique 2 2 10 3" xfId="42991" xr:uid="{00000000-0005-0000-0000-0000F2A70000}"/>
    <cellStyle name="Unique 2 2 11" xfId="42992" xr:uid="{00000000-0005-0000-0000-0000F3A70000}"/>
    <cellStyle name="Unique 2 2 11 2" xfId="42993" xr:uid="{00000000-0005-0000-0000-0000F4A70000}"/>
    <cellStyle name="Unique 2 2 11 3" xfId="42994" xr:uid="{00000000-0005-0000-0000-0000F5A70000}"/>
    <cellStyle name="Unique 2 2 12" xfId="42995" xr:uid="{00000000-0005-0000-0000-0000F6A70000}"/>
    <cellStyle name="Unique 2 2 12 2" xfId="42996" xr:uid="{00000000-0005-0000-0000-0000F7A70000}"/>
    <cellStyle name="Unique 2 2 12 3" xfId="42997" xr:uid="{00000000-0005-0000-0000-0000F8A70000}"/>
    <cellStyle name="Unique 2 2 13" xfId="42998" xr:uid="{00000000-0005-0000-0000-0000F9A70000}"/>
    <cellStyle name="Unique 2 2 13 2" xfId="42999" xr:uid="{00000000-0005-0000-0000-0000FAA70000}"/>
    <cellStyle name="Unique 2 2 13 3" xfId="43000" xr:uid="{00000000-0005-0000-0000-0000FBA70000}"/>
    <cellStyle name="Unique 2 2 14" xfId="43001" xr:uid="{00000000-0005-0000-0000-0000FCA70000}"/>
    <cellStyle name="Unique 2 2 14 2" xfId="43002" xr:uid="{00000000-0005-0000-0000-0000FDA70000}"/>
    <cellStyle name="Unique 2 2 14 3" xfId="43003" xr:uid="{00000000-0005-0000-0000-0000FEA70000}"/>
    <cellStyle name="Unique 2 2 15" xfId="43004" xr:uid="{00000000-0005-0000-0000-0000FFA70000}"/>
    <cellStyle name="Unique 2 2 15 2" xfId="43005" xr:uid="{00000000-0005-0000-0000-000000A80000}"/>
    <cellStyle name="Unique 2 2 15 3" xfId="43006" xr:uid="{00000000-0005-0000-0000-000001A80000}"/>
    <cellStyle name="Unique 2 2 16" xfId="43007" xr:uid="{00000000-0005-0000-0000-000002A80000}"/>
    <cellStyle name="Unique 2 2 16 2" xfId="43008" xr:uid="{00000000-0005-0000-0000-000003A80000}"/>
    <cellStyle name="Unique 2 2 16 3" xfId="43009" xr:uid="{00000000-0005-0000-0000-000004A80000}"/>
    <cellStyle name="Unique 2 2 17" xfId="43010" xr:uid="{00000000-0005-0000-0000-000005A80000}"/>
    <cellStyle name="Unique 2 2 17 2" xfId="43011" xr:uid="{00000000-0005-0000-0000-000006A80000}"/>
    <cellStyle name="Unique 2 2 17 3" xfId="43012" xr:uid="{00000000-0005-0000-0000-000007A80000}"/>
    <cellStyle name="Unique 2 2 18" xfId="43013" xr:uid="{00000000-0005-0000-0000-000008A80000}"/>
    <cellStyle name="Unique 2 2 18 2" xfId="43014" xr:uid="{00000000-0005-0000-0000-000009A80000}"/>
    <cellStyle name="Unique 2 2 18 3" xfId="43015" xr:uid="{00000000-0005-0000-0000-00000AA80000}"/>
    <cellStyle name="Unique 2 2 19" xfId="43016" xr:uid="{00000000-0005-0000-0000-00000BA80000}"/>
    <cellStyle name="Unique 2 2 19 2" xfId="43017" xr:uid="{00000000-0005-0000-0000-00000CA80000}"/>
    <cellStyle name="Unique 2 2 19 3" xfId="43018" xr:uid="{00000000-0005-0000-0000-00000DA80000}"/>
    <cellStyle name="Unique 2 2 2" xfId="43019" xr:uid="{00000000-0005-0000-0000-00000EA80000}"/>
    <cellStyle name="Unique 2 2 2 2" xfId="43020" xr:uid="{00000000-0005-0000-0000-00000FA80000}"/>
    <cellStyle name="Unique 2 2 2 3" xfId="43021" xr:uid="{00000000-0005-0000-0000-000010A80000}"/>
    <cellStyle name="Unique 2 2 20" xfId="43022" xr:uid="{00000000-0005-0000-0000-000011A80000}"/>
    <cellStyle name="Unique 2 2 20 2" xfId="43023" xr:uid="{00000000-0005-0000-0000-000012A80000}"/>
    <cellStyle name="Unique 2 2 20 3" xfId="43024" xr:uid="{00000000-0005-0000-0000-000013A80000}"/>
    <cellStyle name="Unique 2 2 21" xfId="43025" xr:uid="{00000000-0005-0000-0000-000014A80000}"/>
    <cellStyle name="Unique 2 2 21 2" xfId="43026" xr:uid="{00000000-0005-0000-0000-000015A80000}"/>
    <cellStyle name="Unique 2 2 21 3" xfId="43027" xr:uid="{00000000-0005-0000-0000-000016A80000}"/>
    <cellStyle name="Unique 2 2 22" xfId="43028" xr:uid="{00000000-0005-0000-0000-000017A80000}"/>
    <cellStyle name="Unique 2 2 22 2" xfId="43029" xr:uid="{00000000-0005-0000-0000-000018A80000}"/>
    <cellStyle name="Unique 2 2 22 3" xfId="43030" xr:uid="{00000000-0005-0000-0000-000019A80000}"/>
    <cellStyle name="Unique 2 2 23" xfId="43031" xr:uid="{00000000-0005-0000-0000-00001AA80000}"/>
    <cellStyle name="Unique 2 2 23 2" xfId="43032" xr:uid="{00000000-0005-0000-0000-00001BA80000}"/>
    <cellStyle name="Unique 2 2 23 3" xfId="43033" xr:uid="{00000000-0005-0000-0000-00001CA80000}"/>
    <cellStyle name="Unique 2 2 24" xfId="43034" xr:uid="{00000000-0005-0000-0000-00001DA80000}"/>
    <cellStyle name="Unique 2 2 24 2" xfId="43035" xr:uid="{00000000-0005-0000-0000-00001EA80000}"/>
    <cellStyle name="Unique 2 2 24 3" xfId="43036" xr:uid="{00000000-0005-0000-0000-00001FA80000}"/>
    <cellStyle name="Unique 2 2 25" xfId="43037" xr:uid="{00000000-0005-0000-0000-000020A80000}"/>
    <cellStyle name="Unique 2 2 26" xfId="43038" xr:uid="{00000000-0005-0000-0000-000021A80000}"/>
    <cellStyle name="Unique 2 2 3" xfId="43039" xr:uid="{00000000-0005-0000-0000-000022A80000}"/>
    <cellStyle name="Unique 2 2 3 2" xfId="43040" xr:uid="{00000000-0005-0000-0000-000023A80000}"/>
    <cellStyle name="Unique 2 2 3 3" xfId="43041" xr:uid="{00000000-0005-0000-0000-000024A80000}"/>
    <cellStyle name="Unique 2 2 4" xfId="43042" xr:uid="{00000000-0005-0000-0000-000025A80000}"/>
    <cellStyle name="Unique 2 2 4 2" xfId="43043" xr:uid="{00000000-0005-0000-0000-000026A80000}"/>
    <cellStyle name="Unique 2 2 4 3" xfId="43044" xr:uid="{00000000-0005-0000-0000-000027A80000}"/>
    <cellStyle name="Unique 2 2 5" xfId="43045" xr:uid="{00000000-0005-0000-0000-000028A80000}"/>
    <cellStyle name="Unique 2 2 5 2" xfId="43046" xr:uid="{00000000-0005-0000-0000-000029A80000}"/>
    <cellStyle name="Unique 2 2 5 3" xfId="43047" xr:uid="{00000000-0005-0000-0000-00002AA80000}"/>
    <cellStyle name="Unique 2 2 6" xfId="43048" xr:uid="{00000000-0005-0000-0000-00002BA80000}"/>
    <cellStyle name="Unique 2 2 6 2" xfId="43049" xr:uid="{00000000-0005-0000-0000-00002CA80000}"/>
    <cellStyle name="Unique 2 2 6 3" xfId="43050" xr:uid="{00000000-0005-0000-0000-00002DA80000}"/>
    <cellStyle name="Unique 2 2 7" xfId="43051" xr:uid="{00000000-0005-0000-0000-00002EA80000}"/>
    <cellStyle name="Unique 2 2 7 2" xfId="43052" xr:uid="{00000000-0005-0000-0000-00002FA80000}"/>
    <cellStyle name="Unique 2 2 7 3" xfId="43053" xr:uid="{00000000-0005-0000-0000-000030A80000}"/>
    <cellStyle name="Unique 2 2 8" xfId="43054" xr:uid="{00000000-0005-0000-0000-000031A80000}"/>
    <cellStyle name="Unique 2 2 8 2" xfId="43055" xr:uid="{00000000-0005-0000-0000-000032A80000}"/>
    <cellStyle name="Unique 2 2 8 3" xfId="43056" xr:uid="{00000000-0005-0000-0000-000033A80000}"/>
    <cellStyle name="Unique 2 2 9" xfId="43057" xr:uid="{00000000-0005-0000-0000-000034A80000}"/>
    <cellStyle name="Unique 2 2 9 2" xfId="43058" xr:uid="{00000000-0005-0000-0000-000035A80000}"/>
    <cellStyle name="Unique 2 2 9 3" xfId="43059" xr:uid="{00000000-0005-0000-0000-000036A80000}"/>
    <cellStyle name="Unique 2 20" xfId="43060" xr:uid="{00000000-0005-0000-0000-000037A80000}"/>
    <cellStyle name="Unique 2 20 2" xfId="43061" xr:uid="{00000000-0005-0000-0000-000038A80000}"/>
    <cellStyle name="Unique 2 20 3" xfId="43062" xr:uid="{00000000-0005-0000-0000-000039A80000}"/>
    <cellStyle name="Unique 2 21" xfId="43063" xr:uid="{00000000-0005-0000-0000-00003AA80000}"/>
    <cellStyle name="Unique 2 21 2" xfId="43064" xr:uid="{00000000-0005-0000-0000-00003BA80000}"/>
    <cellStyle name="Unique 2 21 3" xfId="43065" xr:uid="{00000000-0005-0000-0000-00003CA80000}"/>
    <cellStyle name="Unique 2 22" xfId="43066" xr:uid="{00000000-0005-0000-0000-00003DA80000}"/>
    <cellStyle name="Unique 2 22 2" xfId="43067" xr:uid="{00000000-0005-0000-0000-00003EA80000}"/>
    <cellStyle name="Unique 2 22 3" xfId="43068" xr:uid="{00000000-0005-0000-0000-00003FA80000}"/>
    <cellStyle name="Unique 2 23" xfId="43069" xr:uid="{00000000-0005-0000-0000-000040A80000}"/>
    <cellStyle name="Unique 2 23 2" xfId="43070" xr:uid="{00000000-0005-0000-0000-000041A80000}"/>
    <cellStyle name="Unique 2 23 3" xfId="43071" xr:uid="{00000000-0005-0000-0000-000042A80000}"/>
    <cellStyle name="Unique 2 24" xfId="43072" xr:uid="{00000000-0005-0000-0000-000043A80000}"/>
    <cellStyle name="Unique 2 24 2" xfId="43073" xr:uid="{00000000-0005-0000-0000-000044A80000}"/>
    <cellStyle name="Unique 2 24 3" xfId="43074" xr:uid="{00000000-0005-0000-0000-000045A80000}"/>
    <cellStyle name="Unique 2 25" xfId="43075" xr:uid="{00000000-0005-0000-0000-000046A80000}"/>
    <cellStyle name="Unique 2 25 2" xfId="43076" xr:uid="{00000000-0005-0000-0000-000047A80000}"/>
    <cellStyle name="Unique 2 25 3" xfId="43077" xr:uid="{00000000-0005-0000-0000-000048A80000}"/>
    <cellStyle name="Unique 2 26" xfId="43078" xr:uid="{00000000-0005-0000-0000-000049A80000}"/>
    <cellStyle name="Unique 2 26 2" xfId="43079" xr:uid="{00000000-0005-0000-0000-00004AA80000}"/>
    <cellStyle name="Unique 2 26 3" xfId="43080" xr:uid="{00000000-0005-0000-0000-00004BA80000}"/>
    <cellStyle name="Unique 2 27" xfId="43081" xr:uid="{00000000-0005-0000-0000-00004CA80000}"/>
    <cellStyle name="Unique 2 27 2" xfId="43082" xr:uid="{00000000-0005-0000-0000-00004DA80000}"/>
    <cellStyle name="Unique 2 27 3" xfId="43083" xr:uid="{00000000-0005-0000-0000-00004EA80000}"/>
    <cellStyle name="Unique 2 28" xfId="43084" xr:uid="{00000000-0005-0000-0000-00004FA80000}"/>
    <cellStyle name="Unique 2 28 2" xfId="43085" xr:uid="{00000000-0005-0000-0000-000050A80000}"/>
    <cellStyle name="Unique 2 28 3" xfId="43086" xr:uid="{00000000-0005-0000-0000-000051A80000}"/>
    <cellStyle name="Unique 2 29" xfId="43087" xr:uid="{00000000-0005-0000-0000-000052A80000}"/>
    <cellStyle name="Unique 2 29 2" xfId="43088" xr:uid="{00000000-0005-0000-0000-000053A80000}"/>
    <cellStyle name="Unique 2 29 3" xfId="43089" xr:uid="{00000000-0005-0000-0000-000054A80000}"/>
    <cellStyle name="Unique 2 3" xfId="43090" xr:uid="{00000000-0005-0000-0000-000055A80000}"/>
    <cellStyle name="Unique 2 3 10" xfId="43091" xr:uid="{00000000-0005-0000-0000-000056A80000}"/>
    <cellStyle name="Unique 2 3 10 2" xfId="43092" xr:uid="{00000000-0005-0000-0000-000057A80000}"/>
    <cellStyle name="Unique 2 3 10 3" xfId="43093" xr:uid="{00000000-0005-0000-0000-000058A80000}"/>
    <cellStyle name="Unique 2 3 11" xfId="43094" xr:uid="{00000000-0005-0000-0000-000059A80000}"/>
    <cellStyle name="Unique 2 3 11 2" xfId="43095" xr:uid="{00000000-0005-0000-0000-00005AA80000}"/>
    <cellStyle name="Unique 2 3 11 3" xfId="43096" xr:uid="{00000000-0005-0000-0000-00005BA80000}"/>
    <cellStyle name="Unique 2 3 12" xfId="43097" xr:uid="{00000000-0005-0000-0000-00005CA80000}"/>
    <cellStyle name="Unique 2 3 12 2" xfId="43098" xr:uid="{00000000-0005-0000-0000-00005DA80000}"/>
    <cellStyle name="Unique 2 3 12 3" xfId="43099" xr:uid="{00000000-0005-0000-0000-00005EA80000}"/>
    <cellStyle name="Unique 2 3 13" xfId="43100" xr:uid="{00000000-0005-0000-0000-00005FA80000}"/>
    <cellStyle name="Unique 2 3 13 2" xfId="43101" xr:uid="{00000000-0005-0000-0000-000060A80000}"/>
    <cellStyle name="Unique 2 3 13 3" xfId="43102" xr:uid="{00000000-0005-0000-0000-000061A80000}"/>
    <cellStyle name="Unique 2 3 14" xfId="43103" xr:uid="{00000000-0005-0000-0000-000062A80000}"/>
    <cellStyle name="Unique 2 3 14 2" xfId="43104" xr:uid="{00000000-0005-0000-0000-000063A80000}"/>
    <cellStyle name="Unique 2 3 14 3" xfId="43105" xr:uid="{00000000-0005-0000-0000-000064A80000}"/>
    <cellStyle name="Unique 2 3 15" xfId="43106" xr:uid="{00000000-0005-0000-0000-000065A80000}"/>
    <cellStyle name="Unique 2 3 15 2" xfId="43107" xr:uid="{00000000-0005-0000-0000-000066A80000}"/>
    <cellStyle name="Unique 2 3 15 3" xfId="43108" xr:uid="{00000000-0005-0000-0000-000067A80000}"/>
    <cellStyle name="Unique 2 3 16" xfId="43109" xr:uid="{00000000-0005-0000-0000-000068A80000}"/>
    <cellStyle name="Unique 2 3 16 2" xfId="43110" xr:uid="{00000000-0005-0000-0000-000069A80000}"/>
    <cellStyle name="Unique 2 3 16 3" xfId="43111" xr:uid="{00000000-0005-0000-0000-00006AA80000}"/>
    <cellStyle name="Unique 2 3 17" xfId="43112" xr:uid="{00000000-0005-0000-0000-00006BA80000}"/>
    <cellStyle name="Unique 2 3 17 2" xfId="43113" xr:uid="{00000000-0005-0000-0000-00006CA80000}"/>
    <cellStyle name="Unique 2 3 17 3" xfId="43114" xr:uid="{00000000-0005-0000-0000-00006DA80000}"/>
    <cellStyle name="Unique 2 3 18" xfId="43115" xr:uid="{00000000-0005-0000-0000-00006EA80000}"/>
    <cellStyle name="Unique 2 3 18 2" xfId="43116" xr:uid="{00000000-0005-0000-0000-00006FA80000}"/>
    <cellStyle name="Unique 2 3 18 3" xfId="43117" xr:uid="{00000000-0005-0000-0000-000070A80000}"/>
    <cellStyle name="Unique 2 3 19" xfId="43118" xr:uid="{00000000-0005-0000-0000-000071A80000}"/>
    <cellStyle name="Unique 2 3 19 2" xfId="43119" xr:uid="{00000000-0005-0000-0000-000072A80000}"/>
    <cellStyle name="Unique 2 3 19 3" xfId="43120" xr:uid="{00000000-0005-0000-0000-000073A80000}"/>
    <cellStyle name="Unique 2 3 2" xfId="43121" xr:uid="{00000000-0005-0000-0000-000074A80000}"/>
    <cellStyle name="Unique 2 3 2 2" xfId="43122" xr:uid="{00000000-0005-0000-0000-000075A80000}"/>
    <cellStyle name="Unique 2 3 2 3" xfId="43123" xr:uid="{00000000-0005-0000-0000-000076A80000}"/>
    <cellStyle name="Unique 2 3 20" xfId="43124" xr:uid="{00000000-0005-0000-0000-000077A80000}"/>
    <cellStyle name="Unique 2 3 20 2" xfId="43125" xr:uid="{00000000-0005-0000-0000-000078A80000}"/>
    <cellStyle name="Unique 2 3 20 3" xfId="43126" xr:uid="{00000000-0005-0000-0000-000079A80000}"/>
    <cellStyle name="Unique 2 3 21" xfId="43127" xr:uid="{00000000-0005-0000-0000-00007AA80000}"/>
    <cellStyle name="Unique 2 3 21 2" xfId="43128" xr:uid="{00000000-0005-0000-0000-00007BA80000}"/>
    <cellStyle name="Unique 2 3 21 3" xfId="43129" xr:uid="{00000000-0005-0000-0000-00007CA80000}"/>
    <cellStyle name="Unique 2 3 22" xfId="43130" xr:uid="{00000000-0005-0000-0000-00007DA80000}"/>
    <cellStyle name="Unique 2 3 22 2" xfId="43131" xr:uid="{00000000-0005-0000-0000-00007EA80000}"/>
    <cellStyle name="Unique 2 3 22 3" xfId="43132" xr:uid="{00000000-0005-0000-0000-00007FA80000}"/>
    <cellStyle name="Unique 2 3 23" xfId="43133" xr:uid="{00000000-0005-0000-0000-000080A80000}"/>
    <cellStyle name="Unique 2 3 23 2" xfId="43134" xr:uid="{00000000-0005-0000-0000-000081A80000}"/>
    <cellStyle name="Unique 2 3 23 3" xfId="43135" xr:uid="{00000000-0005-0000-0000-000082A80000}"/>
    <cellStyle name="Unique 2 3 24" xfId="43136" xr:uid="{00000000-0005-0000-0000-000083A80000}"/>
    <cellStyle name="Unique 2 3 24 2" xfId="43137" xr:uid="{00000000-0005-0000-0000-000084A80000}"/>
    <cellStyle name="Unique 2 3 24 3" xfId="43138" xr:uid="{00000000-0005-0000-0000-000085A80000}"/>
    <cellStyle name="Unique 2 3 25" xfId="43139" xr:uid="{00000000-0005-0000-0000-000086A80000}"/>
    <cellStyle name="Unique 2 3 26" xfId="43140" xr:uid="{00000000-0005-0000-0000-000087A80000}"/>
    <cellStyle name="Unique 2 3 3" xfId="43141" xr:uid="{00000000-0005-0000-0000-000088A80000}"/>
    <cellStyle name="Unique 2 3 3 2" xfId="43142" xr:uid="{00000000-0005-0000-0000-000089A80000}"/>
    <cellStyle name="Unique 2 3 3 3" xfId="43143" xr:uid="{00000000-0005-0000-0000-00008AA80000}"/>
    <cellStyle name="Unique 2 3 4" xfId="43144" xr:uid="{00000000-0005-0000-0000-00008BA80000}"/>
    <cellStyle name="Unique 2 3 4 2" xfId="43145" xr:uid="{00000000-0005-0000-0000-00008CA80000}"/>
    <cellStyle name="Unique 2 3 4 3" xfId="43146" xr:uid="{00000000-0005-0000-0000-00008DA80000}"/>
    <cellStyle name="Unique 2 3 5" xfId="43147" xr:uid="{00000000-0005-0000-0000-00008EA80000}"/>
    <cellStyle name="Unique 2 3 5 2" xfId="43148" xr:uid="{00000000-0005-0000-0000-00008FA80000}"/>
    <cellStyle name="Unique 2 3 5 3" xfId="43149" xr:uid="{00000000-0005-0000-0000-000090A80000}"/>
    <cellStyle name="Unique 2 3 6" xfId="43150" xr:uid="{00000000-0005-0000-0000-000091A80000}"/>
    <cellStyle name="Unique 2 3 6 2" xfId="43151" xr:uid="{00000000-0005-0000-0000-000092A80000}"/>
    <cellStyle name="Unique 2 3 6 3" xfId="43152" xr:uid="{00000000-0005-0000-0000-000093A80000}"/>
    <cellStyle name="Unique 2 3 7" xfId="43153" xr:uid="{00000000-0005-0000-0000-000094A80000}"/>
    <cellStyle name="Unique 2 3 7 2" xfId="43154" xr:uid="{00000000-0005-0000-0000-000095A80000}"/>
    <cellStyle name="Unique 2 3 7 3" xfId="43155" xr:uid="{00000000-0005-0000-0000-000096A80000}"/>
    <cellStyle name="Unique 2 3 8" xfId="43156" xr:uid="{00000000-0005-0000-0000-000097A80000}"/>
    <cellStyle name="Unique 2 3 8 2" xfId="43157" xr:uid="{00000000-0005-0000-0000-000098A80000}"/>
    <cellStyle name="Unique 2 3 8 3" xfId="43158" xr:uid="{00000000-0005-0000-0000-000099A80000}"/>
    <cellStyle name="Unique 2 3 9" xfId="43159" xr:uid="{00000000-0005-0000-0000-00009AA80000}"/>
    <cellStyle name="Unique 2 3 9 2" xfId="43160" xr:uid="{00000000-0005-0000-0000-00009BA80000}"/>
    <cellStyle name="Unique 2 3 9 3" xfId="43161" xr:uid="{00000000-0005-0000-0000-00009CA80000}"/>
    <cellStyle name="Unique 2 30" xfId="43162" xr:uid="{00000000-0005-0000-0000-00009DA80000}"/>
    <cellStyle name="Unique 2 30 2" xfId="43163" xr:uid="{00000000-0005-0000-0000-00009EA80000}"/>
    <cellStyle name="Unique 2 30 3" xfId="43164" xr:uid="{00000000-0005-0000-0000-00009FA80000}"/>
    <cellStyle name="Unique 2 31" xfId="43165" xr:uid="{00000000-0005-0000-0000-0000A0A80000}"/>
    <cellStyle name="Unique 2 31 2" xfId="43166" xr:uid="{00000000-0005-0000-0000-0000A1A80000}"/>
    <cellStyle name="Unique 2 31 3" xfId="43167" xr:uid="{00000000-0005-0000-0000-0000A2A80000}"/>
    <cellStyle name="Unique 2 32" xfId="43168" xr:uid="{00000000-0005-0000-0000-0000A3A80000}"/>
    <cellStyle name="Unique 2 32 2" xfId="43169" xr:uid="{00000000-0005-0000-0000-0000A4A80000}"/>
    <cellStyle name="Unique 2 32 3" xfId="43170" xr:uid="{00000000-0005-0000-0000-0000A5A80000}"/>
    <cellStyle name="Unique 2 33" xfId="43171" xr:uid="{00000000-0005-0000-0000-0000A6A80000}"/>
    <cellStyle name="Unique 2 33 2" xfId="43172" xr:uid="{00000000-0005-0000-0000-0000A7A80000}"/>
    <cellStyle name="Unique 2 33 3" xfId="43173" xr:uid="{00000000-0005-0000-0000-0000A8A80000}"/>
    <cellStyle name="Unique 2 34" xfId="43174" xr:uid="{00000000-0005-0000-0000-0000A9A80000}"/>
    <cellStyle name="Unique 2 34 2" xfId="43175" xr:uid="{00000000-0005-0000-0000-0000AAA80000}"/>
    <cellStyle name="Unique 2 34 3" xfId="43176" xr:uid="{00000000-0005-0000-0000-0000ABA80000}"/>
    <cellStyle name="Unique 2 35" xfId="43177" xr:uid="{00000000-0005-0000-0000-0000ACA80000}"/>
    <cellStyle name="Unique 2 36" xfId="43178" xr:uid="{00000000-0005-0000-0000-0000ADA80000}"/>
    <cellStyle name="Unique 2 4" xfId="43179" xr:uid="{00000000-0005-0000-0000-0000AEA80000}"/>
    <cellStyle name="Unique 2 4 10" xfId="43180" xr:uid="{00000000-0005-0000-0000-0000AFA80000}"/>
    <cellStyle name="Unique 2 4 10 2" xfId="43181" xr:uid="{00000000-0005-0000-0000-0000B0A80000}"/>
    <cellStyle name="Unique 2 4 10 3" xfId="43182" xr:uid="{00000000-0005-0000-0000-0000B1A80000}"/>
    <cellStyle name="Unique 2 4 11" xfId="43183" xr:uid="{00000000-0005-0000-0000-0000B2A80000}"/>
    <cellStyle name="Unique 2 4 11 2" xfId="43184" xr:uid="{00000000-0005-0000-0000-0000B3A80000}"/>
    <cellStyle name="Unique 2 4 11 3" xfId="43185" xr:uid="{00000000-0005-0000-0000-0000B4A80000}"/>
    <cellStyle name="Unique 2 4 12" xfId="43186" xr:uid="{00000000-0005-0000-0000-0000B5A80000}"/>
    <cellStyle name="Unique 2 4 12 2" xfId="43187" xr:uid="{00000000-0005-0000-0000-0000B6A80000}"/>
    <cellStyle name="Unique 2 4 12 3" xfId="43188" xr:uid="{00000000-0005-0000-0000-0000B7A80000}"/>
    <cellStyle name="Unique 2 4 13" xfId="43189" xr:uid="{00000000-0005-0000-0000-0000B8A80000}"/>
    <cellStyle name="Unique 2 4 13 2" xfId="43190" xr:uid="{00000000-0005-0000-0000-0000B9A80000}"/>
    <cellStyle name="Unique 2 4 13 3" xfId="43191" xr:uid="{00000000-0005-0000-0000-0000BAA80000}"/>
    <cellStyle name="Unique 2 4 14" xfId="43192" xr:uid="{00000000-0005-0000-0000-0000BBA80000}"/>
    <cellStyle name="Unique 2 4 14 2" xfId="43193" xr:uid="{00000000-0005-0000-0000-0000BCA80000}"/>
    <cellStyle name="Unique 2 4 14 3" xfId="43194" xr:uid="{00000000-0005-0000-0000-0000BDA80000}"/>
    <cellStyle name="Unique 2 4 15" xfId="43195" xr:uid="{00000000-0005-0000-0000-0000BEA80000}"/>
    <cellStyle name="Unique 2 4 15 2" xfId="43196" xr:uid="{00000000-0005-0000-0000-0000BFA80000}"/>
    <cellStyle name="Unique 2 4 15 3" xfId="43197" xr:uid="{00000000-0005-0000-0000-0000C0A80000}"/>
    <cellStyle name="Unique 2 4 16" xfId="43198" xr:uid="{00000000-0005-0000-0000-0000C1A80000}"/>
    <cellStyle name="Unique 2 4 16 2" xfId="43199" xr:uid="{00000000-0005-0000-0000-0000C2A80000}"/>
    <cellStyle name="Unique 2 4 16 3" xfId="43200" xr:uid="{00000000-0005-0000-0000-0000C3A80000}"/>
    <cellStyle name="Unique 2 4 17" xfId="43201" xr:uid="{00000000-0005-0000-0000-0000C4A80000}"/>
    <cellStyle name="Unique 2 4 17 2" xfId="43202" xr:uid="{00000000-0005-0000-0000-0000C5A80000}"/>
    <cellStyle name="Unique 2 4 17 3" xfId="43203" xr:uid="{00000000-0005-0000-0000-0000C6A80000}"/>
    <cellStyle name="Unique 2 4 18" xfId="43204" xr:uid="{00000000-0005-0000-0000-0000C7A80000}"/>
    <cellStyle name="Unique 2 4 18 2" xfId="43205" xr:uid="{00000000-0005-0000-0000-0000C8A80000}"/>
    <cellStyle name="Unique 2 4 18 3" xfId="43206" xr:uid="{00000000-0005-0000-0000-0000C9A80000}"/>
    <cellStyle name="Unique 2 4 19" xfId="43207" xr:uid="{00000000-0005-0000-0000-0000CAA80000}"/>
    <cellStyle name="Unique 2 4 19 2" xfId="43208" xr:uid="{00000000-0005-0000-0000-0000CBA80000}"/>
    <cellStyle name="Unique 2 4 19 3" xfId="43209" xr:uid="{00000000-0005-0000-0000-0000CCA80000}"/>
    <cellStyle name="Unique 2 4 2" xfId="43210" xr:uid="{00000000-0005-0000-0000-0000CDA80000}"/>
    <cellStyle name="Unique 2 4 2 2" xfId="43211" xr:uid="{00000000-0005-0000-0000-0000CEA80000}"/>
    <cellStyle name="Unique 2 4 2 3" xfId="43212" xr:uid="{00000000-0005-0000-0000-0000CFA80000}"/>
    <cellStyle name="Unique 2 4 20" xfId="43213" xr:uid="{00000000-0005-0000-0000-0000D0A80000}"/>
    <cellStyle name="Unique 2 4 20 2" xfId="43214" xr:uid="{00000000-0005-0000-0000-0000D1A80000}"/>
    <cellStyle name="Unique 2 4 20 3" xfId="43215" xr:uid="{00000000-0005-0000-0000-0000D2A80000}"/>
    <cellStyle name="Unique 2 4 21" xfId="43216" xr:uid="{00000000-0005-0000-0000-0000D3A80000}"/>
    <cellStyle name="Unique 2 4 21 2" xfId="43217" xr:uid="{00000000-0005-0000-0000-0000D4A80000}"/>
    <cellStyle name="Unique 2 4 21 3" xfId="43218" xr:uid="{00000000-0005-0000-0000-0000D5A80000}"/>
    <cellStyle name="Unique 2 4 22" xfId="43219" xr:uid="{00000000-0005-0000-0000-0000D6A80000}"/>
    <cellStyle name="Unique 2 4 22 2" xfId="43220" xr:uid="{00000000-0005-0000-0000-0000D7A80000}"/>
    <cellStyle name="Unique 2 4 22 3" xfId="43221" xr:uid="{00000000-0005-0000-0000-0000D8A80000}"/>
    <cellStyle name="Unique 2 4 23" xfId="43222" xr:uid="{00000000-0005-0000-0000-0000D9A80000}"/>
    <cellStyle name="Unique 2 4 23 2" xfId="43223" xr:uid="{00000000-0005-0000-0000-0000DAA80000}"/>
    <cellStyle name="Unique 2 4 23 3" xfId="43224" xr:uid="{00000000-0005-0000-0000-0000DBA80000}"/>
    <cellStyle name="Unique 2 4 24" xfId="43225" xr:uid="{00000000-0005-0000-0000-0000DCA80000}"/>
    <cellStyle name="Unique 2 4 24 2" xfId="43226" xr:uid="{00000000-0005-0000-0000-0000DDA80000}"/>
    <cellStyle name="Unique 2 4 24 3" xfId="43227" xr:uid="{00000000-0005-0000-0000-0000DEA80000}"/>
    <cellStyle name="Unique 2 4 25" xfId="43228" xr:uid="{00000000-0005-0000-0000-0000DFA80000}"/>
    <cellStyle name="Unique 2 4 26" xfId="43229" xr:uid="{00000000-0005-0000-0000-0000E0A80000}"/>
    <cellStyle name="Unique 2 4 3" xfId="43230" xr:uid="{00000000-0005-0000-0000-0000E1A80000}"/>
    <cellStyle name="Unique 2 4 3 2" xfId="43231" xr:uid="{00000000-0005-0000-0000-0000E2A80000}"/>
    <cellStyle name="Unique 2 4 3 3" xfId="43232" xr:uid="{00000000-0005-0000-0000-0000E3A80000}"/>
    <cellStyle name="Unique 2 4 4" xfId="43233" xr:uid="{00000000-0005-0000-0000-0000E4A80000}"/>
    <cellStyle name="Unique 2 4 4 2" xfId="43234" xr:uid="{00000000-0005-0000-0000-0000E5A80000}"/>
    <cellStyle name="Unique 2 4 4 3" xfId="43235" xr:uid="{00000000-0005-0000-0000-0000E6A80000}"/>
    <cellStyle name="Unique 2 4 5" xfId="43236" xr:uid="{00000000-0005-0000-0000-0000E7A80000}"/>
    <cellStyle name="Unique 2 4 5 2" xfId="43237" xr:uid="{00000000-0005-0000-0000-0000E8A80000}"/>
    <cellStyle name="Unique 2 4 5 3" xfId="43238" xr:uid="{00000000-0005-0000-0000-0000E9A80000}"/>
    <cellStyle name="Unique 2 4 6" xfId="43239" xr:uid="{00000000-0005-0000-0000-0000EAA80000}"/>
    <cellStyle name="Unique 2 4 6 2" xfId="43240" xr:uid="{00000000-0005-0000-0000-0000EBA80000}"/>
    <cellStyle name="Unique 2 4 6 3" xfId="43241" xr:uid="{00000000-0005-0000-0000-0000ECA80000}"/>
    <cellStyle name="Unique 2 4 7" xfId="43242" xr:uid="{00000000-0005-0000-0000-0000EDA80000}"/>
    <cellStyle name="Unique 2 4 7 2" xfId="43243" xr:uid="{00000000-0005-0000-0000-0000EEA80000}"/>
    <cellStyle name="Unique 2 4 7 3" xfId="43244" xr:uid="{00000000-0005-0000-0000-0000EFA80000}"/>
    <cellStyle name="Unique 2 4 8" xfId="43245" xr:uid="{00000000-0005-0000-0000-0000F0A80000}"/>
    <cellStyle name="Unique 2 4 8 2" xfId="43246" xr:uid="{00000000-0005-0000-0000-0000F1A80000}"/>
    <cellStyle name="Unique 2 4 8 3" xfId="43247" xr:uid="{00000000-0005-0000-0000-0000F2A80000}"/>
    <cellStyle name="Unique 2 4 9" xfId="43248" xr:uid="{00000000-0005-0000-0000-0000F3A80000}"/>
    <cellStyle name="Unique 2 4 9 2" xfId="43249" xr:uid="{00000000-0005-0000-0000-0000F4A80000}"/>
    <cellStyle name="Unique 2 4 9 3" xfId="43250" xr:uid="{00000000-0005-0000-0000-0000F5A80000}"/>
    <cellStyle name="Unique 2 5" xfId="43251" xr:uid="{00000000-0005-0000-0000-0000F6A80000}"/>
    <cellStyle name="Unique 2 5 10" xfId="43252" xr:uid="{00000000-0005-0000-0000-0000F7A80000}"/>
    <cellStyle name="Unique 2 5 10 2" xfId="43253" xr:uid="{00000000-0005-0000-0000-0000F8A80000}"/>
    <cellStyle name="Unique 2 5 10 3" xfId="43254" xr:uid="{00000000-0005-0000-0000-0000F9A80000}"/>
    <cellStyle name="Unique 2 5 11" xfId="43255" xr:uid="{00000000-0005-0000-0000-0000FAA80000}"/>
    <cellStyle name="Unique 2 5 11 2" xfId="43256" xr:uid="{00000000-0005-0000-0000-0000FBA80000}"/>
    <cellStyle name="Unique 2 5 11 3" xfId="43257" xr:uid="{00000000-0005-0000-0000-0000FCA80000}"/>
    <cellStyle name="Unique 2 5 12" xfId="43258" xr:uid="{00000000-0005-0000-0000-0000FDA80000}"/>
    <cellStyle name="Unique 2 5 12 2" xfId="43259" xr:uid="{00000000-0005-0000-0000-0000FEA80000}"/>
    <cellStyle name="Unique 2 5 12 3" xfId="43260" xr:uid="{00000000-0005-0000-0000-0000FFA80000}"/>
    <cellStyle name="Unique 2 5 13" xfId="43261" xr:uid="{00000000-0005-0000-0000-000000A90000}"/>
    <cellStyle name="Unique 2 5 13 2" xfId="43262" xr:uid="{00000000-0005-0000-0000-000001A90000}"/>
    <cellStyle name="Unique 2 5 13 3" xfId="43263" xr:uid="{00000000-0005-0000-0000-000002A90000}"/>
    <cellStyle name="Unique 2 5 14" xfId="43264" xr:uid="{00000000-0005-0000-0000-000003A90000}"/>
    <cellStyle name="Unique 2 5 14 2" xfId="43265" xr:uid="{00000000-0005-0000-0000-000004A90000}"/>
    <cellStyle name="Unique 2 5 14 3" xfId="43266" xr:uid="{00000000-0005-0000-0000-000005A90000}"/>
    <cellStyle name="Unique 2 5 15" xfId="43267" xr:uid="{00000000-0005-0000-0000-000006A90000}"/>
    <cellStyle name="Unique 2 5 15 2" xfId="43268" xr:uid="{00000000-0005-0000-0000-000007A90000}"/>
    <cellStyle name="Unique 2 5 15 3" xfId="43269" xr:uid="{00000000-0005-0000-0000-000008A90000}"/>
    <cellStyle name="Unique 2 5 16" xfId="43270" xr:uid="{00000000-0005-0000-0000-000009A90000}"/>
    <cellStyle name="Unique 2 5 16 2" xfId="43271" xr:uid="{00000000-0005-0000-0000-00000AA90000}"/>
    <cellStyle name="Unique 2 5 16 3" xfId="43272" xr:uid="{00000000-0005-0000-0000-00000BA90000}"/>
    <cellStyle name="Unique 2 5 17" xfId="43273" xr:uid="{00000000-0005-0000-0000-00000CA90000}"/>
    <cellStyle name="Unique 2 5 17 2" xfId="43274" xr:uid="{00000000-0005-0000-0000-00000DA90000}"/>
    <cellStyle name="Unique 2 5 17 3" xfId="43275" xr:uid="{00000000-0005-0000-0000-00000EA90000}"/>
    <cellStyle name="Unique 2 5 18" xfId="43276" xr:uid="{00000000-0005-0000-0000-00000FA90000}"/>
    <cellStyle name="Unique 2 5 18 2" xfId="43277" xr:uid="{00000000-0005-0000-0000-000010A90000}"/>
    <cellStyle name="Unique 2 5 18 3" xfId="43278" xr:uid="{00000000-0005-0000-0000-000011A90000}"/>
    <cellStyle name="Unique 2 5 19" xfId="43279" xr:uid="{00000000-0005-0000-0000-000012A90000}"/>
    <cellStyle name="Unique 2 5 19 2" xfId="43280" xr:uid="{00000000-0005-0000-0000-000013A90000}"/>
    <cellStyle name="Unique 2 5 19 3" xfId="43281" xr:uid="{00000000-0005-0000-0000-000014A90000}"/>
    <cellStyle name="Unique 2 5 2" xfId="43282" xr:uid="{00000000-0005-0000-0000-000015A90000}"/>
    <cellStyle name="Unique 2 5 2 2" xfId="43283" xr:uid="{00000000-0005-0000-0000-000016A90000}"/>
    <cellStyle name="Unique 2 5 2 3" xfId="43284" xr:uid="{00000000-0005-0000-0000-000017A90000}"/>
    <cellStyle name="Unique 2 5 20" xfId="43285" xr:uid="{00000000-0005-0000-0000-000018A90000}"/>
    <cellStyle name="Unique 2 5 20 2" xfId="43286" xr:uid="{00000000-0005-0000-0000-000019A90000}"/>
    <cellStyle name="Unique 2 5 20 3" xfId="43287" xr:uid="{00000000-0005-0000-0000-00001AA90000}"/>
    <cellStyle name="Unique 2 5 21" xfId="43288" xr:uid="{00000000-0005-0000-0000-00001BA90000}"/>
    <cellStyle name="Unique 2 5 21 2" xfId="43289" xr:uid="{00000000-0005-0000-0000-00001CA90000}"/>
    <cellStyle name="Unique 2 5 21 3" xfId="43290" xr:uid="{00000000-0005-0000-0000-00001DA90000}"/>
    <cellStyle name="Unique 2 5 22" xfId="43291" xr:uid="{00000000-0005-0000-0000-00001EA90000}"/>
    <cellStyle name="Unique 2 5 22 2" xfId="43292" xr:uid="{00000000-0005-0000-0000-00001FA90000}"/>
    <cellStyle name="Unique 2 5 22 3" xfId="43293" xr:uid="{00000000-0005-0000-0000-000020A90000}"/>
    <cellStyle name="Unique 2 5 23" xfId="43294" xr:uid="{00000000-0005-0000-0000-000021A90000}"/>
    <cellStyle name="Unique 2 5 23 2" xfId="43295" xr:uid="{00000000-0005-0000-0000-000022A90000}"/>
    <cellStyle name="Unique 2 5 23 3" xfId="43296" xr:uid="{00000000-0005-0000-0000-000023A90000}"/>
    <cellStyle name="Unique 2 5 24" xfId="43297" xr:uid="{00000000-0005-0000-0000-000024A90000}"/>
    <cellStyle name="Unique 2 5 24 2" xfId="43298" xr:uid="{00000000-0005-0000-0000-000025A90000}"/>
    <cellStyle name="Unique 2 5 24 3" xfId="43299" xr:uid="{00000000-0005-0000-0000-000026A90000}"/>
    <cellStyle name="Unique 2 5 25" xfId="43300" xr:uid="{00000000-0005-0000-0000-000027A90000}"/>
    <cellStyle name="Unique 2 5 26" xfId="43301" xr:uid="{00000000-0005-0000-0000-000028A90000}"/>
    <cellStyle name="Unique 2 5 3" xfId="43302" xr:uid="{00000000-0005-0000-0000-000029A90000}"/>
    <cellStyle name="Unique 2 5 3 2" xfId="43303" xr:uid="{00000000-0005-0000-0000-00002AA90000}"/>
    <cellStyle name="Unique 2 5 3 3" xfId="43304" xr:uid="{00000000-0005-0000-0000-00002BA90000}"/>
    <cellStyle name="Unique 2 5 4" xfId="43305" xr:uid="{00000000-0005-0000-0000-00002CA90000}"/>
    <cellStyle name="Unique 2 5 4 2" xfId="43306" xr:uid="{00000000-0005-0000-0000-00002DA90000}"/>
    <cellStyle name="Unique 2 5 4 3" xfId="43307" xr:uid="{00000000-0005-0000-0000-00002EA90000}"/>
    <cellStyle name="Unique 2 5 5" xfId="43308" xr:uid="{00000000-0005-0000-0000-00002FA90000}"/>
    <cellStyle name="Unique 2 5 5 2" xfId="43309" xr:uid="{00000000-0005-0000-0000-000030A90000}"/>
    <cellStyle name="Unique 2 5 5 3" xfId="43310" xr:uid="{00000000-0005-0000-0000-000031A90000}"/>
    <cellStyle name="Unique 2 5 6" xfId="43311" xr:uid="{00000000-0005-0000-0000-000032A90000}"/>
    <cellStyle name="Unique 2 5 6 2" xfId="43312" xr:uid="{00000000-0005-0000-0000-000033A90000}"/>
    <cellStyle name="Unique 2 5 6 3" xfId="43313" xr:uid="{00000000-0005-0000-0000-000034A90000}"/>
    <cellStyle name="Unique 2 5 7" xfId="43314" xr:uid="{00000000-0005-0000-0000-000035A90000}"/>
    <cellStyle name="Unique 2 5 7 2" xfId="43315" xr:uid="{00000000-0005-0000-0000-000036A90000}"/>
    <cellStyle name="Unique 2 5 7 3" xfId="43316" xr:uid="{00000000-0005-0000-0000-000037A90000}"/>
    <cellStyle name="Unique 2 5 8" xfId="43317" xr:uid="{00000000-0005-0000-0000-000038A90000}"/>
    <cellStyle name="Unique 2 5 8 2" xfId="43318" xr:uid="{00000000-0005-0000-0000-000039A90000}"/>
    <cellStyle name="Unique 2 5 8 3" xfId="43319" xr:uid="{00000000-0005-0000-0000-00003AA90000}"/>
    <cellStyle name="Unique 2 5 9" xfId="43320" xr:uid="{00000000-0005-0000-0000-00003BA90000}"/>
    <cellStyle name="Unique 2 5 9 2" xfId="43321" xr:uid="{00000000-0005-0000-0000-00003CA90000}"/>
    <cellStyle name="Unique 2 5 9 3" xfId="43322" xr:uid="{00000000-0005-0000-0000-00003DA90000}"/>
    <cellStyle name="Unique 2 6" xfId="43323" xr:uid="{00000000-0005-0000-0000-00003EA90000}"/>
    <cellStyle name="Unique 2 6 10" xfId="43324" xr:uid="{00000000-0005-0000-0000-00003FA90000}"/>
    <cellStyle name="Unique 2 6 10 2" xfId="43325" xr:uid="{00000000-0005-0000-0000-000040A90000}"/>
    <cellStyle name="Unique 2 6 10 3" xfId="43326" xr:uid="{00000000-0005-0000-0000-000041A90000}"/>
    <cellStyle name="Unique 2 6 11" xfId="43327" xr:uid="{00000000-0005-0000-0000-000042A90000}"/>
    <cellStyle name="Unique 2 6 11 2" xfId="43328" xr:uid="{00000000-0005-0000-0000-000043A90000}"/>
    <cellStyle name="Unique 2 6 11 3" xfId="43329" xr:uid="{00000000-0005-0000-0000-000044A90000}"/>
    <cellStyle name="Unique 2 6 12" xfId="43330" xr:uid="{00000000-0005-0000-0000-000045A90000}"/>
    <cellStyle name="Unique 2 6 12 2" xfId="43331" xr:uid="{00000000-0005-0000-0000-000046A90000}"/>
    <cellStyle name="Unique 2 6 12 3" xfId="43332" xr:uid="{00000000-0005-0000-0000-000047A90000}"/>
    <cellStyle name="Unique 2 6 13" xfId="43333" xr:uid="{00000000-0005-0000-0000-000048A90000}"/>
    <cellStyle name="Unique 2 6 13 2" xfId="43334" xr:uid="{00000000-0005-0000-0000-000049A90000}"/>
    <cellStyle name="Unique 2 6 13 3" xfId="43335" xr:uid="{00000000-0005-0000-0000-00004AA90000}"/>
    <cellStyle name="Unique 2 6 14" xfId="43336" xr:uid="{00000000-0005-0000-0000-00004BA90000}"/>
    <cellStyle name="Unique 2 6 14 2" xfId="43337" xr:uid="{00000000-0005-0000-0000-00004CA90000}"/>
    <cellStyle name="Unique 2 6 14 3" xfId="43338" xr:uid="{00000000-0005-0000-0000-00004DA90000}"/>
    <cellStyle name="Unique 2 6 15" xfId="43339" xr:uid="{00000000-0005-0000-0000-00004EA90000}"/>
    <cellStyle name="Unique 2 6 15 2" xfId="43340" xr:uid="{00000000-0005-0000-0000-00004FA90000}"/>
    <cellStyle name="Unique 2 6 15 3" xfId="43341" xr:uid="{00000000-0005-0000-0000-000050A90000}"/>
    <cellStyle name="Unique 2 6 16" xfId="43342" xr:uid="{00000000-0005-0000-0000-000051A90000}"/>
    <cellStyle name="Unique 2 6 16 2" xfId="43343" xr:uid="{00000000-0005-0000-0000-000052A90000}"/>
    <cellStyle name="Unique 2 6 16 3" xfId="43344" xr:uid="{00000000-0005-0000-0000-000053A90000}"/>
    <cellStyle name="Unique 2 6 17" xfId="43345" xr:uid="{00000000-0005-0000-0000-000054A90000}"/>
    <cellStyle name="Unique 2 6 17 2" xfId="43346" xr:uid="{00000000-0005-0000-0000-000055A90000}"/>
    <cellStyle name="Unique 2 6 17 3" xfId="43347" xr:uid="{00000000-0005-0000-0000-000056A90000}"/>
    <cellStyle name="Unique 2 6 18" xfId="43348" xr:uid="{00000000-0005-0000-0000-000057A90000}"/>
    <cellStyle name="Unique 2 6 18 2" xfId="43349" xr:uid="{00000000-0005-0000-0000-000058A90000}"/>
    <cellStyle name="Unique 2 6 18 3" xfId="43350" xr:uid="{00000000-0005-0000-0000-000059A90000}"/>
    <cellStyle name="Unique 2 6 19" xfId="43351" xr:uid="{00000000-0005-0000-0000-00005AA90000}"/>
    <cellStyle name="Unique 2 6 19 2" xfId="43352" xr:uid="{00000000-0005-0000-0000-00005BA90000}"/>
    <cellStyle name="Unique 2 6 19 3" xfId="43353" xr:uid="{00000000-0005-0000-0000-00005CA90000}"/>
    <cellStyle name="Unique 2 6 2" xfId="43354" xr:uid="{00000000-0005-0000-0000-00005DA90000}"/>
    <cellStyle name="Unique 2 6 2 2" xfId="43355" xr:uid="{00000000-0005-0000-0000-00005EA90000}"/>
    <cellStyle name="Unique 2 6 2 3" xfId="43356" xr:uid="{00000000-0005-0000-0000-00005FA90000}"/>
    <cellStyle name="Unique 2 6 20" xfId="43357" xr:uid="{00000000-0005-0000-0000-000060A90000}"/>
    <cellStyle name="Unique 2 6 20 2" xfId="43358" xr:uid="{00000000-0005-0000-0000-000061A90000}"/>
    <cellStyle name="Unique 2 6 20 3" xfId="43359" xr:uid="{00000000-0005-0000-0000-000062A90000}"/>
    <cellStyle name="Unique 2 6 21" xfId="43360" xr:uid="{00000000-0005-0000-0000-000063A90000}"/>
    <cellStyle name="Unique 2 6 21 2" xfId="43361" xr:uid="{00000000-0005-0000-0000-000064A90000}"/>
    <cellStyle name="Unique 2 6 21 3" xfId="43362" xr:uid="{00000000-0005-0000-0000-000065A90000}"/>
    <cellStyle name="Unique 2 6 22" xfId="43363" xr:uid="{00000000-0005-0000-0000-000066A90000}"/>
    <cellStyle name="Unique 2 6 22 2" xfId="43364" xr:uid="{00000000-0005-0000-0000-000067A90000}"/>
    <cellStyle name="Unique 2 6 22 3" xfId="43365" xr:uid="{00000000-0005-0000-0000-000068A90000}"/>
    <cellStyle name="Unique 2 6 23" xfId="43366" xr:uid="{00000000-0005-0000-0000-000069A90000}"/>
    <cellStyle name="Unique 2 6 23 2" xfId="43367" xr:uid="{00000000-0005-0000-0000-00006AA90000}"/>
    <cellStyle name="Unique 2 6 23 3" xfId="43368" xr:uid="{00000000-0005-0000-0000-00006BA90000}"/>
    <cellStyle name="Unique 2 6 24" xfId="43369" xr:uid="{00000000-0005-0000-0000-00006CA90000}"/>
    <cellStyle name="Unique 2 6 24 2" xfId="43370" xr:uid="{00000000-0005-0000-0000-00006DA90000}"/>
    <cellStyle name="Unique 2 6 24 3" xfId="43371" xr:uid="{00000000-0005-0000-0000-00006EA90000}"/>
    <cellStyle name="Unique 2 6 25" xfId="43372" xr:uid="{00000000-0005-0000-0000-00006FA90000}"/>
    <cellStyle name="Unique 2 6 26" xfId="43373" xr:uid="{00000000-0005-0000-0000-000070A90000}"/>
    <cellStyle name="Unique 2 6 3" xfId="43374" xr:uid="{00000000-0005-0000-0000-000071A90000}"/>
    <cellStyle name="Unique 2 6 3 2" xfId="43375" xr:uid="{00000000-0005-0000-0000-000072A90000}"/>
    <cellStyle name="Unique 2 6 3 3" xfId="43376" xr:uid="{00000000-0005-0000-0000-000073A90000}"/>
    <cellStyle name="Unique 2 6 4" xfId="43377" xr:uid="{00000000-0005-0000-0000-000074A90000}"/>
    <cellStyle name="Unique 2 6 4 2" xfId="43378" xr:uid="{00000000-0005-0000-0000-000075A90000}"/>
    <cellStyle name="Unique 2 6 4 3" xfId="43379" xr:uid="{00000000-0005-0000-0000-000076A90000}"/>
    <cellStyle name="Unique 2 6 5" xfId="43380" xr:uid="{00000000-0005-0000-0000-000077A90000}"/>
    <cellStyle name="Unique 2 6 5 2" xfId="43381" xr:uid="{00000000-0005-0000-0000-000078A90000}"/>
    <cellStyle name="Unique 2 6 5 3" xfId="43382" xr:uid="{00000000-0005-0000-0000-000079A90000}"/>
    <cellStyle name="Unique 2 6 6" xfId="43383" xr:uid="{00000000-0005-0000-0000-00007AA90000}"/>
    <cellStyle name="Unique 2 6 6 2" xfId="43384" xr:uid="{00000000-0005-0000-0000-00007BA90000}"/>
    <cellStyle name="Unique 2 6 6 3" xfId="43385" xr:uid="{00000000-0005-0000-0000-00007CA90000}"/>
    <cellStyle name="Unique 2 6 7" xfId="43386" xr:uid="{00000000-0005-0000-0000-00007DA90000}"/>
    <cellStyle name="Unique 2 6 7 2" xfId="43387" xr:uid="{00000000-0005-0000-0000-00007EA90000}"/>
    <cellStyle name="Unique 2 6 7 3" xfId="43388" xr:uid="{00000000-0005-0000-0000-00007FA90000}"/>
    <cellStyle name="Unique 2 6 8" xfId="43389" xr:uid="{00000000-0005-0000-0000-000080A90000}"/>
    <cellStyle name="Unique 2 6 8 2" xfId="43390" xr:uid="{00000000-0005-0000-0000-000081A90000}"/>
    <cellStyle name="Unique 2 6 8 3" xfId="43391" xr:uid="{00000000-0005-0000-0000-000082A90000}"/>
    <cellStyle name="Unique 2 6 9" xfId="43392" xr:uid="{00000000-0005-0000-0000-000083A90000}"/>
    <cellStyle name="Unique 2 6 9 2" xfId="43393" xr:uid="{00000000-0005-0000-0000-000084A90000}"/>
    <cellStyle name="Unique 2 6 9 3" xfId="43394" xr:uid="{00000000-0005-0000-0000-000085A90000}"/>
    <cellStyle name="Unique 2 7" xfId="43395" xr:uid="{00000000-0005-0000-0000-000086A90000}"/>
    <cellStyle name="Unique 2 7 10" xfId="43396" xr:uid="{00000000-0005-0000-0000-000087A90000}"/>
    <cellStyle name="Unique 2 7 10 2" xfId="43397" xr:uid="{00000000-0005-0000-0000-000088A90000}"/>
    <cellStyle name="Unique 2 7 10 3" xfId="43398" xr:uid="{00000000-0005-0000-0000-000089A90000}"/>
    <cellStyle name="Unique 2 7 11" xfId="43399" xr:uid="{00000000-0005-0000-0000-00008AA90000}"/>
    <cellStyle name="Unique 2 7 11 2" xfId="43400" xr:uid="{00000000-0005-0000-0000-00008BA90000}"/>
    <cellStyle name="Unique 2 7 11 3" xfId="43401" xr:uid="{00000000-0005-0000-0000-00008CA90000}"/>
    <cellStyle name="Unique 2 7 12" xfId="43402" xr:uid="{00000000-0005-0000-0000-00008DA90000}"/>
    <cellStyle name="Unique 2 7 12 2" xfId="43403" xr:uid="{00000000-0005-0000-0000-00008EA90000}"/>
    <cellStyle name="Unique 2 7 12 3" xfId="43404" xr:uid="{00000000-0005-0000-0000-00008FA90000}"/>
    <cellStyle name="Unique 2 7 13" xfId="43405" xr:uid="{00000000-0005-0000-0000-000090A90000}"/>
    <cellStyle name="Unique 2 7 13 2" xfId="43406" xr:uid="{00000000-0005-0000-0000-000091A90000}"/>
    <cellStyle name="Unique 2 7 13 3" xfId="43407" xr:uid="{00000000-0005-0000-0000-000092A90000}"/>
    <cellStyle name="Unique 2 7 14" xfId="43408" xr:uid="{00000000-0005-0000-0000-000093A90000}"/>
    <cellStyle name="Unique 2 7 14 2" xfId="43409" xr:uid="{00000000-0005-0000-0000-000094A90000}"/>
    <cellStyle name="Unique 2 7 14 3" xfId="43410" xr:uid="{00000000-0005-0000-0000-000095A90000}"/>
    <cellStyle name="Unique 2 7 15" xfId="43411" xr:uid="{00000000-0005-0000-0000-000096A90000}"/>
    <cellStyle name="Unique 2 7 15 2" xfId="43412" xr:uid="{00000000-0005-0000-0000-000097A90000}"/>
    <cellStyle name="Unique 2 7 15 3" xfId="43413" xr:uid="{00000000-0005-0000-0000-000098A90000}"/>
    <cellStyle name="Unique 2 7 16" xfId="43414" xr:uid="{00000000-0005-0000-0000-000099A90000}"/>
    <cellStyle name="Unique 2 7 16 2" xfId="43415" xr:uid="{00000000-0005-0000-0000-00009AA90000}"/>
    <cellStyle name="Unique 2 7 16 3" xfId="43416" xr:uid="{00000000-0005-0000-0000-00009BA90000}"/>
    <cellStyle name="Unique 2 7 17" xfId="43417" xr:uid="{00000000-0005-0000-0000-00009CA90000}"/>
    <cellStyle name="Unique 2 7 17 2" xfId="43418" xr:uid="{00000000-0005-0000-0000-00009DA90000}"/>
    <cellStyle name="Unique 2 7 17 3" xfId="43419" xr:uid="{00000000-0005-0000-0000-00009EA90000}"/>
    <cellStyle name="Unique 2 7 18" xfId="43420" xr:uid="{00000000-0005-0000-0000-00009FA90000}"/>
    <cellStyle name="Unique 2 7 18 2" xfId="43421" xr:uid="{00000000-0005-0000-0000-0000A0A90000}"/>
    <cellStyle name="Unique 2 7 18 3" xfId="43422" xr:uid="{00000000-0005-0000-0000-0000A1A90000}"/>
    <cellStyle name="Unique 2 7 19" xfId="43423" xr:uid="{00000000-0005-0000-0000-0000A2A90000}"/>
    <cellStyle name="Unique 2 7 19 2" xfId="43424" xr:uid="{00000000-0005-0000-0000-0000A3A90000}"/>
    <cellStyle name="Unique 2 7 19 3" xfId="43425" xr:uid="{00000000-0005-0000-0000-0000A4A90000}"/>
    <cellStyle name="Unique 2 7 2" xfId="43426" xr:uid="{00000000-0005-0000-0000-0000A5A90000}"/>
    <cellStyle name="Unique 2 7 2 2" xfId="43427" xr:uid="{00000000-0005-0000-0000-0000A6A90000}"/>
    <cellStyle name="Unique 2 7 2 3" xfId="43428" xr:uid="{00000000-0005-0000-0000-0000A7A90000}"/>
    <cellStyle name="Unique 2 7 20" xfId="43429" xr:uid="{00000000-0005-0000-0000-0000A8A90000}"/>
    <cellStyle name="Unique 2 7 20 2" xfId="43430" xr:uid="{00000000-0005-0000-0000-0000A9A90000}"/>
    <cellStyle name="Unique 2 7 20 3" xfId="43431" xr:uid="{00000000-0005-0000-0000-0000AAA90000}"/>
    <cellStyle name="Unique 2 7 21" xfId="43432" xr:uid="{00000000-0005-0000-0000-0000ABA90000}"/>
    <cellStyle name="Unique 2 7 21 2" xfId="43433" xr:uid="{00000000-0005-0000-0000-0000ACA90000}"/>
    <cellStyle name="Unique 2 7 21 3" xfId="43434" xr:uid="{00000000-0005-0000-0000-0000ADA90000}"/>
    <cellStyle name="Unique 2 7 22" xfId="43435" xr:uid="{00000000-0005-0000-0000-0000AEA90000}"/>
    <cellStyle name="Unique 2 7 22 2" xfId="43436" xr:uid="{00000000-0005-0000-0000-0000AFA90000}"/>
    <cellStyle name="Unique 2 7 22 3" xfId="43437" xr:uid="{00000000-0005-0000-0000-0000B0A90000}"/>
    <cellStyle name="Unique 2 7 23" xfId="43438" xr:uid="{00000000-0005-0000-0000-0000B1A90000}"/>
    <cellStyle name="Unique 2 7 23 2" xfId="43439" xr:uid="{00000000-0005-0000-0000-0000B2A90000}"/>
    <cellStyle name="Unique 2 7 23 3" xfId="43440" xr:uid="{00000000-0005-0000-0000-0000B3A90000}"/>
    <cellStyle name="Unique 2 7 24" xfId="43441" xr:uid="{00000000-0005-0000-0000-0000B4A90000}"/>
    <cellStyle name="Unique 2 7 24 2" xfId="43442" xr:uid="{00000000-0005-0000-0000-0000B5A90000}"/>
    <cellStyle name="Unique 2 7 24 3" xfId="43443" xr:uid="{00000000-0005-0000-0000-0000B6A90000}"/>
    <cellStyle name="Unique 2 7 25" xfId="43444" xr:uid="{00000000-0005-0000-0000-0000B7A90000}"/>
    <cellStyle name="Unique 2 7 26" xfId="43445" xr:uid="{00000000-0005-0000-0000-0000B8A90000}"/>
    <cellStyle name="Unique 2 7 3" xfId="43446" xr:uid="{00000000-0005-0000-0000-0000B9A90000}"/>
    <cellStyle name="Unique 2 7 3 2" xfId="43447" xr:uid="{00000000-0005-0000-0000-0000BAA90000}"/>
    <cellStyle name="Unique 2 7 3 3" xfId="43448" xr:uid="{00000000-0005-0000-0000-0000BBA90000}"/>
    <cellStyle name="Unique 2 7 4" xfId="43449" xr:uid="{00000000-0005-0000-0000-0000BCA90000}"/>
    <cellStyle name="Unique 2 7 4 2" xfId="43450" xr:uid="{00000000-0005-0000-0000-0000BDA90000}"/>
    <cellStyle name="Unique 2 7 4 3" xfId="43451" xr:uid="{00000000-0005-0000-0000-0000BEA90000}"/>
    <cellStyle name="Unique 2 7 5" xfId="43452" xr:uid="{00000000-0005-0000-0000-0000BFA90000}"/>
    <cellStyle name="Unique 2 7 5 2" xfId="43453" xr:uid="{00000000-0005-0000-0000-0000C0A90000}"/>
    <cellStyle name="Unique 2 7 5 3" xfId="43454" xr:uid="{00000000-0005-0000-0000-0000C1A90000}"/>
    <cellStyle name="Unique 2 7 6" xfId="43455" xr:uid="{00000000-0005-0000-0000-0000C2A90000}"/>
    <cellStyle name="Unique 2 7 6 2" xfId="43456" xr:uid="{00000000-0005-0000-0000-0000C3A90000}"/>
    <cellStyle name="Unique 2 7 6 3" xfId="43457" xr:uid="{00000000-0005-0000-0000-0000C4A90000}"/>
    <cellStyle name="Unique 2 7 7" xfId="43458" xr:uid="{00000000-0005-0000-0000-0000C5A90000}"/>
    <cellStyle name="Unique 2 7 7 2" xfId="43459" xr:uid="{00000000-0005-0000-0000-0000C6A90000}"/>
    <cellStyle name="Unique 2 7 7 3" xfId="43460" xr:uid="{00000000-0005-0000-0000-0000C7A90000}"/>
    <cellStyle name="Unique 2 7 8" xfId="43461" xr:uid="{00000000-0005-0000-0000-0000C8A90000}"/>
    <cellStyle name="Unique 2 7 8 2" xfId="43462" xr:uid="{00000000-0005-0000-0000-0000C9A90000}"/>
    <cellStyle name="Unique 2 7 8 3" xfId="43463" xr:uid="{00000000-0005-0000-0000-0000CAA90000}"/>
    <cellStyle name="Unique 2 7 9" xfId="43464" xr:uid="{00000000-0005-0000-0000-0000CBA90000}"/>
    <cellStyle name="Unique 2 7 9 2" xfId="43465" xr:uid="{00000000-0005-0000-0000-0000CCA90000}"/>
    <cellStyle name="Unique 2 7 9 3" xfId="43466" xr:uid="{00000000-0005-0000-0000-0000CDA90000}"/>
    <cellStyle name="Unique 2 8" xfId="43467" xr:uid="{00000000-0005-0000-0000-0000CEA90000}"/>
    <cellStyle name="Unique 2 8 10" xfId="43468" xr:uid="{00000000-0005-0000-0000-0000CFA90000}"/>
    <cellStyle name="Unique 2 8 10 2" xfId="43469" xr:uid="{00000000-0005-0000-0000-0000D0A90000}"/>
    <cellStyle name="Unique 2 8 10 3" xfId="43470" xr:uid="{00000000-0005-0000-0000-0000D1A90000}"/>
    <cellStyle name="Unique 2 8 11" xfId="43471" xr:uid="{00000000-0005-0000-0000-0000D2A90000}"/>
    <cellStyle name="Unique 2 8 11 2" xfId="43472" xr:uid="{00000000-0005-0000-0000-0000D3A90000}"/>
    <cellStyle name="Unique 2 8 11 3" xfId="43473" xr:uid="{00000000-0005-0000-0000-0000D4A90000}"/>
    <cellStyle name="Unique 2 8 12" xfId="43474" xr:uid="{00000000-0005-0000-0000-0000D5A90000}"/>
    <cellStyle name="Unique 2 8 12 2" xfId="43475" xr:uid="{00000000-0005-0000-0000-0000D6A90000}"/>
    <cellStyle name="Unique 2 8 12 3" xfId="43476" xr:uid="{00000000-0005-0000-0000-0000D7A90000}"/>
    <cellStyle name="Unique 2 8 13" xfId="43477" xr:uid="{00000000-0005-0000-0000-0000D8A90000}"/>
    <cellStyle name="Unique 2 8 13 2" xfId="43478" xr:uid="{00000000-0005-0000-0000-0000D9A90000}"/>
    <cellStyle name="Unique 2 8 13 3" xfId="43479" xr:uid="{00000000-0005-0000-0000-0000DAA90000}"/>
    <cellStyle name="Unique 2 8 14" xfId="43480" xr:uid="{00000000-0005-0000-0000-0000DBA90000}"/>
    <cellStyle name="Unique 2 8 14 2" xfId="43481" xr:uid="{00000000-0005-0000-0000-0000DCA90000}"/>
    <cellStyle name="Unique 2 8 14 3" xfId="43482" xr:uid="{00000000-0005-0000-0000-0000DDA90000}"/>
    <cellStyle name="Unique 2 8 15" xfId="43483" xr:uid="{00000000-0005-0000-0000-0000DEA90000}"/>
    <cellStyle name="Unique 2 8 15 2" xfId="43484" xr:uid="{00000000-0005-0000-0000-0000DFA90000}"/>
    <cellStyle name="Unique 2 8 15 3" xfId="43485" xr:uid="{00000000-0005-0000-0000-0000E0A90000}"/>
    <cellStyle name="Unique 2 8 16" xfId="43486" xr:uid="{00000000-0005-0000-0000-0000E1A90000}"/>
    <cellStyle name="Unique 2 8 16 2" xfId="43487" xr:uid="{00000000-0005-0000-0000-0000E2A90000}"/>
    <cellStyle name="Unique 2 8 16 3" xfId="43488" xr:uid="{00000000-0005-0000-0000-0000E3A90000}"/>
    <cellStyle name="Unique 2 8 17" xfId="43489" xr:uid="{00000000-0005-0000-0000-0000E4A90000}"/>
    <cellStyle name="Unique 2 8 17 2" xfId="43490" xr:uid="{00000000-0005-0000-0000-0000E5A90000}"/>
    <cellStyle name="Unique 2 8 17 3" xfId="43491" xr:uid="{00000000-0005-0000-0000-0000E6A90000}"/>
    <cellStyle name="Unique 2 8 18" xfId="43492" xr:uid="{00000000-0005-0000-0000-0000E7A90000}"/>
    <cellStyle name="Unique 2 8 18 2" xfId="43493" xr:uid="{00000000-0005-0000-0000-0000E8A90000}"/>
    <cellStyle name="Unique 2 8 18 3" xfId="43494" xr:uid="{00000000-0005-0000-0000-0000E9A90000}"/>
    <cellStyle name="Unique 2 8 19" xfId="43495" xr:uid="{00000000-0005-0000-0000-0000EAA90000}"/>
    <cellStyle name="Unique 2 8 19 2" xfId="43496" xr:uid="{00000000-0005-0000-0000-0000EBA90000}"/>
    <cellStyle name="Unique 2 8 19 3" xfId="43497" xr:uid="{00000000-0005-0000-0000-0000ECA90000}"/>
    <cellStyle name="Unique 2 8 2" xfId="43498" xr:uid="{00000000-0005-0000-0000-0000EDA90000}"/>
    <cellStyle name="Unique 2 8 2 2" xfId="43499" xr:uid="{00000000-0005-0000-0000-0000EEA90000}"/>
    <cellStyle name="Unique 2 8 2 3" xfId="43500" xr:uid="{00000000-0005-0000-0000-0000EFA90000}"/>
    <cellStyle name="Unique 2 8 20" xfId="43501" xr:uid="{00000000-0005-0000-0000-0000F0A90000}"/>
    <cellStyle name="Unique 2 8 20 2" xfId="43502" xr:uid="{00000000-0005-0000-0000-0000F1A90000}"/>
    <cellStyle name="Unique 2 8 20 3" xfId="43503" xr:uid="{00000000-0005-0000-0000-0000F2A90000}"/>
    <cellStyle name="Unique 2 8 21" xfId="43504" xr:uid="{00000000-0005-0000-0000-0000F3A90000}"/>
    <cellStyle name="Unique 2 8 21 2" xfId="43505" xr:uid="{00000000-0005-0000-0000-0000F4A90000}"/>
    <cellStyle name="Unique 2 8 21 3" xfId="43506" xr:uid="{00000000-0005-0000-0000-0000F5A90000}"/>
    <cellStyle name="Unique 2 8 22" xfId="43507" xr:uid="{00000000-0005-0000-0000-0000F6A90000}"/>
    <cellStyle name="Unique 2 8 22 2" xfId="43508" xr:uid="{00000000-0005-0000-0000-0000F7A90000}"/>
    <cellStyle name="Unique 2 8 22 3" xfId="43509" xr:uid="{00000000-0005-0000-0000-0000F8A90000}"/>
    <cellStyle name="Unique 2 8 23" xfId="43510" xr:uid="{00000000-0005-0000-0000-0000F9A90000}"/>
    <cellStyle name="Unique 2 8 23 2" xfId="43511" xr:uid="{00000000-0005-0000-0000-0000FAA90000}"/>
    <cellStyle name="Unique 2 8 23 3" xfId="43512" xr:uid="{00000000-0005-0000-0000-0000FBA90000}"/>
    <cellStyle name="Unique 2 8 24" xfId="43513" xr:uid="{00000000-0005-0000-0000-0000FCA90000}"/>
    <cellStyle name="Unique 2 8 24 2" xfId="43514" xr:uid="{00000000-0005-0000-0000-0000FDA90000}"/>
    <cellStyle name="Unique 2 8 24 3" xfId="43515" xr:uid="{00000000-0005-0000-0000-0000FEA90000}"/>
    <cellStyle name="Unique 2 8 25" xfId="43516" xr:uid="{00000000-0005-0000-0000-0000FFA90000}"/>
    <cellStyle name="Unique 2 8 26" xfId="43517" xr:uid="{00000000-0005-0000-0000-000000AA0000}"/>
    <cellStyle name="Unique 2 8 3" xfId="43518" xr:uid="{00000000-0005-0000-0000-000001AA0000}"/>
    <cellStyle name="Unique 2 8 3 2" xfId="43519" xr:uid="{00000000-0005-0000-0000-000002AA0000}"/>
    <cellStyle name="Unique 2 8 3 3" xfId="43520" xr:uid="{00000000-0005-0000-0000-000003AA0000}"/>
    <cellStyle name="Unique 2 8 4" xfId="43521" xr:uid="{00000000-0005-0000-0000-000004AA0000}"/>
    <cellStyle name="Unique 2 8 4 2" xfId="43522" xr:uid="{00000000-0005-0000-0000-000005AA0000}"/>
    <cellStyle name="Unique 2 8 4 3" xfId="43523" xr:uid="{00000000-0005-0000-0000-000006AA0000}"/>
    <cellStyle name="Unique 2 8 5" xfId="43524" xr:uid="{00000000-0005-0000-0000-000007AA0000}"/>
    <cellStyle name="Unique 2 8 5 2" xfId="43525" xr:uid="{00000000-0005-0000-0000-000008AA0000}"/>
    <cellStyle name="Unique 2 8 5 3" xfId="43526" xr:uid="{00000000-0005-0000-0000-000009AA0000}"/>
    <cellStyle name="Unique 2 8 6" xfId="43527" xr:uid="{00000000-0005-0000-0000-00000AAA0000}"/>
    <cellStyle name="Unique 2 8 6 2" xfId="43528" xr:uid="{00000000-0005-0000-0000-00000BAA0000}"/>
    <cellStyle name="Unique 2 8 6 3" xfId="43529" xr:uid="{00000000-0005-0000-0000-00000CAA0000}"/>
    <cellStyle name="Unique 2 8 7" xfId="43530" xr:uid="{00000000-0005-0000-0000-00000DAA0000}"/>
    <cellStyle name="Unique 2 8 7 2" xfId="43531" xr:uid="{00000000-0005-0000-0000-00000EAA0000}"/>
    <cellStyle name="Unique 2 8 7 3" xfId="43532" xr:uid="{00000000-0005-0000-0000-00000FAA0000}"/>
    <cellStyle name="Unique 2 8 8" xfId="43533" xr:uid="{00000000-0005-0000-0000-000010AA0000}"/>
    <cellStyle name="Unique 2 8 8 2" xfId="43534" xr:uid="{00000000-0005-0000-0000-000011AA0000}"/>
    <cellStyle name="Unique 2 8 8 3" xfId="43535" xr:uid="{00000000-0005-0000-0000-000012AA0000}"/>
    <cellStyle name="Unique 2 8 9" xfId="43536" xr:uid="{00000000-0005-0000-0000-000013AA0000}"/>
    <cellStyle name="Unique 2 8 9 2" xfId="43537" xr:uid="{00000000-0005-0000-0000-000014AA0000}"/>
    <cellStyle name="Unique 2 8 9 3" xfId="43538" xr:uid="{00000000-0005-0000-0000-000015AA0000}"/>
    <cellStyle name="Unique 2 9" xfId="43539" xr:uid="{00000000-0005-0000-0000-000016AA0000}"/>
    <cellStyle name="Unique 2 9 10" xfId="43540" xr:uid="{00000000-0005-0000-0000-000017AA0000}"/>
    <cellStyle name="Unique 2 9 10 2" xfId="43541" xr:uid="{00000000-0005-0000-0000-000018AA0000}"/>
    <cellStyle name="Unique 2 9 10 3" xfId="43542" xr:uid="{00000000-0005-0000-0000-000019AA0000}"/>
    <cellStyle name="Unique 2 9 11" xfId="43543" xr:uid="{00000000-0005-0000-0000-00001AAA0000}"/>
    <cellStyle name="Unique 2 9 11 2" xfId="43544" xr:uid="{00000000-0005-0000-0000-00001BAA0000}"/>
    <cellStyle name="Unique 2 9 11 3" xfId="43545" xr:uid="{00000000-0005-0000-0000-00001CAA0000}"/>
    <cellStyle name="Unique 2 9 12" xfId="43546" xr:uid="{00000000-0005-0000-0000-00001DAA0000}"/>
    <cellStyle name="Unique 2 9 12 2" xfId="43547" xr:uid="{00000000-0005-0000-0000-00001EAA0000}"/>
    <cellStyle name="Unique 2 9 12 3" xfId="43548" xr:uid="{00000000-0005-0000-0000-00001FAA0000}"/>
    <cellStyle name="Unique 2 9 13" xfId="43549" xr:uid="{00000000-0005-0000-0000-000020AA0000}"/>
    <cellStyle name="Unique 2 9 13 2" xfId="43550" xr:uid="{00000000-0005-0000-0000-000021AA0000}"/>
    <cellStyle name="Unique 2 9 13 3" xfId="43551" xr:uid="{00000000-0005-0000-0000-000022AA0000}"/>
    <cellStyle name="Unique 2 9 14" xfId="43552" xr:uid="{00000000-0005-0000-0000-000023AA0000}"/>
    <cellStyle name="Unique 2 9 14 2" xfId="43553" xr:uid="{00000000-0005-0000-0000-000024AA0000}"/>
    <cellStyle name="Unique 2 9 14 3" xfId="43554" xr:uid="{00000000-0005-0000-0000-000025AA0000}"/>
    <cellStyle name="Unique 2 9 15" xfId="43555" xr:uid="{00000000-0005-0000-0000-000026AA0000}"/>
    <cellStyle name="Unique 2 9 15 2" xfId="43556" xr:uid="{00000000-0005-0000-0000-000027AA0000}"/>
    <cellStyle name="Unique 2 9 15 3" xfId="43557" xr:uid="{00000000-0005-0000-0000-000028AA0000}"/>
    <cellStyle name="Unique 2 9 16" xfId="43558" xr:uid="{00000000-0005-0000-0000-000029AA0000}"/>
    <cellStyle name="Unique 2 9 16 2" xfId="43559" xr:uid="{00000000-0005-0000-0000-00002AAA0000}"/>
    <cellStyle name="Unique 2 9 16 3" xfId="43560" xr:uid="{00000000-0005-0000-0000-00002BAA0000}"/>
    <cellStyle name="Unique 2 9 17" xfId="43561" xr:uid="{00000000-0005-0000-0000-00002CAA0000}"/>
    <cellStyle name="Unique 2 9 17 2" xfId="43562" xr:uid="{00000000-0005-0000-0000-00002DAA0000}"/>
    <cellStyle name="Unique 2 9 17 3" xfId="43563" xr:uid="{00000000-0005-0000-0000-00002EAA0000}"/>
    <cellStyle name="Unique 2 9 18" xfId="43564" xr:uid="{00000000-0005-0000-0000-00002FAA0000}"/>
    <cellStyle name="Unique 2 9 18 2" xfId="43565" xr:uid="{00000000-0005-0000-0000-000030AA0000}"/>
    <cellStyle name="Unique 2 9 18 3" xfId="43566" xr:uid="{00000000-0005-0000-0000-000031AA0000}"/>
    <cellStyle name="Unique 2 9 19" xfId="43567" xr:uid="{00000000-0005-0000-0000-000032AA0000}"/>
    <cellStyle name="Unique 2 9 19 2" xfId="43568" xr:uid="{00000000-0005-0000-0000-000033AA0000}"/>
    <cellStyle name="Unique 2 9 19 3" xfId="43569" xr:uid="{00000000-0005-0000-0000-000034AA0000}"/>
    <cellStyle name="Unique 2 9 2" xfId="43570" xr:uid="{00000000-0005-0000-0000-000035AA0000}"/>
    <cellStyle name="Unique 2 9 2 2" xfId="43571" xr:uid="{00000000-0005-0000-0000-000036AA0000}"/>
    <cellStyle name="Unique 2 9 2 3" xfId="43572" xr:uid="{00000000-0005-0000-0000-000037AA0000}"/>
    <cellStyle name="Unique 2 9 20" xfId="43573" xr:uid="{00000000-0005-0000-0000-000038AA0000}"/>
    <cellStyle name="Unique 2 9 20 2" xfId="43574" xr:uid="{00000000-0005-0000-0000-000039AA0000}"/>
    <cellStyle name="Unique 2 9 20 3" xfId="43575" xr:uid="{00000000-0005-0000-0000-00003AAA0000}"/>
    <cellStyle name="Unique 2 9 21" xfId="43576" xr:uid="{00000000-0005-0000-0000-00003BAA0000}"/>
    <cellStyle name="Unique 2 9 21 2" xfId="43577" xr:uid="{00000000-0005-0000-0000-00003CAA0000}"/>
    <cellStyle name="Unique 2 9 21 3" xfId="43578" xr:uid="{00000000-0005-0000-0000-00003DAA0000}"/>
    <cellStyle name="Unique 2 9 22" xfId="43579" xr:uid="{00000000-0005-0000-0000-00003EAA0000}"/>
    <cellStyle name="Unique 2 9 22 2" xfId="43580" xr:uid="{00000000-0005-0000-0000-00003FAA0000}"/>
    <cellStyle name="Unique 2 9 22 3" xfId="43581" xr:uid="{00000000-0005-0000-0000-000040AA0000}"/>
    <cellStyle name="Unique 2 9 23" xfId="43582" xr:uid="{00000000-0005-0000-0000-000041AA0000}"/>
    <cellStyle name="Unique 2 9 23 2" xfId="43583" xr:uid="{00000000-0005-0000-0000-000042AA0000}"/>
    <cellStyle name="Unique 2 9 23 3" xfId="43584" xr:uid="{00000000-0005-0000-0000-000043AA0000}"/>
    <cellStyle name="Unique 2 9 24" xfId="43585" xr:uid="{00000000-0005-0000-0000-000044AA0000}"/>
    <cellStyle name="Unique 2 9 24 2" xfId="43586" xr:uid="{00000000-0005-0000-0000-000045AA0000}"/>
    <cellStyle name="Unique 2 9 24 3" xfId="43587" xr:uid="{00000000-0005-0000-0000-000046AA0000}"/>
    <cellStyle name="Unique 2 9 25" xfId="43588" xr:uid="{00000000-0005-0000-0000-000047AA0000}"/>
    <cellStyle name="Unique 2 9 26" xfId="43589" xr:uid="{00000000-0005-0000-0000-000048AA0000}"/>
    <cellStyle name="Unique 2 9 3" xfId="43590" xr:uid="{00000000-0005-0000-0000-000049AA0000}"/>
    <cellStyle name="Unique 2 9 3 2" xfId="43591" xr:uid="{00000000-0005-0000-0000-00004AAA0000}"/>
    <cellStyle name="Unique 2 9 3 3" xfId="43592" xr:uid="{00000000-0005-0000-0000-00004BAA0000}"/>
    <cellStyle name="Unique 2 9 4" xfId="43593" xr:uid="{00000000-0005-0000-0000-00004CAA0000}"/>
    <cellStyle name="Unique 2 9 4 2" xfId="43594" xr:uid="{00000000-0005-0000-0000-00004DAA0000}"/>
    <cellStyle name="Unique 2 9 4 3" xfId="43595" xr:uid="{00000000-0005-0000-0000-00004EAA0000}"/>
    <cellStyle name="Unique 2 9 5" xfId="43596" xr:uid="{00000000-0005-0000-0000-00004FAA0000}"/>
    <cellStyle name="Unique 2 9 5 2" xfId="43597" xr:uid="{00000000-0005-0000-0000-000050AA0000}"/>
    <cellStyle name="Unique 2 9 5 3" xfId="43598" xr:uid="{00000000-0005-0000-0000-000051AA0000}"/>
    <cellStyle name="Unique 2 9 6" xfId="43599" xr:uid="{00000000-0005-0000-0000-000052AA0000}"/>
    <cellStyle name="Unique 2 9 6 2" xfId="43600" xr:uid="{00000000-0005-0000-0000-000053AA0000}"/>
    <cellStyle name="Unique 2 9 6 3" xfId="43601" xr:uid="{00000000-0005-0000-0000-000054AA0000}"/>
    <cellStyle name="Unique 2 9 7" xfId="43602" xr:uid="{00000000-0005-0000-0000-000055AA0000}"/>
    <cellStyle name="Unique 2 9 7 2" xfId="43603" xr:uid="{00000000-0005-0000-0000-000056AA0000}"/>
    <cellStyle name="Unique 2 9 7 3" xfId="43604" xr:uid="{00000000-0005-0000-0000-000057AA0000}"/>
    <cellStyle name="Unique 2 9 8" xfId="43605" xr:uid="{00000000-0005-0000-0000-000058AA0000}"/>
    <cellStyle name="Unique 2 9 8 2" xfId="43606" xr:uid="{00000000-0005-0000-0000-000059AA0000}"/>
    <cellStyle name="Unique 2 9 8 3" xfId="43607" xr:uid="{00000000-0005-0000-0000-00005AAA0000}"/>
    <cellStyle name="Unique 2 9 9" xfId="43608" xr:uid="{00000000-0005-0000-0000-00005BAA0000}"/>
    <cellStyle name="Unique 2 9 9 2" xfId="43609" xr:uid="{00000000-0005-0000-0000-00005CAA0000}"/>
    <cellStyle name="Unique 2 9 9 3" xfId="43610" xr:uid="{00000000-0005-0000-0000-00005DAA0000}"/>
    <cellStyle name="Unique 20" xfId="43611" xr:uid="{00000000-0005-0000-0000-00005EAA0000}"/>
    <cellStyle name="Unique 20 2" xfId="43612" xr:uid="{00000000-0005-0000-0000-00005FAA0000}"/>
    <cellStyle name="Unique 20 3" xfId="43613" xr:uid="{00000000-0005-0000-0000-000060AA0000}"/>
    <cellStyle name="Unique 21" xfId="43614" xr:uid="{00000000-0005-0000-0000-000061AA0000}"/>
    <cellStyle name="Unique 21 2" xfId="43615" xr:uid="{00000000-0005-0000-0000-000062AA0000}"/>
    <cellStyle name="Unique 21 3" xfId="43616" xr:uid="{00000000-0005-0000-0000-000063AA0000}"/>
    <cellStyle name="Unique 22" xfId="43617" xr:uid="{00000000-0005-0000-0000-000064AA0000}"/>
    <cellStyle name="Unique 22 2" xfId="43618" xr:uid="{00000000-0005-0000-0000-000065AA0000}"/>
    <cellStyle name="Unique 22 3" xfId="43619" xr:uid="{00000000-0005-0000-0000-000066AA0000}"/>
    <cellStyle name="Unique 23" xfId="43620" xr:uid="{00000000-0005-0000-0000-000067AA0000}"/>
    <cellStyle name="Unique 23 2" xfId="43621" xr:uid="{00000000-0005-0000-0000-000068AA0000}"/>
    <cellStyle name="Unique 23 3" xfId="43622" xr:uid="{00000000-0005-0000-0000-000069AA0000}"/>
    <cellStyle name="Unique 24" xfId="43623" xr:uid="{00000000-0005-0000-0000-00006AAA0000}"/>
    <cellStyle name="Unique 24 2" xfId="43624" xr:uid="{00000000-0005-0000-0000-00006BAA0000}"/>
    <cellStyle name="Unique 24 3" xfId="43625" xr:uid="{00000000-0005-0000-0000-00006CAA0000}"/>
    <cellStyle name="Unique 25" xfId="43626" xr:uid="{00000000-0005-0000-0000-00006DAA0000}"/>
    <cellStyle name="Unique 25 2" xfId="43627" xr:uid="{00000000-0005-0000-0000-00006EAA0000}"/>
    <cellStyle name="Unique 25 3" xfId="43628" xr:uid="{00000000-0005-0000-0000-00006FAA0000}"/>
    <cellStyle name="Unique 26" xfId="43629" xr:uid="{00000000-0005-0000-0000-000070AA0000}"/>
    <cellStyle name="Unique 26 2" xfId="43630" xr:uid="{00000000-0005-0000-0000-000071AA0000}"/>
    <cellStyle name="Unique 26 3" xfId="43631" xr:uid="{00000000-0005-0000-0000-000072AA0000}"/>
    <cellStyle name="Unique 27" xfId="43632" xr:uid="{00000000-0005-0000-0000-000073AA0000}"/>
    <cellStyle name="Unique 27 2" xfId="43633" xr:uid="{00000000-0005-0000-0000-000074AA0000}"/>
    <cellStyle name="Unique 27 3" xfId="43634" xr:uid="{00000000-0005-0000-0000-000075AA0000}"/>
    <cellStyle name="Unique 28" xfId="43635" xr:uid="{00000000-0005-0000-0000-000076AA0000}"/>
    <cellStyle name="Unique 28 2" xfId="43636" xr:uid="{00000000-0005-0000-0000-000077AA0000}"/>
    <cellStyle name="Unique 28 3" xfId="43637" xr:uid="{00000000-0005-0000-0000-000078AA0000}"/>
    <cellStyle name="Unique 29" xfId="43638" xr:uid="{00000000-0005-0000-0000-000079AA0000}"/>
    <cellStyle name="Unique 29 2" xfId="43639" xr:uid="{00000000-0005-0000-0000-00007AAA0000}"/>
    <cellStyle name="Unique 29 3" xfId="43640" xr:uid="{00000000-0005-0000-0000-00007BAA0000}"/>
    <cellStyle name="Unique 3" xfId="43641" xr:uid="{00000000-0005-0000-0000-00007CAA0000}"/>
    <cellStyle name="Unique 3 10" xfId="43642" xr:uid="{00000000-0005-0000-0000-00007DAA0000}"/>
    <cellStyle name="Unique 3 10 2" xfId="43643" xr:uid="{00000000-0005-0000-0000-00007EAA0000}"/>
    <cellStyle name="Unique 3 10 3" xfId="43644" xr:uid="{00000000-0005-0000-0000-00007FAA0000}"/>
    <cellStyle name="Unique 3 11" xfId="43645" xr:uid="{00000000-0005-0000-0000-000080AA0000}"/>
    <cellStyle name="Unique 3 11 2" xfId="43646" xr:uid="{00000000-0005-0000-0000-000081AA0000}"/>
    <cellStyle name="Unique 3 11 3" xfId="43647" xr:uid="{00000000-0005-0000-0000-000082AA0000}"/>
    <cellStyle name="Unique 3 12" xfId="43648" xr:uid="{00000000-0005-0000-0000-000083AA0000}"/>
    <cellStyle name="Unique 3 12 2" xfId="43649" xr:uid="{00000000-0005-0000-0000-000084AA0000}"/>
    <cellStyle name="Unique 3 12 3" xfId="43650" xr:uid="{00000000-0005-0000-0000-000085AA0000}"/>
    <cellStyle name="Unique 3 13" xfId="43651" xr:uid="{00000000-0005-0000-0000-000086AA0000}"/>
    <cellStyle name="Unique 3 13 2" xfId="43652" xr:uid="{00000000-0005-0000-0000-000087AA0000}"/>
    <cellStyle name="Unique 3 13 3" xfId="43653" xr:uid="{00000000-0005-0000-0000-000088AA0000}"/>
    <cellStyle name="Unique 3 14" xfId="43654" xr:uid="{00000000-0005-0000-0000-000089AA0000}"/>
    <cellStyle name="Unique 3 14 2" xfId="43655" xr:uid="{00000000-0005-0000-0000-00008AAA0000}"/>
    <cellStyle name="Unique 3 14 3" xfId="43656" xr:uid="{00000000-0005-0000-0000-00008BAA0000}"/>
    <cellStyle name="Unique 3 15" xfId="43657" xr:uid="{00000000-0005-0000-0000-00008CAA0000}"/>
    <cellStyle name="Unique 3 15 2" xfId="43658" xr:uid="{00000000-0005-0000-0000-00008DAA0000}"/>
    <cellStyle name="Unique 3 15 3" xfId="43659" xr:uid="{00000000-0005-0000-0000-00008EAA0000}"/>
    <cellStyle name="Unique 3 16" xfId="43660" xr:uid="{00000000-0005-0000-0000-00008FAA0000}"/>
    <cellStyle name="Unique 3 16 2" xfId="43661" xr:uid="{00000000-0005-0000-0000-000090AA0000}"/>
    <cellStyle name="Unique 3 16 3" xfId="43662" xr:uid="{00000000-0005-0000-0000-000091AA0000}"/>
    <cellStyle name="Unique 3 17" xfId="43663" xr:uid="{00000000-0005-0000-0000-000092AA0000}"/>
    <cellStyle name="Unique 3 17 2" xfId="43664" xr:uid="{00000000-0005-0000-0000-000093AA0000}"/>
    <cellStyle name="Unique 3 17 3" xfId="43665" xr:uid="{00000000-0005-0000-0000-000094AA0000}"/>
    <cellStyle name="Unique 3 18" xfId="43666" xr:uid="{00000000-0005-0000-0000-000095AA0000}"/>
    <cellStyle name="Unique 3 18 2" xfId="43667" xr:uid="{00000000-0005-0000-0000-000096AA0000}"/>
    <cellStyle name="Unique 3 18 3" xfId="43668" xr:uid="{00000000-0005-0000-0000-000097AA0000}"/>
    <cellStyle name="Unique 3 19" xfId="43669" xr:uid="{00000000-0005-0000-0000-000098AA0000}"/>
    <cellStyle name="Unique 3 19 2" xfId="43670" xr:uid="{00000000-0005-0000-0000-000099AA0000}"/>
    <cellStyle name="Unique 3 19 3" xfId="43671" xr:uid="{00000000-0005-0000-0000-00009AAA0000}"/>
    <cellStyle name="Unique 3 2" xfId="43672" xr:uid="{00000000-0005-0000-0000-00009BAA0000}"/>
    <cellStyle name="Unique 3 2 2" xfId="43673" xr:uid="{00000000-0005-0000-0000-00009CAA0000}"/>
    <cellStyle name="Unique 3 2 3" xfId="43674" xr:uid="{00000000-0005-0000-0000-00009DAA0000}"/>
    <cellStyle name="Unique 3 20" xfId="43675" xr:uid="{00000000-0005-0000-0000-00009EAA0000}"/>
    <cellStyle name="Unique 3 20 2" xfId="43676" xr:uid="{00000000-0005-0000-0000-00009FAA0000}"/>
    <cellStyle name="Unique 3 20 3" xfId="43677" xr:uid="{00000000-0005-0000-0000-0000A0AA0000}"/>
    <cellStyle name="Unique 3 21" xfId="43678" xr:uid="{00000000-0005-0000-0000-0000A1AA0000}"/>
    <cellStyle name="Unique 3 21 2" xfId="43679" xr:uid="{00000000-0005-0000-0000-0000A2AA0000}"/>
    <cellStyle name="Unique 3 21 3" xfId="43680" xr:uid="{00000000-0005-0000-0000-0000A3AA0000}"/>
    <cellStyle name="Unique 3 22" xfId="43681" xr:uid="{00000000-0005-0000-0000-0000A4AA0000}"/>
    <cellStyle name="Unique 3 22 2" xfId="43682" xr:uid="{00000000-0005-0000-0000-0000A5AA0000}"/>
    <cellStyle name="Unique 3 22 3" xfId="43683" xr:uid="{00000000-0005-0000-0000-0000A6AA0000}"/>
    <cellStyle name="Unique 3 23" xfId="43684" xr:uid="{00000000-0005-0000-0000-0000A7AA0000}"/>
    <cellStyle name="Unique 3 23 2" xfId="43685" xr:uid="{00000000-0005-0000-0000-0000A8AA0000}"/>
    <cellStyle name="Unique 3 23 3" xfId="43686" xr:uid="{00000000-0005-0000-0000-0000A9AA0000}"/>
    <cellStyle name="Unique 3 24" xfId="43687" xr:uid="{00000000-0005-0000-0000-0000AAAA0000}"/>
    <cellStyle name="Unique 3 24 2" xfId="43688" xr:uid="{00000000-0005-0000-0000-0000ABAA0000}"/>
    <cellStyle name="Unique 3 24 3" xfId="43689" xr:uid="{00000000-0005-0000-0000-0000ACAA0000}"/>
    <cellStyle name="Unique 3 25" xfId="43690" xr:uid="{00000000-0005-0000-0000-0000ADAA0000}"/>
    <cellStyle name="Unique 3 26" xfId="43691" xr:uid="{00000000-0005-0000-0000-0000AEAA0000}"/>
    <cellStyle name="Unique 3 3" xfId="43692" xr:uid="{00000000-0005-0000-0000-0000AFAA0000}"/>
    <cellStyle name="Unique 3 3 2" xfId="43693" xr:uid="{00000000-0005-0000-0000-0000B0AA0000}"/>
    <cellStyle name="Unique 3 3 3" xfId="43694" xr:uid="{00000000-0005-0000-0000-0000B1AA0000}"/>
    <cellStyle name="Unique 3 4" xfId="43695" xr:uid="{00000000-0005-0000-0000-0000B2AA0000}"/>
    <cellStyle name="Unique 3 4 2" xfId="43696" xr:uid="{00000000-0005-0000-0000-0000B3AA0000}"/>
    <cellStyle name="Unique 3 4 3" xfId="43697" xr:uid="{00000000-0005-0000-0000-0000B4AA0000}"/>
    <cellStyle name="Unique 3 5" xfId="43698" xr:uid="{00000000-0005-0000-0000-0000B5AA0000}"/>
    <cellStyle name="Unique 3 5 2" xfId="43699" xr:uid="{00000000-0005-0000-0000-0000B6AA0000}"/>
    <cellStyle name="Unique 3 5 3" xfId="43700" xr:uid="{00000000-0005-0000-0000-0000B7AA0000}"/>
    <cellStyle name="Unique 3 6" xfId="43701" xr:uid="{00000000-0005-0000-0000-0000B8AA0000}"/>
    <cellStyle name="Unique 3 6 2" xfId="43702" xr:uid="{00000000-0005-0000-0000-0000B9AA0000}"/>
    <cellStyle name="Unique 3 6 3" xfId="43703" xr:uid="{00000000-0005-0000-0000-0000BAAA0000}"/>
    <cellStyle name="Unique 3 7" xfId="43704" xr:uid="{00000000-0005-0000-0000-0000BBAA0000}"/>
    <cellStyle name="Unique 3 7 2" xfId="43705" xr:uid="{00000000-0005-0000-0000-0000BCAA0000}"/>
    <cellStyle name="Unique 3 7 3" xfId="43706" xr:uid="{00000000-0005-0000-0000-0000BDAA0000}"/>
    <cellStyle name="Unique 3 8" xfId="43707" xr:uid="{00000000-0005-0000-0000-0000BEAA0000}"/>
    <cellStyle name="Unique 3 8 2" xfId="43708" xr:uid="{00000000-0005-0000-0000-0000BFAA0000}"/>
    <cellStyle name="Unique 3 8 3" xfId="43709" xr:uid="{00000000-0005-0000-0000-0000C0AA0000}"/>
    <cellStyle name="Unique 3 9" xfId="43710" xr:uid="{00000000-0005-0000-0000-0000C1AA0000}"/>
    <cellStyle name="Unique 3 9 2" xfId="43711" xr:uid="{00000000-0005-0000-0000-0000C2AA0000}"/>
    <cellStyle name="Unique 3 9 3" xfId="43712" xr:uid="{00000000-0005-0000-0000-0000C3AA0000}"/>
    <cellStyle name="Unique 30" xfId="43713" xr:uid="{00000000-0005-0000-0000-0000C4AA0000}"/>
    <cellStyle name="Unique 30 2" xfId="43714" xr:uid="{00000000-0005-0000-0000-0000C5AA0000}"/>
    <cellStyle name="Unique 30 3" xfId="43715" xr:uid="{00000000-0005-0000-0000-0000C6AA0000}"/>
    <cellStyle name="Unique 31" xfId="43716" xr:uid="{00000000-0005-0000-0000-0000C7AA0000}"/>
    <cellStyle name="Unique 31 2" xfId="43717" xr:uid="{00000000-0005-0000-0000-0000C8AA0000}"/>
    <cellStyle name="Unique 31 3" xfId="43718" xr:uid="{00000000-0005-0000-0000-0000C9AA0000}"/>
    <cellStyle name="Unique 32" xfId="43719" xr:uid="{00000000-0005-0000-0000-0000CAAA0000}"/>
    <cellStyle name="Unique 32 2" xfId="43720" xr:uid="{00000000-0005-0000-0000-0000CBAA0000}"/>
    <cellStyle name="Unique 32 3" xfId="43721" xr:uid="{00000000-0005-0000-0000-0000CCAA0000}"/>
    <cellStyle name="Unique 33" xfId="43722" xr:uid="{00000000-0005-0000-0000-0000CDAA0000}"/>
    <cellStyle name="Unique 33 2" xfId="43723" xr:uid="{00000000-0005-0000-0000-0000CEAA0000}"/>
    <cellStyle name="Unique 33 3" xfId="43724" xr:uid="{00000000-0005-0000-0000-0000CFAA0000}"/>
    <cellStyle name="Unique 34" xfId="43725" xr:uid="{00000000-0005-0000-0000-0000D0AA0000}"/>
    <cellStyle name="Unique 34 2" xfId="43726" xr:uid="{00000000-0005-0000-0000-0000D1AA0000}"/>
    <cellStyle name="Unique 34 3" xfId="43727" xr:uid="{00000000-0005-0000-0000-0000D2AA0000}"/>
    <cellStyle name="Unique 35" xfId="43728" xr:uid="{00000000-0005-0000-0000-0000D3AA0000}"/>
    <cellStyle name="Unique 35 2" xfId="43729" xr:uid="{00000000-0005-0000-0000-0000D4AA0000}"/>
    <cellStyle name="Unique 35 3" xfId="43730" xr:uid="{00000000-0005-0000-0000-0000D5AA0000}"/>
    <cellStyle name="Unique 36" xfId="43731" xr:uid="{00000000-0005-0000-0000-0000D6AA0000}"/>
    <cellStyle name="Unique 37" xfId="43732" xr:uid="{00000000-0005-0000-0000-0000D7AA0000}"/>
    <cellStyle name="Unique 4" xfId="43733" xr:uid="{00000000-0005-0000-0000-0000D8AA0000}"/>
    <cellStyle name="Unique 4 10" xfId="43734" xr:uid="{00000000-0005-0000-0000-0000D9AA0000}"/>
    <cellStyle name="Unique 4 10 2" xfId="43735" xr:uid="{00000000-0005-0000-0000-0000DAAA0000}"/>
    <cellStyle name="Unique 4 10 3" xfId="43736" xr:uid="{00000000-0005-0000-0000-0000DBAA0000}"/>
    <cellStyle name="Unique 4 11" xfId="43737" xr:uid="{00000000-0005-0000-0000-0000DCAA0000}"/>
    <cellStyle name="Unique 4 11 2" xfId="43738" xr:uid="{00000000-0005-0000-0000-0000DDAA0000}"/>
    <cellStyle name="Unique 4 11 3" xfId="43739" xr:uid="{00000000-0005-0000-0000-0000DEAA0000}"/>
    <cellStyle name="Unique 4 12" xfId="43740" xr:uid="{00000000-0005-0000-0000-0000DFAA0000}"/>
    <cellStyle name="Unique 4 12 2" xfId="43741" xr:uid="{00000000-0005-0000-0000-0000E0AA0000}"/>
    <cellStyle name="Unique 4 12 3" xfId="43742" xr:uid="{00000000-0005-0000-0000-0000E1AA0000}"/>
    <cellStyle name="Unique 4 13" xfId="43743" xr:uid="{00000000-0005-0000-0000-0000E2AA0000}"/>
    <cellStyle name="Unique 4 13 2" xfId="43744" xr:uid="{00000000-0005-0000-0000-0000E3AA0000}"/>
    <cellStyle name="Unique 4 13 3" xfId="43745" xr:uid="{00000000-0005-0000-0000-0000E4AA0000}"/>
    <cellStyle name="Unique 4 14" xfId="43746" xr:uid="{00000000-0005-0000-0000-0000E5AA0000}"/>
    <cellStyle name="Unique 4 14 2" xfId="43747" xr:uid="{00000000-0005-0000-0000-0000E6AA0000}"/>
    <cellStyle name="Unique 4 14 3" xfId="43748" xr:uid="{00000000-0005-0000-0000-0000E7AA0000}"/>
    <cellStyle name="Unique 4 15" xfId="43749" xr:uid="{00000000-0005-0000-0000-0000E8AA0000}"/>
    <cellStyle name="Unique 4 15 2" xfId="43750" xr:uid="{00000000-0005-0000-0000-0000E9AA0000}"/>
    <cellStyle name="Unique 4 15 3" xfId="43751" xr:uid="{00000000-0005-0000-0000-0000EAAA0000}"/>
    <cellStyle name="Unique 4 16" xfId="43752" xr:uid="{00000000-0005-0000-0000-0000EBAA0000}"/>
    <cellStyle name="Unique 4 16 2" xfId="43753" xr:uid="{00000000-0005-0000-0000-0000ECAA0000}"/>
    <cellStyle name="Unique 4 16 3" xfId="43754" xr:uid="{00000000-0005-0000-0000-0000EDAA0000}"/>
    <cellStyle name="Unique 4 17" xfId="43755" xr:uid="{00000000-0005-0000-0000-0000EEAA0000}"/>
    <cellStyle name="Unique 4 17 2" xfId="43756" xr:uid="{00000000-0005-0000-0000-0000EFAA0000}"/>
    <cellStyle name="Unique 4 17 3" xfId="43757" xr:uid="{00000000-0005-0000-0000-0000F0AA0000}"/>
    <cellStyle name="Unique 4 18" xfId="43758" xr:uid="{00000000-0005-0000-0000-0000F1AA0000}"/>
    <cellStyle name="Unique 4 18 2" xfId="43759" xr:uid="{00000000-0005-0000-0000-0000F2AA0000}"/>
    <cellStyle name="Unique 4 18 3" xfId="43760" xr:uid="{00000000-0005-0000-0000-0000F3AA0000}"/>
    <cellStyle name="Unique 4 19" xfId="43761" xr:uid="{00000000-0005-0000-0000-0000F4AA0000}"/>
    <cellStyle name="Unique 4 19 2" xfId="43762" xr:uid="{00000000-0005-0000-0000-0000F5AA0000}"/>
    <cellStyle name="Unique 4 19 3" xfId="43763" xr:uid="{00000000-0005-0000-0000-0000F6AA0000}"/>
    <cellStyle name="Unique 4 2" xfId="43764" xr:uid="{00000000-0005-0000-0000-0000F7AA0000}"/>
    <cellStyle name="Unique 4 2 2" xfId="43765" xr:uid="{00000000-0005-0000-0000-0000F8AA0000}"/>
    <cellStyle name="Unique 4 2 3" xfId="43766" xr:uid="{00000000-0005-0000-0000-0000F9AA0000}"/>
    <cellStyle name="Unique 4 20" xfId="43767" xr:uid="{00000000-0005-0000-0000-0000FAAA0000}"/>
    <cellStyle name="Unique 4 20 2" xfId="43768" xr:uid="{00000000-0005-0000-0000-0000FBAA0000}"/>
    <cellStyle name="Unique 4 20 3" xfId="43769" xr:uid="{00000000-0005-0000-0000-0000FCAA0000}"/>
    <cellStyle name="Unique 4 21" xfId="43770" xr:uid="{00000000-0005-0000-0000-0000FDAA0000}"/>
    <cellStyle name="Unique 4 21 2" xfId="43771" xr:uid="{00000000-0005-0000-0000-0000FEAA0000}"/>
    <cellStyle name="Unique 4 21 3" xfId="43772" xr:uid="{00000000-0005-0000-0000-0000FFAA0000}"/>
    <cellStyle name="Unique 4 22" xfId="43773" xr:uid="{00000000-0005-0000-0000-000000AB0000}"/>
    <cellStyle name="Unique 4 22 2" xfId="43774" xr:uid="{00000000-0005-0000-0000-000001AB0000}"/>
    <cellStyle name="Unique 4 22 3" xfId="43775" xr:uid="{00000000-0005-0000-0000-000002AB0000}"/>
    <cellStyle name="Unique 4 23" xfId="43776" xr:uid="{00000000-0005-0000-0000-000003AB0000}"/>
    <cellStyle name="Unique 4 23 2" xfId="43777" xr:uid="{00000000-0005-0000-0000-000004AB0000}"/>
    <cellStyle name="Unique 4 23 3" xfId="43778" xr:uid="{00000000-0005-0000-0000-000005AB0000}"/>
    <cellStyle name="Unique 4 24" xfId="43779" xr:uid="{00000000-0005-0000-0000-000006AB0000}"/>
    <cellStyle name="Unique 4 24 2" xfId="43780" xr:uid="{00000000-0005-0000-0000-000007AB0000}"/>
    <cellStyle name="Unique 4 24 3" xfId="43781" xr:uid="{00000000-0005-0000-0000-000008AB0000}"/>
    <cellStyle name="Unique 4 25" xfId="43782" xr:uid="{00000000-0005-0000-0000-000009AB0000}"/>
    <cellStyle name="Unique 4 26" xfId="43783" xr:uid="{00000000-0005-0000-0000-00000AAB0000}"/>
    <cellStyle name="Unique 4 3" xfId="43784" xr:uid="{00000000-0005-0000-0000-00000BAB0000}"/>
    <cellStyle name="Unique 4 3 2" xfId="43785" xr:uid="{00000000-0005-0000-0000-00000CAB0000}"/>
    <cellStyle name="Unique 4 3 3" xfId="43786" xr:uid="{00000000-0005-0000-0000-00000DAB0000}"/>
    <cellStyle name="Unique 4 4" xfId="43787" xr:uid="{00000000-0005-0000-0000-00000EAB0000}"/>
    <cellStyle name="Unique 4 4 2" xfId="43788" xr:uid="{00000000-0005-0000-0000-00000FAB0000}"/>
    <cellStyle name="Unique 4 4 3" xfId="43789" xr:uid="{00000000-0005-0000-0000-000010AB0000}"/>
    <cellStyle name="Unique 4 5" xfId="43790" xr:uid="{00000000-0005-0000-0000-000011AB0000}"/>
    <cellStyle name="Unique 4 5 2" xfId="43791" xr:uid="{00000000-0005-0000-0000-000012AB0000}"/>
    <cellStyle name="Unique 4 5 3" xfId="43792" xr:uid="{00000000-0005-0000-0000-000013AB0000}"/>
    <cellStyle name="Unique 4 6" xfId="43793" xr:uid="{00000000-0005-0000-0000-000014AB0000}"/>
    <cellStyle name="Unique 4 6 2" xfId="43794" xr:uid="{00000000-0005-0000-0000-000015AB0000}"/>
    <cellStyle name="Unique 4 6 3" xfId="43795" xr:uid="{00000000-0005-0000-0000-000016AB0000}"/>
    <cellStyle name="Unique 4 7" xfId="43796" xr:uid="{00000000-0005-0000-0000-000017AB0000}"/>
    <cellStyle name="Unique 4 7 2" xfId="43797" xr:uid="{00000000-0005-0000-0000-000018AB0000}"/>
    <cellStyle name="Unique 4 7 3" xfId="43798" xr:uid="{00000000-0005-0000-0000-000019AB0000}"/>
    <cellStyle name="Unique 4 8" xfId="43799" xr:uid="{00000000-0005-0000-0000-00001AAB0000}"/>
    <cellStyle name="Unique 4 8 2" xfId="43800" xr:uid="{00000000-0005-0000-0000-00001BAB0000}"/>
    <cellStyle name="Unique 4 8 3" xfId="43801" xr:uid="{00000000-0005-0000-0000-00001CAB0000}"/>
    <cellStyle name="Unique 4 9" xfId="43802" xr:uid="{00000000-0005-0000-0000-00001DAB0000}"/>
    <cellStyle name="Unique 4 9 2" xfId="43803" xr:uid="{00000000-0005-0000-0000-00001EAB0000}"/>
    <cellStyle name="Unique 4 9 3" xfId="43804" xr:uid="{00000000-0005-0000-0000-00001FAB0000}"/>
    <cellStyle name="Unique 5" xfId="43805" xr:uid="{00000000-0005-0000-0000-000020AB0000}"/>
    <cellStyle name="Unique 5 10" xfId="43806" xr:uid="{00000000-0005-0000-0000-000021AB0000}"/>
    <cellStyle name="Unique 5 10 2" xfId="43807" xr:uid="{00000000-0005-0000-0000-000022AB0000}"/>
    <cellStyle name="Unique 5 10 3" xfId="43808" xr:uid="{00000000-0005-0000-0000-000023AB0000}"/>
    <cellStyle name="Unique 5 11" xfId="43809" xr:uid="{00000000-0005-0000-0000-000024AB0000}"/>
    <cellStyle name="Unique 5 11 2" xfId="43810" xr:uid="{00000000-0005-0000-0000-000025AB0000}"/>
    <cellStyle name="Unique 5 11 3" xfId="43811" xr:uid="{00000000-0005-0000-0000-000026AB0000}"/>
    <cellStyle name="Unique 5 12" xfId="43812" xr:uid="{00000000-0005-0000-0000-000027AB0000}"/>
    <cellStyle name="Unique 5 12 2" xfId="43813" xr:uid="{00000000-0005-0000-0000-000028AB0000}"/>
    <cellStyle name="Unique 5 12 3" xfId="43814" xr:uid="{00000000-0005-0000-0000-000029AB0000}"/>
    <cellStyle name="Unique 5 13" xfId="43815" xr:uid="{00000000-0005-0000-0000-00002AAB0000}"/>
    <cellStyle name="Unique 5 13 2" xfId="43816" xr:uid="{00000000-0005-0000-0000-00002BAB0000}"/>
    <cellStyle name="Unique 5 13 3" xfId="43817" xr:uid="{00000000-0005-0000-0000-00002CAB0000}"/>
    <cellStyle name="Unique 5 14" xfId="43818" xr:uid="{00000000-0005-0000-0000-00002DAB0000}"/>
    <cellStyle name="Unique 5 14 2" xfId="43819" xr:uid="{00000000-0005-0000-0000-00002EAB0000}"/>
    <cellStyle name="Unique 5 14 3" xfId="43820" xr:uid="{00000000-0005-0000-0000-00002FAB0000}"/>
    <cellStyle name="Unique 5 15" xfId="43821" xr:uid="{00000000-0005-0000-0000-000030AB0000}"/>
    <cellStyle name="Unique 5 15 2" xfId="43822" xr:uid="{00000000-0005-0000-0000-000031AB0000}"/>
    <cellStyle name="Unique 5 15 3" xfId="43823" xr:uid="{00000000-0005-0000-0000-000032AB0000}"/>
    <cellStyle name="Unique 5 16" xfId="43824" xr:uid="{00000000-0005-0000-0000-000033AB0000}"/>
    <cellStyle name="Unique 5 16 2" xfId="43825" xr:uid="{00000000-0005-0000-0000-000034AB0000}"/>
    <cellStyle name="Unique 5 16 3" xfId="43826" xr:uid="{00000000-0005-0000-0000-000035AB0000}"/>
    <cellStyle name="Unique 5 17" xfId="43827" xr:uid="{00000000-0005-0000-0000-000036AB0000}"/>
    <cellStyle name="Unique 5 17 2" xfId="43828" xr:uid="{00000000-0005-0000-0000-000037AB0000}"/>
    <cellStyle name="Unique 5 17 3" xfId="43829" xr:uid="{00000000-0005-0000-0000-000038AB0000}"/>
    <cellStyle name="Unique 5 18" xfId="43830" xr:uid="{00000000-0005-0000-0000-000039AB0000}"/>
    <cellStyle name="Unique 5 18 2" xfId="43831" xr:uid="{00000000-0005-0000-0000-00003AAB0000}"/>
    <cellStyle name="Unique 5 18 3" xfId="43832" xr:uid="{00000000-0005-0000-0000-00003BAB0000}"/>
    <cellStyle name="Unique 5 19" xfId="43833" xr:uid="{00000000-0005-0000-0000-00003CAB0000}"/>
    <cellStyle name="Unique 5 19 2" xfId="43834" xr:uid="{00000000-0005-0000-0000-00003DAB0000}"/>
    <cellStyle name="Unique 5 19 3" xfId="43835" xr:uid="{00000000-0005-0000-0000-00003EAB0000}"/>
    <cellStyle name="Unique 5 2" xfId="43836" xr:uid="{00000000-0005-0000-0000-00003FAB0000}"/>
    <cellStyle name="Unique 5 2 2" xfId="43837" xr:uid="{00000000-0005-0000-0000-000040AB0000}"/>
    <cellStyle name="Unique 5 2 3" xfId="43838" xr:uid="{00000000-0005-0000-0000-000041AB0000}"/>
    <cellStyle name="Unique 5 20" xfId="43839" xr:uid="{00000000-0005-0000-0000-000042AB0000}"/>
    <cellStyle name="Unique 5 20 2" xfId="43840" xr:uid="{00000000-0005-0000-0000-000043AB0000}"/>
    <cellStyle name="Unique 5 20 3" xfId="43841" xr:uid="{00000000-0005-0000-0000-000044AB0000}"/>
    <cellStyle name="Unique 5 21" xfId="43842" xr:uid="{00000000-0005-0000-0000-000045AB0000}"/>
    <cellStyle name="Unique 5 21 2" xfId="43843" xr:uid="{00000000-0005-0000-0000-000046AB0000}"/>
    <cellStyle name="Unique 5 21 3" xfId="43844" xr:uid="{00000000-0005-0000-0000-000047AB0000}"/>
    <cellStyle name="Unique 5 22" xfId="43845" xr:uid="{00000000-0005-0000-0000-000048AB0000}"/>
    <cellStyle name="Unique 5 22 2" xfId="43846" xr:uid="{00000000-0005-0000-0000-000049AB0000}"/>
    <cellStyle name="Unique 5 22 3" xfId="43847" xr:uid="{00000000-0005-0000-0000-00004AAB0000}"/>
    <cellStyle name="Unique 5 23" xfId="43848" xr:uid="{00000000-0005-0000-0000-00004BAB0000}"/>
    <cellStyle name="Unique 5 23 2" xfId="43849" xr:uid="{00000000-0005-0000-0000-00004CAB0000}"/>
    <cellStyle name="Unique 5 23 3" xfId="43850" xr:uid="{00000000-0005-0000-0000-00004DAB0000}"/>
    <cellStyle name="Unique 5 24" xfId="43851" xr:uid="{00000000-0005-0000-0000-00004EAB0000}"/>
    <cellStyle name="Unique 5 24 2" xfId="43852" xr:uid="{00000000-0005-0000-0000-00004FAB0000}"/>
    <cellStyle name="Unique 5 24 3" xfId="43853" xr:uid="{00000000-0005-0000-0000-000050AB0000}"/>
    <cellStyle name="Unique 5 25" xfId="43854" xr:uid="{00000000-0005-0000-0000-000051AB0000}"/>
    <cellStyle name="Unique 5 26" xfId="43855" xr:uid="{00000000-0005-0000-0000-000052AB0000}"/>
    <cellStyle name="Unique 5 3" xfId="43856" xr:uid="{00000000-0005-0000-0000-000053AB0000}"/>
    <cellStyle name="Unique 5 3 2" xfId="43857" xr:uid="{00000000-0005-0000-0000-000054AB0000}"/>
    <cellStyle name="Unique 5 3 3" xfId="43858" xr:uid="{00000000-0005-0000-0000-000055AB0000}"/>
    <cellStyle name="Unique 5 4" xfId="43859" xr:uid="{00000000-0005-0000-0000-000056AB0000}"/>
    <cellStyle name="Unique 5 4 2" xfId="43860" xr:uid="{00000000-0005-0000-0000-000057AB0000}"/>
    <cellStyle name="Unique 5 4 3" xfId="43861" xr:uid="{00000000-0005-0000-0000-000058AB0000}"/>
    <cellStyle name="Unique 5 5" xfId="43862" xr:uid="{00000000-0005-0000-0000-000059AB0000}"/>
    <cellStyle name="Unique 5 5 2" xfId="43863" xr:uid="{00000000-0005-0000-0000-00005AAB0000}"/>
    <cellStyle name="Unique 5 5 3" xfId="43864" xr:uid="{00000000-0005-0000-0000-00005BAB0000}"/>
    <cellStyle name="Unique 5 6" xfId="43865" xr:uid="{00000000-0005-0000-0000-00005CAB0000}"/>
    <cellStyle name="Unique 5 6 2" xfId="43866" xr:uid="{00000000-0005-0000-0000-00005DAB0000}"/>
    <cellStyle name="Unique 5 6 3" xfId="43867" xr:uid="{00000000-0005-0000-0000-00005EAB0000}"/>
    <cellStyle name="Unique 5 7" xfId="43868" xr:uid="{00000000-0005-0000-0000-00005FAB0000}"/>
    <cellStyle name="Unique 5 7 2" xfId="43869" xr:uid="{00000000-0005-0000-0000-000060AB0000}"/>
    <cellStyle name="Unique 5 7 3" xfId="43870" xr:uid="{00000000-0005-0000-0000-000061AB0000}"/>
    <cellStyle name="Unique 5 8" xfId="43871" xr:uid="{00000000-0005-0000-0000-000062AB0000}"/>
    <cellStyle name="Unique 5 8 2" xfId="43872" xr:uid="{00000000-0005-0000-0000-000063AB0000}"/>
    <cellStyle name="Unique 5 8 3" xfId="43873" xr:uid="{00000000-0005-0000-0000-000064AB0000}"/>
    <cellStyle name="Unique 5 9" xfId="43874" xr:uid="{00000000-0005-0000-0000-000065AB0000}"/>
    <cellStyle name="Unique 5 9 2" xfId="43875" xr:uid="{00000000-0005-0000-0000-000066AB0000}"/>
    <cellStyle name="Unique 5 9 3" xfId="43876" xr:uid="{00000000-0005-0000-0000-000067AB0000}"/>
    <cellStyle name="Unique 6" xfId="43877" xr:uid="{00000000-0005-0000-0000-000068AB0000}"/>
    <cellStyle name="Unique 6 10" xfId="43878" xr:uid="{00000000-0005-0000-0000-000069AB0000}"/>
    <cellStyle name="Unique 6 10 2" xfId="43879" xr:uid="{00000000-0005-0000-0000-00006AAB0000}"/>
    <cellStyle name="Unique 6 10 3" xfId="43880" xr:uid="{00000000-0005-0000-0000-00006BAB0000}"/>
    <cellStyle name="Unique 6 11" xfId="43881" xr:uid="{00000000-0005-0000-0000-00006CAB0000}"/>
    <cellStyle name="Unique 6 11 2" xfId="43882" xr:uid="{00000000-0005-0000-0000-00006DAB0000}"/>
    <cellStyle name="Unique 6 11 3" xfId="43883" xr:uid="{00000000-0005-0000-0000-00006EAB0000}"/>
    <cellStyle name="Unique 6 12" xfId="43884" xr:uid="{00000000-0005-0000-0000-00006FAB0000}"/>
    <cellStyle name="Unique 6 12 2" xfId="43885" xr:uid="{00000000-0005-0000-0000-000070AB0000}"/>
    <cellStyle name="Unique 6 12 3" xfId="43886" xr:uid="{00000000-0005-0000-0000-000071AB0000}"/>
    <cellStyle name="Unique 6 13" xfId="43887" xr:uid="{00000000-0005-0000-0000-000072AB0000}"/>
    <cellStyle name="Unique 6 13 2" xfId="43888" xr:uid="{00000000-0005-0000-0000-000073AB0000}"/>
    <cellStyle name="Unique 6 13 3" xfId="43889" xr:uid="{00000000-0005-0000-0000-000074AB0000}"/>
    <cellStyle name="Unique 6 14" xfId="43890" xr:uid="{00000000-0005-0000-0000-000075AB0000}"/>
    <cellStyle name="Unique 6 14 2" xfId="43891" xr:uid="{00000000-0005-0000-0000-000076AB0000}"/>
    <cellStyle name="Unique 6 14 3" xfId="43892" xr:uid="{00000000-0005-0000-0000-000077AB0000}"/>
    <cellStyle name="Unique 6 15" xfId="43893" xr:uid="{00000000-0005-0000-0000-000078AB0000}"/>
    <cellStyle name="Unique 6 15 2" xfId="43894" xr:uid="{00000000-0005-0000-0000-000079AB0000}"/>
    <cellStyle name="Unique 6 15 3" xfId="43895" xr:uid="{00000000-0005-0000-0000-00007AAB0000}"/>
    <cellStyle name="Unique 6 16" xfId="43896" xr:uid="{00000000-0005-0000-0000-00007BAB0000}"/>
    <cellStyle name="Unique 6 16 2" xfId="43897" xr:uid="{00000000-0005-0000-0000-00007CAB0000}"/>
    <cellStyle name="Unique 6 16 3" xfId="43898" xr:uid="{00000000-0005-0000-0000-00007DAB0000}"/>
    <cellStyle name="Unique 6 17" xfId="43899" xr:uid="{00000000-0005-0000-0000-00007EAB0000}"/>
    <cellStyle name="Unique 6 17 2" xfId="43900" xr:uid="{00000000-0005-0000-0000-00007FAB0000}"/>
    <cellStyle name="Unique 6 17 3" xfId="43901" xr:uid="{00000000-0005-0000-0000-000080AB0000}"/>
    <cellStyle name="Unique 6 18" xfId="43902" xr:uid="{00000000-0005-0000-0000-000081AB0000}"/>
    <cellStyle name="Unique 6 18 2" xfId="43903" xr:uid="{00000000-0005-0000-0000-000082AB0000}"/>
    <cellStyle name="Unique 6 18 3" xfId="43904" xr:uid="{00000000-0005-0000-0000-000083AB0000}"/>
    <cellStyle name="Unique 6 19" xfId="43905" xr:uid="{00000000-0005-0000-0000-000084AB0000}"/>
    <cellStyle name="Unique 6 19 2" xfId="43906" xr:uid="{00000000-0005-0000-0000-000085AB0000}"/>
    <cellStyle name="Unique 6 19 3" xfId="43907" xr:uid="{00000000-0005-0000-0000-000086AB0000}"/>
    <cellStyle name="Unique 6 2" xfId="43908" xr:uid="{00000000-0005-0000-0000-000087AB0000}"/>
    <cellStyle name="Unique 6 2 2" xfId="43909" xr:uid="{00000000-0005-0000-0000-000088AB0000}"/>
    <cellStyle name="Unique 6 2 3" xfId="43910" xr:uid="{00000000-0005-0000-0000-000089AB0000}"/>
    <cellStyle name="Unique 6 20" xfId="43911" xr:uid="{00000000-0005-0000-0000-00008AAB0000}"/>
    <cellStyle name="Unique 6 20 2" xfId="43912" xr:uid="{00000000-0005-0000-0000-00008BAB0000}"/>
    <cellStyle name="Unique 6 20 3" xfId="43913" xr:uid="{00000000-0005-0000-0000-00008CAB0000}"/>
    <cellStyle name="Unique 6 21" xfId="43914" xr:uid="{00000000-0005-0000-0000-00008DAB0000}"/>
    <cellStyle name="Unique 6 21 2" xfId="43915" xr:uid="{00000000-0005-0000-0000-00008EAB0000}"/>
    <cellStyle name="Unique 6 21 3" xfId="43916" xr:uid="{00000000-0005-0000-0000-00008FAB0000}"/>
    <cellStyle name="Unique 6 22" xfId="43917" xr:uid="{00000000-0005-0000-0000-000090AB0000}"/>
    <cellStyle name="Unique 6 22 2" xfId="43918" xr:uid="{00000000-0005-0000-0000-000091AB0000}"/>
    <cellStyle name="Unique 6 22 3" xfId="43919" xr:uid="{00000000-0005-0000-0000-000092AB0000}"/>
    <cellStyle name="Unique 6 23" xfId="43920" xr:uid="{00000000-0005-0000-0000-000093AB0000}"/>
    <cellStyle name="Unique 6 23 2" xfId="43921" xr:uid="{00000000-0005-0000-0000-000094AB0000}"/>
    <cellStyle name="Unique 6 23 3" xfId="43922" xr:uid="{00000000-0005-0000-0000-000095AB0000}"/>
    <cellStyle name="Unique 6 24" xfId="43923" xr:uid="{00000000-0005-0000-0000-000096AB0000}"/>
    <cellStyle name="Unique 6 24 2" xfId="43924" xr:uid="{00000000-0005-0000-0000-000097AB0000}"/>
    <cellStyle name="Unique 6 24 3" xfId="43925" xr:uid="{00000000-0005-0000-0000-000098AB0000}"/>
    <cellStyle name="Unique 6 25" xfId="43926" xr:uid="{00000000-0005-0000-0000-000099AB0000}"/>
    <cellStyle name="Unique 6 26" xfId="43927" xr:uid="{00000000-0005-0000-0000-00009AAB0000}"/>
    <cellStyle name="Unique 6 3" xfId="43928" xr:uid="{00000000-0005-0000-0000-00009BAB0000}"/>
    <cellStyle name="Unique 6 3 2" xfId="43929" xr:uid="{00000000-0005-0000-0000-00009CAB0000}"/>
    <cellStyle name="Unique 6 3 3" xfId="43930" xr:uid="{00000000-0005-0000-0000-00009DAB0000}"/>
    <cellStyle name="Unique 6 4" xfId="43931" xr:uid="{00000000-0005-0000-0000-00009EAB0000}"/>
    <cellStyle name="Unique 6 4 2" xfId="43932" xr:uid="{00000000-0005-0000-0000-00009FAB0000}"/>
    <cellStyle name="Unique 6 4 3" xfId="43933" xr:uid="{00000000-0005-0000-0000-0000A0AB0000}"/>
    <cellStyle name="Unique 6 5" xfId="43934" xr:uid="{00000000-0005-0000-0000-0000A1AB0000}"/>
    <cellStyle name="Unique 6 5 2" xfId="43935" xr:uid="{00000000-0005-0000-0000-0000A2AB0000}"/>
    <cellStyle name="Unique 6 5 3" xfId="43936" xr:uid="{00000000-0005-0000-0000-0000A3AB0000}"/>
    <cellStyle name="Unique 6 6" xfId="43937" xr:uid="{00000000-0005-0000-0000-0000A4AB0000}"/>
    <cellStyle name="Unique 6 6 2" xfId="43938" xr:uid="{00000000-0005-0000-0000-0000A5AB0000}"/>
    <cellStyle name="Unique 6 6 3" xfId="43939" xr:uid="{00000000-0005-0000-0000-0000A6AB0000}"/>
    <cellStyle name="Unique 6 7" xfId="43940" xr:uid="{00000000-0005-0000-0000-0000A7AB0000}"/>
    <cellStyle name="Unique 6 7 2" xfId="43941" xr:uid="{00000000-0005-0000-0000-0000A8AB0000}"/>
    <cellStyle name="Unique 6 7 3" xfId="43942" xr:uid="{00000000-0005-0000-0000-0000A9AB0000}"/>
    <cellStyle name="Unique 6 8" xfId="43943" xr:uid="{00000000-0005-0000-0000-0000AAAB0000}"/>
    <cellStyle name="Unique 6 8 2" xfId="43944" xr:uid="{00000000-0005-0000-0000-0000ABAB0000}"/>
    <cellStyle name="Unique 6 8 3" xfId="43945" xr:uid="{00000000-0005-0000-0000-0000ACAB0000}"/>
    <cellStyle name="Unique 6 9" xfId="43946" xr:uid="{00000000-0005-0000-0000-0000ADAB0000}"/>
    <cellStyle name="Unique 6 9 2" xfId="43947" xr:uid="{00000000-0005-0000-0000-0000AEAB0000}"/>
    <cellStyle name="Unique 6 9 3" xfId="43948" xr:uid="{00000000-0005-0000-0000-0000AFAB0000}"/>
    <cellStyle name="Unique 7" xfId="43949" xr:uid="{00000000-0005-0000-0000-0000B0AB0000}"/>
    <cellStyle name="Unique 7 10" xfId="43950" xr:uid="{00000000-0005-0000-0000-0000B1AB0000}"/>
    <cellStyle name="Unique 7 10 2" xfId="43951" xr:uid="{00000000-0005-0000-0000-0000B2AB0000}"/>
    <cellStyle name="Unique 7 10 3" xfId="43952" xr:uid="{00000000-0005-0000-0000-0000B3AB0000}"/>
    <cellStyle name="Unique 7 11" xfId="43953" xr:uid="{00000000-0005-0000-0000-0000B4AB0000}"/>
    <cellStyle name="Unique 7 11 2" xfId="43954" xr:uid="{00000000-0005-0000-0000-0000B5AB0000}"/>
    <cellStyle name="Unique 7 11 3" xfId="43955" xr:uid="{00000000-0005-0000-0000-0000B6AB0000}"/>
    <cellStyle name="Unique 7 12" xfId="43956" xr:uid="{00000000-0005-0000-0000-0000B7AB0000}"/>
    <cellStyle name="Unique 7 12 2" xfId="43957" xr:uid="{00000000-0005-0000-0000-0000B8AB0000}"/>
    <cellStyle name="Unique 7 12 3" xfId="43958" xr:uid="{00000000-0005-0000-0000-0000B9AB0000}"/>
    <cellStyle name="Unique 7 13" xfId="43959" xr:uid="{00000000-0005-0000-0000-0000BAAB0000}"/>
    <cellStyle name="Unique 7 13 2" xfId="43960" xr:uid="{00000000-0005-0000-0000-0000BBAB0000}"/>
    <cellStyle name="Unique 7 13 3" xfId="43961" xr:uid="{00000000-0005-0000-0000-0000BCAB0000}"/>
    <cellStyle name="Unique 7 14" xfId="43962" xr:uid="{00000000-0005-0000-0000-0000BDAB0000}"/>
    <cellStyle name="Unique 7 14 2" xfId="43963" xr:uid="{00000000-0005-0000-0000-0000BEAB0000}"/>
    <cellStyle name="Unique 7 14 3" xfId="43964" xr:uid="{00000000-0005-0000-0000-0000BFAB0000}"/>
    <cellStyle name="Unique 7 15" xfId="43965" xr:uid="{00000000-0005-0000-0000-0000C0AB0000}"/>
    <cellStyle name="Unique 7 15 2" xfId="43966" xr:uid="{00000000-0005-0000-0000-0000C1AB0000}"/>
    <cellStyle name="Unique 7 15 3" xfId="43967" xr:uid="{00000000-0005-0000-0000-0000C2AB0000}"/>
    <cellStyle name="Unique 7 16" xfId="43968" xr:uid="{00000000-0005-0000-0000-0000C3AB0000}"/>
    <cellStyle name="Unique 7 16 2" xfId="43969" xr:uid="{00000000-0005-0000-0000-0000C4AB0000}"/>
    <cellStyle name="Unique 7 16 3" xfId="43970" xr:uid="{00000000-0005-0000-0000-0000C5AB0000}"/>
    <cellStyle name="Unique 7 17" xfId="43971" xr:uid="{00000000-0005-0000-0000-0000C6AB0000}"/>
    <cellStyle name="Unique 7 17 2" xfId="43972" xr:uid="{00000000-0005-0000-0000-0000C7AB0000}"/>
    <cellStyle name="Unique 7 17 3" xfId="43973" xr:uid="{00000000-0005-0000-0000-0000C8AB0000}"/>
    <cellStyle name="Unique 7 18" xfId="43974" xr:uid="{00000000-0005-0000-0000-0000C9AB0000}"/>
    <cellStyle name="Unique 7 18 2" xfId="43975" xr:uid="{00000000-0005-0000-0000-0000CAAB0000}"/>
    <cellStyle name="Unique 7 18 3" xfId="43976" xr:uid="{00000000-0005-0000-0000-0000CBAB0000}"/>
    <cellStyle name="Unique 7 19" xfId="43977" xr:uid="{00000000-0005-0000-0000-0000CCAB0000}"/>
    <cellStyle name="Unique 7 19 2" xfId="43978" xr:uid="{00000000-0005-0000-0000-0000CDAB0000}"/>
    <cellStyle name="Unique 7 19 3" xfId="43979" xr:uid="{00000000-0005-0000-0000-0000CEAB0000}"/>
    <cellStyle name="Unique 7 2" xfId="43980" xr:uid="{00000000-0005-0000-0000-0000CFAB0000}"/>
    <cellStyle name="Unique 7 2 2" xfId="43981" xr:uid="{00000000-0005-0000-0000-0000D0AB0000}"/>
    <cellStyle name="Unique 7 2 3" xfId="43982" xr:uid="{00000000-0005-0000-0000-0000D1AB0000}"/>
    <cellStyle name="Unique 7 20" xfId="43983" xr:uid="{00000000-0005-0000-0000-0000D2AB0000}"/>
    <cellStyle name="Unique 7 20 2" xfId="43984" xr:uid="{00000000-0005-0000-0000-0000D3AB0000}"/>
    <cellStyle name="Unique 7 20 3" xfId="43985" xr:uid="{00000000-0005-0000-0000-0000D4AB0000}"/>
    <cellStyle name="Unique 7 21" xfId="43986" xr:uid="{00000000-0005-0000-0000-0000D5AB0000}"/>
    <cellStyle name="Unique 7 21 2" xfId="43987" xr:uid="{00000000-0005-0000-0000-0000D6AB0000}"/>
    <cellStyle name="Unique 7 21 3" xfId="43988" xr:uid="{00000000-0005-0000-0000-0000D7AB0000}"/>
    <cellStyle name="Unique 7 22" xfId="43989" xr:uid="{00000000-0005-0000-0000-0000D8AB0000}"/>
    <cellStyle name="Unique 7 22 2" xfId="43990" xr:uid="{00000000-0005-0000-0000-0000D9AB0000}"/>
    <cellStyle name="Unique 7 22 3" xfId="43991" xr:uid="{00000000-0005-0000-0000-0000DAAB0000}"/>
    <cellStyle name="Unique 7 23" xfId="43992" xr:uid="{00000000-0005-0000-0000-0000DBAB0000}"/>
    <cellStyle name="Unique 7 23 2" xfId="43993" xr:uid="{00000000-0005-0000-0000-0000DCAB0000}"/>
    <cellStyle name="Unique 7 23 3" xfId="43994" xr:uid="{00000000-0005-0000-0000-0000DDAB0000}"/>
    <cellStyle name="Unique 7 24" xfId="43995" xr:uid="{00000000-0005-0000-0000-0000DEAB0000}"/>
    <cellStyle name="Unique 7 24 2" xfId="43996" xr:uid="{00000000-0005-0000-0000-0000DFAB0000}"/>
    <cellStyle name="Unique 7 24 3" xfId="43997" xr:uid="{00000000-0005-0000-0000-0000E0AB0000}"/>
    <cellStyle name="Unique 7 25" xfId="43998" xr:uid="{00000000-0005-0000-0000-0000E1AB0000}"/>
    <cellStyle name="Unique 7 26" xfId="43999" xr:uid="{00000000-0005-0000-0000-0000E2AB0000}"/>
    <cellStyle name="Unique 7 3" xfId="44000" xr:uid="{00000000-0005-0000-0000-0000E3AB0000}"/>
    <cellStyle name="Unique 7 3 2" xfId="44001" xr:uid="{00000000-0005-0000-0000-0000E4AB0000}"/>
    <cellStyle name="Unique 7 3 3" xfId="44002" xr:uid="{00000000-0005-0000-0000-0000E5AB0000}"/>
    <cellStyle name="Unique 7 4" xfId="44003" xr:uid="{00000000-0005-0000-0000-0000E6AB0000}"/>
    <cellStyle name="Unique 7 4 2" xfId="44004" xr:uid="{00000000-0005-0000-0000-0000E7AB0000}"/>
    <cellStyle name="Unique 7 4 3" xfId="44005" xr:uid="{00000000-0005-0000-0000-0000E8AB0000}"/>
    <cellStyle name="Unique 7 5" xfId="44006" xr:uid="{00000000-0005-0000-0000-0000E9AB0000}"/>
    <cellStyle name="Unique 7 5 2" xfId="44007" xr:uid="{00000000-0005-0000-0000-0000EAAB0000}"/>
    <cellStyle name="Unique 7 5 3" xfId="44008" xr:uid="{00000000-0005-0000-0000-0000EBAB0000}"/>
    <cellStyle name="Unique 7 6" xfId="44009" xr:uid="{00000000-0005-0000-0000-0000ECAB0000}"/>
    <cellStyle name="Unique 7 6 2" xfId="44010" xr:uid="{00000000-0005-0000-0000-0000EDAB0000}"/>
    <cellStyle name="Unique 7 6 3" xfId="44011" xr:uid="{00000000-0005-0000-0000-0000EEAB0000}"/>
    <cellStyle name="Unique 7 7" xfId="44012" xr:uid="{00000000-0005-0000-0000-0000EFAB0000}"/>
    <cellStyle name="Unique 7 7 2" xfId="44013" xr:uid="{00000000-0005-0000-0000-0000F0AB0000}"/>
    <cellStyle name="Unique 7 7 3" xfId="44014" xr:uid="{00000000-0005-0000-0000-0000F1AB0000}"/>
    <cellStyle name="Unique 7 8" xfId="44015" xr:uid="{00000000-0005-0000-0000-0000F2AB0000}"/>
    <cellStyle name="Unique 7 8 2" xfId="44016" xr:uid="{00000000-0005-0000-0000-0000F3AB0000}"/>
    <cellStyle name="Unique 7 8 3" xfId="44017" xr:uid="{00000000-0005-0000-0000-0000F4AB0000}"/>
    <cellStyle name="Unique 7 9" xfId="44018" xr:uid="{00000000-0005-0000-0000-0000F5AB0000}"/>
    <cellStyle name="Unique 7 9 2" xfId="44019" xr:uid="{00000000-0005-0000-0000-0000F6AB0000}"/>
    <cellStyle name="Unique 7 9 3" xfId="44020" xr:uid="{00000000-0005-0000-0000-0000F7AB0000}"/>
    <cellStyle name="Unique 8" xfId="44021" xr:uid="{00000000-0005-0000-0000-0000F8AB0000}"/>
    <cellStyle name="Unique 8 10" xfId="44022" xr:uid="{00000000-0005-0000-0000-0000F9AB0000}"/>
    <cellStyle name="Unique 8 10 2" xfId="44023" xr:uid="{00000000-0005-0000-0000-0000FAAB0000}"/>
    <cellStyle name="Unique 8 10 3" xfId="44024" xr:uid="{00000000-0005-0000-0000-0000FBAB0000}"/>
    <cellStyle name="Unique 8 11" xfId="44025" xr:uid="{00000000-0005-0000-0000-0000FCAB0000}"/>
    <cellStyle name="Unique 8 11 2" xfId="44026" xr:uid="{00000000-0005-0000-0000-0000FDAB0000}"/>
    <cellStyle name="Unique 8 11 3" xfId="44027" xr:uid="{00000000-0005-0000-0000-0000FEAB0000}"/>
    <cellStyle name="Unique 8 12" xfId="44028" xr:uid="{00000000-0005-0000-0000-0000FFAB0000}"/>
    <cellStyle name="Unique 8 12 2" xfId="44029" xr:uid="{00000000-0005-0000-0000-000000AC0000}"/>
    <cellStyle name="Unique 8 12 3" xfId="44030" xr:uid="{00000000-0005-0000-0000-000001AC0000}"/>
    <cellStyle name="Unique 8 13" xfId="44031" xr:uid="{00000000-0005-0000-0000-000002AC0000}"/>
    <cellStyle name="Unique 8 13 2" xfId="44032" xr:uid="{00000000-0005-0000-0000-000003AC0000}"/>
    <cellStyle name="Unique 8 13 3" xfId="44033" xr:uid="{00000000-0005-0000-0000-000004AC0000}"/>
    <cellStyle name="Unique 8 14" xfId="44034" xr:uid="{00000000-0005-0000-0000-000005AC0000}"/>
    <cellStyle name="Unique 8 14 2" xfId="44035" xr:uid="{00000000-0005-0000-0000-000006AC0000}"/>
    <cellStyle name="Unique 8 14 3" xfId="44036" xr:uid="{00000000-0005-0000-0000-000007AC0000}"/>
    <cellStyle name="Unique 8 15" xfId="44037" xr:uid="{00000000-0005-0000-0000-000008AC0000}"/>
    <cellStyle name="Unique 8 15 2" xfId="44038" xr:uid="{00000000-0005-0000-0000-000009AC0000}"/>
    <cellStyle name="Unique 8 15 3" xfId="44039" xr:uid="{00000000-0005-0000-0000-00000AAC0000}"/>
    <cellStyle name="Unique 8 16" xfId="44040" xr:uid="{00000000-0005-0000-0000-00000BAC0000}"/>
    <cellStyle name="Unique 8 16 2" xfId="44041" xr:uid="{00000000-0005-0000-0000-00000CAC0000}"/>
    <cellStyle name="Unique 8 16 3" xfId="44042" xr:uid="{00000000-0005-0000-0000-00000DAC0000}"/>
    <cellStyle name="Unique 8 17" xfId="44043" xr:uid="{00000000-0005-0000-0000-00000EAC0000}"/>
    <cellStyle name="Unique 8 17 2" xfId="44044" xr:uid="{00000000-0005-0000-0000-00000FAC0000}"/>
    <cellStyle name="Unique 8 17 3" xfId="44045" xr:uid="{00000000-0005-0000-0000-000010AC0000}"/>
    <cellStyle name="Unique 8 18" xfId="44046" xr:uid="{00000000-0005-0000-0000-000011AC0000}"/>
    <cellStyle name="Unique 8 18 2" xfId="44047" xr:uid="{00000000-0005-0000-0000-000012AC0000}"/>
    <cellStyle name="Unique 8 18 3" xfId="44048" xr:uid="{00000000-0005-0000-0000-000013AC0000}"/>
    <cellStyle name="Unique 8 19" xfId="44049" xr:uid="{00000000-0005-0000-0000-000014AC0000}"/>
    <cellStyle name="Unique 8 19 2" xfId="44050" xr:uid="{00000000-0005-0000-0000-000015AC0000}"/>
    <cellStyle name="Unique 8 19 3" xfId="44051" xr:uid="{00000000-0005-0000-0000-000016AC0000}"/>
    <cellStyle name="Unique 8 2" xfId="44052" xr:uid="{00000000-0005-0000-0000-000017AC0000}"/>
    <cellStyle name="Unique 8 2 2" xfId="44053" xr:uid="{00000000-0005-0000-0000-000018AC0000}"/>
    <cellStyle name="Unique 8 2 3" xfId="44054" xr:uid="{00000000-0005-0000-0000-000019AC0000}"/>
    <cellStyle name="Unique 8 20" xfId="44055" xr:uid="{00000000-0005-0000-0000-00001AAC0000}"/>
    <cellStyle name="Unique 8 20 2" xfId="44056" xr:uid="{00000000-0005-0000-0000-00001BAC0000}"/>
    <cellStyle name="Unique 8 20 3" xfId="44057" xr:uid="{00000000-0005-0000-0000-00001CAC0000}"/>
    <cellStyle name="Unique 8 21" xfId="44058" xr:uid="{00000000-0005-0000-0000-00001DAC0000}"/>
    <cellStyle name="Unique 8 21 2" xfId="44059" xr:uid="{00000000-0005-0000-0000-00001EAC0000}"/>
    <cellStyle name="Unique 8 21 3" xfId="44060" xr:uid="{00000000-0005-0000-0000-00001FAC0000}"/>
    <cellStyle name="Unique 8 22" xfId="44061" xr:uid="{00000000-0005-0000-0000-000020AC0000}"/>
    <cellStyle name="Unique 8 22 2" xfId="44062" xr:uid="{00000000-0005-0000-0000-000021AC0000}"/>
    <cellStyle name="Unique 8 22 3" xfId="44063" xr:uid="{00000000-0005-0000-0000-000022AC0000}"/>
    <cellStyle name="Unique 8 23" xfId="44064" xr:uid="{00000000-0005-0000-0000-000023AC0000}"/>
    <cellStyle name="Unique 8 23 2" xfId="44065" xr:uid="{00000000-0005-0000-0000-000024AC0000}"/>
    <cellStyle name="Unique 8 23 3" xfId="44066" xr:uid="{00000000-0005-0000-0000-000025AC0000}"/>
    <cellStyle name="Unique 8 24" xfId="44067" xr:uid="{00000000-0005-0000-0000-000026AC0000}"/>
    <cellStyle name="Unique 8 24 2" xfId="44068" xr:uid="{00000000-0005-0000-0000-000027AC0000}"/>
    <cellStyle name="Unique 8 24 3" xfId="44069" xr:uid="{00000000-0005-0000-0000-000028AC0000}"/>
    <cellStyle name="Unique 8 25" xfId="44070" xr:uid="{00000000-0005-0000-0000-000029AC0000}"/>
    <cellStyle name="Unique 8 26" xfId="44071" xr:uid="{00000000-0005-0000-0000-00002AAC0000}"/>
    <cellStyle name="Unique 8 3" xfId="44072" xr:uid="{00000000-0005-0000-0000-00002BAC0000}"/>
    <cellStyle name="Unique 8 3 2" xfId="44073" xr:uid="{00000000-0005-0000-0000-00002CAC0000}"/>
    <cellStyle name="Unique 8 3 3" xfId="44074" xr:uid="{00000000-0005-0000-0000-00002DAC0000}"/>
    <cellStyle name="Unique 8 4" xfId="44075" xr:uid="{00000000-0005-0000-0000-00002EAC0000}"/>
    <cellStyle name="Unique 8 4 2" xfId="44076" xr:uid="{00000000-0005-0000-0000-00002FAC0000}"/>
    <cellStyle name="Unique 8 4 3" xfId="44077" xr:uid="{00000000-0005-0000-0000-000030AC0000}"/>
    <cellStyle name="Unique 8 5" xfId="44078" xr:uid="{00000000-0005-0000-0000-000031AC0000}"/>
    <cellStyle name="Unique 8 5 2" xfId="44079" xr:uid="{00000000-0005-0000-0000-000032AC0000}"/>
    <cellStyle name="Unique 8 5 3" xfId="44080" xr:uid="{00000000-0005-0000-0000-000033AC0000}"/>
    <cellStyle name="Unique 8 6" xfId="44081" xr:uid="{00000000-0005-0000-0000-000034AC0000}"/>
    <cellStyle name="Unique 8 6 2" xfId="44082" xr:uid="{00000000-0005-0000-0000-000035AC0000}"/>
    <cellStyle name="Unique 8 6 3" xfId="44083" xr:uid="{00000000-0005-0000-0000-000036AC0000}"/>
    <cellStyle name="Unique 8 7" xfId="44084" xr:uid="{00000000-0005-0000-0000-000037AC0000}"/>
    <cellStyle name="Unique 8 7 2" xfId="44085" xr:uid="{00000000-0005-0000-0000-000038AC0000}"/>
    <cellStyle name="Unique 8 7 3" xfId="44086" xr:uid="{00000000-0005-0000-0000-000039AC0000}"/>
    <cellStyle name="Unique 8 8" xfId="44087" xr:uid="{00000000-0005-0000-0000-00003AAC0000}"/>
    <cellStyle name="Unique 8 8 2" xfId="44088" xr:uid="{00000000-0005-0000-0000-00003BAC0000}"/>
    <cellStyle name="Unique 8 8 3" xfId="44089" xr:uid="{00000000-0005-0000-0000-00003CAC0000}"/>
    <cellStyle name="Unique 8 9" xfId="44090" xr:uid="{00000000-0005-0000-0000-00003DAC0000}"/>
    <cellStyle name="Unique 8 9 2" xfId="44091" xr:uid="{00000000-0005-0000-0000-00003EAC0000}"/>
    <cellStyle name="Unique 8 9 3" xfId="44092" xr:uid="{00000000-0005-0000-0000-00003FAC0000}"/>
    <cellStyle name="Unique 9" xfId="44093" xr:uid="{00000000-0005-0000-0000-000040AC0000}"/>
    <cellStyle name="Unique 9 10" xfId="44094" xr:uid="{00000000-0005-0000-0000-000041AC0000}"/>
    <cellStyle name="Unique 9 10 2" xfId="44095" xr:uid="{00000000-0005-0000-0000-000042AC0000}"/>
    <cellStyle name="Unique 9 10 3" xfId="44096" xr:uid="{00000000-0005-0000-0000-000043AC0000}"/>
    <cellStyle name="Unique 9 11" xfId="44097" xr:uid="{00000000-0005-0000-0000-000044AC0000}"/>
    <cellStyle name="Unique 9 11 2" xfId="44098" xr:uid="{00000000-0005-0000-0000-000045AC0000}"/>
    <cellStyle name="Unique 9 11 3" xfId="44099" xr:uid="{00000000-0005-0000-0000-000046AC0000}"/>
    <cellStyle name="Unique 9 12" xfId="44100" xr:uid="{00000000-0005-0000-0000-000047AC0000}"/>
    <cellStyle name="Unique 9 12 2" xfId="44101" xr:uid="{00000000-0005-0000-0000-000048AC0000}"/>
    <cellStyle name="Unique 9 12 3" xfId="44102" xr:uid="{00000000-0005-0000-0000-000049AC0000}"/>
    <cellStyle name="Unique 9 13" xfId="44103" xr:uid="{00000000-0005-0000-0000-00004AAC0000}"/>
    <cellStyle name="Unique 9 13 2" xfId="44104" xr:uid="{00000000-0005-0000-0000-00004BAC0000}"/>
    <cellStyle name="Unique 9 13 3" xfId="44105" xr:uid="{00000000-0005-0000-0000-00004CAC0000}"/>
    <cellStyle name="Unique 9 14" xfId="44106" xr:uid="{00000000-0005-0000-0000-00004DAC0000}"/>
    <cellStyle name="Unique 9 14 2" xfId="44107" xr:uid="{00000000-0005-0000-0000-00004EAC0000}"/>
    <cellStyle name="Unique 9 14 3" xfId="44108" xr:uid="{00000000-0005-0000-0000-00004FAC0000}"/>
    <cellStyle name="Unique 9 15" xfId="44109" xr:uid="{00000000-0005-0000-0000-000050AC0000}"/>
    <cellStyle name="Unique 9 15 2" xfId="44110" xr:uid="{00000000-0005-0000-0000-000051AC0000}"/>
    <cellStyle name="Unique 9 15 3" xfId="44111" xr:uid="{00000000-0005-0000-0000-000052AC0000}"/>
    <cellStyle name="Unique 9 16" xfId="44112" xr:uid="{00000000-0005-0000-0000-000053AC0000}"/>
    <cellStyle name="Unique 9 16 2" xfId="44113" xr:uid="{00000000-0005-0000-0000-000054AC0000}"/>
    <cellStyle name="Unique 9 16 3" xfId="44114" xr:uid="{00000000-0005-0000-0000-000055AC0000}"/>
    <cellStyle name="Unique 9 17" xfId="44115" xr:uid="{00000000-0005-0000-0000-000056AC0000}"/>
    <cellStyle name="Unique 9 17 2" xfId="44116" xr:uid="{00000000-0005-0000-0000-000057AC0000}"/>
    <cellStyle name="Unique 9 17 3" xfId="44117" xr:uid="{00000000-0005-0000-0000-000058AC0000}"/>
    <cellStyle name="Unique 9 18" xfId="44118" xr:uid="{00000000-0005-0000-0000-000059AC0000}"/>
    <cellStyle name="Unique 9 18 2" xfId="44119" xr:uid="{00000000-0005-0000-0000-00005AAC0000}"/>
    <cellStyle name="Unique 9 18 3" xfId="44120" xr:uid="{00000000-0005-0000-0000-00005BAC0000}"/>
    <cellStyle name="Unique 9 19" xfId="44121" xr:uid="{00000000-0005-0000-0000-00005CAC0000}"/>
    <cellStyle name="Unique 9 19 2" xfId="44122" xr:uid="{00000000-0005-0000-0000-00005DAC0000}"/>
    <cellStyle name="Unique 9 19 3" xfId="44123" xr:uid="{00000000-0005-0000-0000-00005EAC0000}"/>
    <cellStyle name="Unique 9 2" xfId="44124" xr:uid="{00000000-0005-0000-0000-00005FAC0000}"/>
    <cellStyle name="Unique 9 2 2" xfId="44125" xr:uid="{00000000-0005-0000-0000-000060AC0000}"/>
    <cellStyle name="Unique 9 2 3" xfId="44126" xr:uid="{00000000-0005-0000-0000-000061AC0000}"/>
    <cellStyle name="Unique 9 20" xfId="44127" xr:uid="{00000000-0005-0000-0000-000062AC0000}"/>
    <cellStyle name="Unique 9 20 2" xfId="44128" xr:uid="{00000000-0005-0000-0000-000063AC0000}"/>
    <cellStyle name="Unique 9 20 3" xfId="44129" xr:uid="{00000000-0005-0000-0000-000064AC0000}"/>
    <cellStyle name="Unique 9 21" xfId="44130" xr:uid="{00000000-0005-0000-0000-000065AC0000}"/>
    <cellStyle name="Unique 9 21 2" xfId="44131" xr:uid="{00000000-0005-0000-0000-000066AC0000}"/>
    <cellStyle name="Unique 9 21 3" xfId="44132" xr:uid="{00000000-0005-0000-0000-000067AC0000}"/>
    <cellStyle name="Unique 9 22" xfId="44133" xr:uid="{00000000-0005-0000-0000-000068AC0000}"/>
    <cellStyle name="Unique 9 22 2" xfId="44134" xr:uid="{00000000-0005-0000-0000-000069AC0000}"/>
    <cellStyle name="Unique 9 22 3" xfId="44135" xr:uid="{00000000-0005-0000-0000-00006AAC0000}"/>
    <cellStyle name="Unique 9 23" xfId="44136" xr:uid="{00000000-0005-0000-0000-00006BAC0000}"/>
    <cellStyle name="Unique 9 23 2" xfId="44137" xr:uid="{00000000-0005-0000-0000-00006CAC0000}"/>
    <cellStyle name="Unique 9 23 3" xfId="44138" xr:uid="{00000000-0005-0000-0000-00006DAC0000}"/>
    <cellStyle name="Unique 9 24" xfId="44139" xr:uid="{00000000-0005-0000-0000-00006EAC0000}"/>
    <cellStyle name="Unique 9 24 2" xfId="44140" xr:uid="{00000000-0005-0000-0000-00006FAC0000}"/>
    <cellStyle name="Unique 9 24 3" xfId="44141" xr:uid="{00000000-0005-0000-0000-000070AC0000}"/>
    <cellStyle name="Unique 9 25" xfId="44142" xr:uid="{00000000-0005-0000-0000-000071AC0000}"/>
    <cellStyle name="Unique 9 26" xfId="44143" xr:uid="{00000000-0005-0000-0000-000072AC0000}"/>
    <cellStyle name="Unique 9 3" xfId="44144" xr:uid="{00000000-0005-0000-0000-000073AC0000}"/>
    <cellStyle name="Unique 9 3 2" xfId="44145" xr:uid="{00000000-0005-0000-0000-000074AC0000}"/>
    <cellStyle name="Unique 9 3 3" xfId="44146" xr:uid="{00000000-0005-0000-0000-000075AC0000}"/>
    <cellStyle name="Unique 9 4" xfId="44147" xr:uid="{00000000-0005-0000-0000-000076AC0000}"/>
    <cellStyle name="Unique 9 4 2" xfId="44148" xr:uid="{00000000-0005-0000-0000-000077AC0000}"/>
    <cellStyle name="Unique 9 4 3" xfId="44149" xr:uid="{00000000-0005-0000-0000-000078AC0000}"/>
    <cellStyle name="Unique 9 5" xfId="44150" xr:uid="{00000000-0005-0000-0000-000079AC0000}"/>
    <cellStyle name="Unique 9 5 2" xfId="44151" xr:uid="{00000000-0005-0000-0000-00007AAC0000}"/>
    <cellStyle name="Unique 9 5 3" xfId="44152" xr:uid="{00000000-0005-0000-0000-00007BAC0000}"/>
    <cellStyle name="Unique 9 6" xfId="44153" xr:uid="{00000000-0005-0000-0000-00007CAC0000}"/>
    <cellStyle name="Unique 9 6 2" xfId="44154" xr:uid="{00000000-0005-0000-0000-00007DAC0000}"/>
    <cellStyle name="Unique 9 6 3" xfId="44155" xr:uid="{00000000-0005-0000-0000-00007EAC0000}"/>
    <cellStyle name="Unique 9 7" xfId="44156" xr:uid="{00000000-0005-0000-0000-00007FAC0000}"/>
    <cellStyle name="Unique 9 7 2" xfId="44157" xr:uid="{00000000-0005-0000-0000-000080AC0000}"/>
    <cellStyle name="Unique 9 7 3" xfId="44158" xr:uid="{00000000-0005-0000-0000-000081AC0000}"/>
    <cellStyle name="Unique 9 8" xfId="44159" xr:uid="{00000000-0005-0000-0000-000082AC0000}"/>
    <cellStyle name="Unique 9 8 2" xfId="44160" xr:uid="{00000000-0005-0000-0000-000083AC0000}"/>
    <cellStyle name="Unique 9 8 3" xfId="44161" xr:uid="{00000000-0005-0000-0000-000084AC0000}"/>
    <cellStyle name="Unique 9 9" xfId="44162" xr:uid="{00000000-0005-0000-0000-000085AC0000}"/>
    <cellStyle name="Unique 9 9 2" xfId="44163" xr:uid="{00000000-0005-0000-0000-000086AC0000}"/>
    <cellStyle name="Unique 9 9 3" xfId="44164" xr:uid="{00000000-0005-0000-0000-000087AC0000}"/>
    <cellStyle name="Units" xfId="44165" xr:uid="{00000000-0005-0000-0000-000088AC0000}"/>
    <cellStyle name="Währung [0]_Country" xfId="44166" xr:uid="{00000000-0005-0000-0000-000089AC0000}"/>
    <cellStyle name="Währung_Country" xfId="44167" xr:uid="{00000000-0005-0000-0000-00008AAC0000}"/>
    <cellStyle name="Warning" xfId="44168" xr:uid="{00000000-0005-0000-0000-00008BAC0000}"/>
    <cellStyle name="Warning Text 2" xfId="44169" xr:uid="{00000000-0005-0000-0000-00008CAC0000}"/>
    <cellStyle name="Warning Text 2 2" xfId="44170" xr:uid="{00000000-0005-0000-0000-00008DAC0000}"/>
    <cellStyle name="Warning Text 2 2 2" xfId="44171" xr:uid="{00000000-0005-0000-0000-00008EAC0000}"/>
    <cellStyle name="Warning Text 2 2 3" xfId="44172" xr:uid="{00000000-0005-0000-0000-00008FAC0000}"/>
    <cellStyle name="Warning Text 2 2 4" xfId="44173" xr:uid="{00000000-0005-0000-0000-000090AC0000}"/>
    <cellStyle name="Warning Text 2 3" xfId="44174" xr:uid="{00000000-0005-0000-0000-000091AC0000}"/>
    <cellStyle name="Warning Text 2 4" xfId="44175" xr:uid="{00000000-0005-0000-0000-000092AC0000}"/>
    <cellStyle name="Warning Text 2 5" xfId="44176" xr:uid="{00000000-0005-0000-0000-000093AC0000}"/>
    <cellStyle name="Warning Text 2 6" xfId="44177" xr:uid="{00000000-0005-0000-0000-000094AC0000}"/>
    <cellStyle name="Warning Text 2 7" xfId="44178" xr:uid="{00000000-0005-0000-0000-000095AC0000}"/>
    <cellStyle name="Warning Text 2_Specific Changes NWAU15" xfId="44179" xr:uid="{00000000-0005-0000-0000-000096AC0000}"/>
    <cellStyle name="Warning Text 3" xfId="44180" xr:uid="{00000000-0005-0000-0000-000097AC0000}"/>
    <cellStyle name="Warning Text 3 2" xfId="44181" xr:uid="{00000000-0005-0000-0000-000098AC0000}"/>
    <cellStyle name="Warning Text 3 3" xfId="44182" xr:uid="{00000000-0005-0000-0000-000099AC0000}"/>
    <cellStyle name="Warning Text 3 4" xfId="44183" xr:uid="{00000000-0005-0000-0000-00009AAC0000}"/>
    <cellStyle name="Warning Text 3 5" xfId="44184" xr:uid="{00000000-0005-0000-0000-00009BAC0000}"/>
    <cellStyle name="Warning Text 4" xfId="44185" xr:uid="{00000000-0005-0000-0000-00009CAC0000}"/>
    <cellStyle name="Warning Text 4 2" xfId="44186" xr:uid="{00000000-0005-0000-0000-00009DAC0000}"/>
    <cellStyle name="Warning Text 4 3" xfId="44187" xr:uid="{00000000-0005-0000-0000-00009EAC0000}"/>
    <cellStyle name="Warning Text 4 4" xfId="44188" xr:uid="{00000000-0005-0000-0000-00009FAC0000}"/>
    <cellStyle name="Warning Text 5" xfId="44189" xr:uid="{00000000-0005-0000-0000-0000A0AC0000}"/>
    <cellStyle name="Warning Text 5 2" xfId="44190" xr:uid="{00000000-0005-0000-0000-0000A1AC0000}"/>
    <cellStyle name="Warning Text 6" xfId="44191" xr:uid="{00000000-0005-0000-0000-0000A2AC0000}"/>
    <cellStyle name="Warning Text 6 2" xfId="44192" xr:uid="{00000000-0005-0000-0000-0000A3AC0000}"/>
    <cellStyle name="Warning Text 7 2" xfId="44193" xr:uid="{00000000-0005-0000-0000-0000A4AC0000}"/>
    <cellStyle name="Warning Text 8 2" xfId="44194" xr:uid="{00000000-0005-0000-0000-0000A5AC0000}"/>
    <cellStyle name="Word_Formula" xfId="44195" xr:uid="{00000000-0005-0000-0000-0000A6AC0000}"/>
    <cellStyle name="years" xfId="44196" xr:uid="{00000000-0005-0000-0000-0000A7AC0000}"/>
    <cellStyle name="years 2" xfId="44197" xr:uid="{00000000-0005-0000-0000-0000A8AC0000}"/>
    <cellStyle name="years 2 2" xfId="44198" xr:uid="{00000000-0005-0000-0000-0000A9AC0000}"/>
    <cellStyle name="years 2 2 2" xfId="44199" xr:uid="{00000000-0005-0000-0000-0000AAAC0000}"/>
    <cellStyle name="years 2 3" xfId="44200" xr:uid="{00000000-0005-0000-0000-0000ABAC0000}"/>
    <cellStyle name="years 3" xfId="44201" xr:uid="{00000000-0005-0000-0000-0000ACAC0000}"/>
    <cellStyle name="years 3 2" xfId="44202" xr:uid="{00000000-0005-0000-0000-0000ADAC0000}"/>
    <cellStyle name="years 4" xfId="44203" xr:uid="{00000000-0005-0000-0000-0000AEAC0000}"/>
    <cellStyle name="Yellow Box" xfId="44204" xr:uid="{00000000-0005-0000-0000-0000AFAC0000}"/>
  </cellStyles>
  <dxfs count="6">
    <dxf>
      <fill>
        <patternFill patternType="gray125"/>
      </fill>
      <border>
        <vertical/>
        <horizontal/>
      </border>
    </dxf>
    <dxf>
      <fill>
        <patternFill patternType="gray125"/>
      </fill>
      <border>
        <vertical/>
        <horizontal/>
      </border>
    </dxf>
    <dxf>
      <font>
        <color rgb="FF9C0006"/>
      </font>
      <fill>
        <patternFill>
          <bgColor rgb="FFFFC7CE"/>
        </patternFill>
      </fill>
    </dxf>
    <dxf>
      <fill>
        <patternFill>
          <bgColor theme="0" tint="-0.14996795556505021"/>
        </patternFill>
      </fill>
    </dxf>
    <dxf>
      <fill>
        <patternFill>
          <bgColor rgb="FFFFFF00"/>
        </patternFill>
      </fill>
    </dxf>
    <dxf>
      <numFmt numFmtId="165" formatCode="_-* #,##0_-;\-* #,##0_-;_-* &quot;-&quot;??_-;_-@_-"/>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4.xml"/><Relationship Id="rId21" Type="http://schemas.openxmlformats.org/officeDocument/2006/relationships/externalLink" Target="externalLinks/externalLink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pivotCacheDefinition" Target="pivotCache/pivotCacheDefinition2.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'EIP Excess Leave'!$Y$15</c:f>
          <c:strCache>
            <c:ptCount val="1"/>
            <c:pt idx="0">
              <c:v>Excess Leave Days - NSLHD Total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1"/>
          <c:tx>
            <c:strRef>
              <c:f>'EIP Excess Leave'!$AA$16</c:f>
              <c:strCache>
                <c:ptCount val="1"/>
                <c:pt idx="0">
                  <c:v>AL</c:v>
                </c:pt>
              </c:strCache>
            </c:strRef>
          </c:tx>
          <c:spPr>
            <a:ln w="28575" cap="rnd">
              <a:solidFill>
                <a:schemeClr val="accent2"/>
              </a:solidFill>
              <a:round/>
            </a:ln>
            <a:effectLst/>
          </c:spPr>
          <c:marker>
            <c:symbol val="none"/>
          </c:marker>
          <c:cat>
            <c:strRef>
              <c:f>'EIP Excess Leave'!$Y$17:$Y$42</c:f>
              <c:strCache>
                <c:ptCount val="26"/>
                <c:pt idx="0">
                  <c:v>FN01</c:v>
                </c:pt>
                <c:pt idx="1">
                  <c:v>FN02</c:v>
                </c:pt>
                <c:pt idx="2">
                  <c:v>FN03</c:v>
                </c:pt>
                <c:pt idx="3">
                  <c:v>FN04</c:v>
                </c:pt>
                <c:pt idx="4">
                  <c:v>FN05</c:v>
                </c:pt>
                <c:pt idx="5">
                  <c:v>FN06</c:v>
                </c:pt>
                <c:pt idx="6">
                  <c:v>FN07</c:v>
                </c:pt>
                <c:pt idx="7">
                  <c:v>FN08</c:v>
                </c:pt>
                <c:pt idx="8">
                  <c:v>FN09</c:v>
                </c:pt>
                <c:pt idx="9">
                  <c:v>FN10</c:v>
                </c:pt>
                <c:pt idx="10">
                  <c:v>FN11</c:v>
                </c:pt>
                <c:pt idx="11">
                  <c:v>FN12</c:v>
                </c:pt>
                <c:pt idx="12">
                  <c:v>FN13</c:v>
                </c:pt>
                <c:pt idx="13">
                  <c:v>FN14</c:v>
                </c:pt>
                <c:pt idx="14">
                  <c:v>FN15</c:v>
                </c:pt>
                <c:pt idx="15">
                  <c:v>FN16</c:v>
                </c:pt>
                <c:pt idx="16">
                  <c:v>FN17</c:v>
                </c:pt>
                <c:pt idx="17">
                  <c:v>FN18</c:v>
                </c:pt>
                <c:pt idx="18">
                  <c:v>FN19</c:v>
                </c:pt>
                <c:pt idx="19">
                  <c:v>FN20</c:v>
                </c:pt>
                <c:pt idx="20">
                  <c:v>FN21</c:v>
                </c:pt>
                <c:pt idx="21">
                  <c:v>FN22</c:v>
                </c:pt>
                <c:pt idx="22">
                  <c:v>FN23</c:v>
                </c:pt>
                <c:pt idx="23">
                  <c:v>FN24</c:v>
                </c:pt>
                <c:pt idx="24">
                  <c:v>FN25</c:v>
                </c:pt>
                <c:pt idx="25">
                  <c:v>FN26</c:v>
                </c:pt>
              </c:strCache>
            </c:strRef>
          </c:cat>
          <c:val>
            <c:numRef>
              <c:f>'EIP Excess Leave'!$AA$17:$AA$42</c:f>
              <c:numCache>
                <c:formatCode>_-* #,##0_-;\-* #,##0_-;_-* "-"??_-;_-@_-</c:formatCode>
                <c:ptCount val="26"/>
                <c:pt idx="0">
                  <c:v>68682.320261280795</c:v>
                </c:pt>
                <c:pt idx="1">
                  <c:v>67749.602335528092</c:v>
                </c:pt>
                <c:pt idx="2">
                  <c:v>67521.216818612578</c:v>
                </c:pt>
                <c:pt idx="3">
                  <c:v>67605.294230265688</c:v>
                </c:pt>
                <c:pt idx="4">
                  <c:v>67867.893720863503</c:v>
                </c:pt>
                <c:pt idx="5">
                  <c:v>67706.176373118084</c:v>
                </c:pt>
                <c:pt idx="6">
                  <c:v>67358.357658833716</c:v>
                </c:pt>
                <c:pt idx="7">
                  <c:v>67125.579763157803</c:v>
                </c:pt>
                <c:pt idx="8">
                  <c:v>66411.061365607296</c:v>
                </c:pt>
                <c:pt idx="9">
                  <c:v>65453.505932334927</c:v>
                </c:pt>
                <c:pt idx="10">
                  <c:v>65048.369646616382</c:v>
                </c:pt>
                <c:pt idx="11">
                  <c:v>65068.372752818308</c:v>
                </c:pt>
                <c:pt idx="12">
                  <c:v>64857.393439850399</c:v>
                </c:pt>
                <c:pt idx="13">
                  <c:v>64404.529970862699</c:v>
                </c:pt>
                <c:pt idx="14">
                  <c:v>61790.512092109195</c:v>
                </c:pt>
                <c:pt idx="15">
                  <c:v>61406.03057330961</c:v>
                </c:pt>
                <c:pt idx="16">
                  <c:v>62733.717656955909</c:v>
                </c:pt>
              </c:numCache>
            </c:numRef>
          </c:val>
          <c:smooth val="0"/>
          <c:extLst>
            <c:ext xmlns:c16="http://schemas.microsoft.com/office/drawing/2014/chart" uri="{C3380CC4-5D6E-409C-BE32-E72D297353CC}">
              <c16:uniqueId val="{00000001-4719-436F-8A4D-00CB0C11B791}"/>
            </c:ext>
          </c:extLst>
        </c:ser>
        <c:ser>
          <c:idx val="2"/>
          <c:order val="2"/>
          <c:tx>
            <c:strRef>
              <c:f>'EIP Excess Leave'!$AB$16</c:f>
              <c:strCache>
                <c:ptCount val="1"/>
                <c:pt idx="0">
                  <c:v>AL Target</c:v>
                </c:pt>
              </c:strCache>
            </c:strRef>
          </c:tx>
          <c:spPr>
            <a:ln w="28575" cap="rnd">
              <a:solidFill>
                <a:schemeClr val="accent3"/>
              </a:solidFill>
              <a:round/>
            </a:ln>
            <a:effectLst/>
          </c:spPr>
          <c:marker>
            <c:symbol val="none"/>
          </c:marker>
          <c:cat>
            <c:strRef>
              <c:f>'EIP Excess Leave'!$Y$17:$Y$42</c:f>
              <c:strCache>
                <c:ptCount val="26"/>
                <c:pt idx="0">
                  <c:v>FN01</c:v>
                </c:pt>
                <c:pt idx="1">
                  <c:v>FN02</c:v>
                </c:pt>
                <c:pt idx="2">
                  <c:v>FN03</c:v>
                </c:pt>
                <c:pt idx="3">
                  <c:v>FN04</c:v>
                </c:pt>
                <c:pt idx="4">
                  <c:v>FN05</c:v>
                </c:pt>
                <c:pt idx="5">
                  <c:v>FN06</c:v>
                </c:pt>
                <c:pt idx="6">
                  <c:v>FN07</c:v>
                </c:pt>
                <c:pt idx="7">
                  <c:v>FN08</c:v>
                </c:pt>
                <c:pt idx="8">
                  <c:v>FN09</c:v>
                </c:pt>
                <c:pt idx="9">
                  <c:v>FN10</c:v>
                </c:pt>
                <c:pt idx="10">
                  <c:v>FN11</c:v>
                </c:pt>
                <c:pt idx="11">
                  <c:v>FN12</c:v>
                </c:pt>
                <c:pt idx="12">
                  <c:v>FN13</c:v>
                </c:pt>
                <c:pt idx="13">
                  <c:v>FN14</c:v>
                </c:pt>
                <c:pt idx="14">
                  <c:v>FN15</c:v>
                </c:pt>
                <c:pt idx="15">
                  <c:v>FN16</c:v>
                </c:pt>
                <c:pt idx="16">
                  <c:v>FN17</c:v>
                </c:pt>
                <c:pt idx="17">
                  <c:v>FN18</c:v>
                </c:pt>
                <c:pt idx="18">
                  <c:v>FN19</c:v>
                </c:pt>
                <c:pt idx="19">
                  <c:v>FN20</c:v>
                </c:pt>
                <c:pt idx="20">
                  <c:v>FN21</c:v>
                </c:pt>
                <c:pt idx="21">
                  <c:v>FN22</c:v>
                </c:pt>
                <c:pt idx="22">
                  <c:v>FN23</c:v>
                </c:pt>
                <c:pt idx="23">
                  <c:v>FN24</c:v>
                </c:pt>
                <c:pt idx="24">
                  <c:v>FN25</c:v>
                </c:pt>
                <c:pt idx="25">
                  <c:v>FN26</c:v>
                </c:pt>
              </c:strCache>
            </c:strRef>
          </c:cat>
          <c:val>
            <c:numRef>
              <c:f>'EIP Excess Leave'!$AB$17:$AB$42</c:f>
              <c:numCache>
                <c:formatCode>_-* #,##0_-;\-* #,##0_-;_-* "-"??_-;_-@_-</c:formatCode>
                <c:ptCount val="26"/>
                <c:pt idx="0">
                  <c:v>57824.376967576871</c:v>
                </c:pt>
                <c:pt idx="1">
                  <c:v>57824.376967576871</c:v>
                </c:pt>
                <c:pt idx="2">
                  <c:v>57824.376967576871</c:v>
                </c:pt>
                <c:pt idx="3">
                  <c:v>57824.376967576871</c:v>
                </c:pt>
                <c:pt idx="4">
                  <c:v>57824.376967576871</c:v>
                </c:pt>
                <c:pt idx="5">
                  <c:v>57824.376967576871</c:v>
                </c:pt>
                <c:pt idx="6">
                  <c:v>57824.376967576871</c:v>
                </c:pt>
                <c:pt idx="7">
                  <c:v>57824.376967576871</c:v>
                </c:pt>
                <c:pt idx="8">
                  <c:v>57824.376967576871</c:v>
                </c:pt>
                <c:pt idx="9">
                  <c:v>57824.376967576871</c:v>
                </c:pt>
                <c:pt idx="10">
                  <c:v>57824.376967576871</c:v>
                </c:pt>
                <c:pt idx="11">
                  <c:v>57824.376967576871</c:v>
                </c:pt>
                <c:pt idx="12">
                  <c:v>57824.376967576871</c:v>
                </c:pt>
                <c:pt idx="13">
                  <c:v>57824.376967576871</c:v>
                </c:pt>
                <c:pt idx="14">
                  <c:v>57824.376967576871</c:v>
                </c:pt>
                <c:pt idx="15">
                  <c:v>57824.376967576871</c:v>
                </c:pt>
                <c:pt idx="16">
                  <c:v>57824.376967576871</c:v>
                </c:pt>
                <c:pt idx="17">
                  <c:v>57824.376967576871</c:v>
                </c:pt>
                <c:pt idx="18">
                  <c:v>57824.376967576871</c:v>
                </c:pt>
                <c:pt idx="19">
                  <c:v>57824.376967576871</c:v>
                </c:pt>
                <c:pt idx="20">
                  <c:v>57824.376967576871</c:v>
                </c:pt>
                <c:pt idx="21">
                  <c:v>57824.376967576871</c:v>
                </c:pt>
                <c:pt idx="22">
                  <c:v>57824.376967576871</c:v>
                </c:pt>
                <c:pt idx="23">
                  <c:v>57824.376967576871</c:v>
                </c:pt>
                <c:pt idx="24">
                  <c:v>57824.376967576871</c:v>
                </c:pt>
                <c:pt idx="25">
                  <c:v>57824.376967576871</c:v>
                </c:pt>
              </c:numCache>
            </c:numRef>
          </c:val>
          <c:smooth val="0"/>
          <c:extLst>
            <c:ext xmlns:c16="http://schemas.microsoft.com/office/drawing/2014/chart" uri="{C3380CC4-5D6E-409C-BE32-E72D297353CC}">
              <c16:uniqueId val="{00000002-4719-436F-8A4D-00CB0C11B791}"/>
            </c:ext>
          </c:extLst>
        </c:ser>
        <c:dLbls>
          <c:showLegendKey val="0"/>
          <c:showVal val="0"/>
          <c:showCatName val="0"/>
          <c:showSerName val="0"/>
          <c:showPercent val="0"/>
          <c:showBubbleSize val="0"/>
        </c:dLbls>
        <c:smooth val="0"/>
        <c:axId val="427938543"/>
        <c:axId val="247135679"/>
        <c:extLst>
          <c:ext xmlns:c15="http://schemas.microsoft.com/office/drawing/2012/chart" uri="{02D57815-91ED-43cb-92C2-25804820EDAC}">
            <c15:filteredLineSeries>
              <c15:ser>
                <c:idx val="0"/>
                <c:order val="0"/>
                <c:tx>
                  <c:strRef>
                    <c:extLst>
                      <c:ext uri="{02D57815-91ED-43cb-92C2-25804820EDAC}">
                        <c15:formulaRef>
                          <c15:sqref>'EIP Excess Leave'!$Z$16</c15:sqref>
                        </c15:formulaRef>
                      </c:ext>
                    </c:extLst>
                    <c:strCache>
                      <c:ptCount val="1"/>
                      <c:pt idx="0">
                        <c:v>ADO</c:v>
                      </c:pt>
                    </c:strCache>
                  </c:strRef>
                </c:tx>
                <c:spPr>
                  <a:ln w="28575" cap="rnd">
                    <a:solidFill>
                      <a:schemeClr val="accent1"/>
                    </a:solidFill>
                    <a:round/>
                  </a:ln>
                  <a:effectLst/>
                </c:spPr>
                <c:marker>
                  <c:symbol val="none"/>
                </c:marker>
                <c:cat>
                  <c:strRef>
                    <c:extLst>
                      <c:ext uri="{02D57815-91ED-43cb-92C2-25804820EDAC}">
                        <c15:formulaRef>
                          <c15:sqref>'EIP Excess Leave'!$Y$17:$Y$42</c15:sqref>
                        </c15:formulaRef>
                      </c:ext>
                    </c:extLst>
                    <c:strCache>
                      <c:ptCount val="26"/>
                      <c:pt idx="0">
                        <c:v>FN01</c:v>
                      </c:pt>
                      <c:pt idx="1">
                        <c:v>FN02</c:v>
                      </c:pt>
                      <c:pt idx="2">
                        <c:v>FN03</c:v>
                      </c:pt>
                      <c:pt idx="3">
                        <c:v>FN04</c:v>
                      </c:pt>
                      <c:pt idx="4">
                        <c:v>FN05</c:v>
                      </c:pt>
                      <c:pt idx="5">
                        <c:v>FN06</c:v>
                      </c:pt>
                      <c:pt idx="6">
                        <c:v>FN07</c:v>
                      </c:pt>
                      <c:pt idx="7">
                        <c:v>FN08</c:v>
                      </c:pt>
                      <c:pt idx="8">
                        <c:v>FN09</c:v>
                      </c:pt>
                      <c:pt idx="9">
                        <c:v>FN10</c:v>
                      </c:pt>
                      <c:pt idx="10">
                        <c:v>FN11</c:v>
                      </c:pt>
                      <c:pt idx="11">
                        <c:v>FN12</c:v>
                      </c:pt>
                      <c:pt idx="12">
                        <c:v>FN13</c:v>
                      </c:pt>
                      <c:pt idx="13">
                        <c:v>FN14</c:v>
                      </c:pt>
                      <c:pt idx="14">
                        <c:v>FN15</c:v>
                      </c:pt>
                      <c:pt idx="15">
                        <c:v>FN16</c:v>
                      </c:pt>
                      <c:pt idx="16">
                        <c:v>FN17</c:v>
                      </c:pt>
                      <c:pt idx="17">
                        <c:v>FN18</c:v>
                      </c:pt>
                      <c:pt idx="18">
                        <c:v>FN19</c:v>
                      </c:pt>
                      <c:pt idx="19">
                        <c:v>FN20</c:v>
                      </c:pt>
                      <c:pt idx="20">
                        <c:v>FN21</c:v>
                      </c:pt>
                      <c:pt idx="21">
                        <c:v>FN22</c:v>
                      </c:pt>
                      <c:pt idx="22">
                        <c:v>FN23</c:v>
                      </c:pt>
                      <c:pt idx="23">
                        <c:v>FN24</c:v>
                      </c:pt>
                      <c:pt idx="24">
                        <c:v>FN25</c:v>
                      </c:pt>
                      <c:pt idx="25">
                        <c:v>FN26</c:v>
                      </c:pt>
                    </c:strCache>
                  </c:strRef>
                </c:cat>
                <c:val>
                  <c:numRef>
                    <c:extLst>
                      <c:ext uri="{02D57815-91ED-43cb-92C2-25804820EDAC}">
                        <c15:formulaRef>
                          <c15:sqref>'EIP Excess Leave'!$Z$17:$Z$42</c15:sqref>
                        </c15:formulaRef>
                      </c:ext>
                    </c:extLst>
                    <c:numCache>
                      <c:formatCode>_-* #,##0_-;\-* #,##0_-;_-* "-"??_-;_-@_-</c:formatCode>
                      <c:ptCount val="26"/>
                      <c:pt idx="0">
                        <c:v>1803</c:v>
                      </c:pt>
                      <c:pt idx="1">
                        <c:v>1652</c:v>
                      </c:pt>
                      <c:pt idx="2">
                        <c:v>1849</c:v>
                      </c:pt>
                      <c:pt idx="3">
                        <c:v>1777</c:v>
                      </c:pt>
                      <c:pt idx="4">
                        <c:v>1971</c:v>
                      </c:pt>
                      <c:pt idx="5">
                        <c:v>1855</c:v>
                      </c:pt>
                      <c:pt idx="6">
                        <c:v>2045</c:v>
                      </c:pt>
                      <c:pt idx="7">
                        <c:v>1926</c:v>
                      </c:pt>
                      <c:pt idx="8">
                        <c:v>1839</c:v>
                      </c:pt>
                      <c:pt idx="9">
                        <c:v>2091</c:v>
                      </c:pt>
                      <c:pt idx="10">
                        <c:v>1881</c:v>
                      </c:pt>
                      <c:pt idx="11">
                        <c:v>1987.5</c:v>
                      </c:pt>
                      <c:pt idx="12">
                        <c:v>1771.5</c:v>
                      </c:pt>
                      <c:pt idx="13">
                        <c:v>1506.5</c:v>
                      </c:pt>
                      <c:pt idx="14">
                        <c:v>1290.5</c:v>
                      </c:pt>
                      <c:pt idx="15">
                        <c:v>1355.5</c:v>
                      </c:pt>
                      <c:pt idx="16">
                        <c:v>1402.5</c:v>
                      </c:pt>
                    </c:numCache>
                  </c:numRef>
                </c:val>
                <c:smooth val="0"/>
                <c:extLst>
                  <c:ext xmlns:c16="http://schemas.microsoft.com/office/drawing/2014/chart" uri="{C3380CC4-5D6E-409C-BE32-E72D297353CC}">
                    <c16:uniqueId val="{00000000-4719-436F-8A4D-00CB0C11B791}"/>
                  </c:ext>
                </c:extLst>
              </c15:ser>
            </c15:filteredLineSeries>
          </c:ext>
        </c:extLst>
      </c:lineChart>
      <c:catAx>
        <c:axId val="42793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135679"/>
        <c:crosses val="autoZero"/>
        <c:auto val="1"/>
        <c:lblAlgn val="ctr"/>
        <c:lblOffset val="100"/>
        <c:noMultiLvlLbl val="0"/>
      </c:catAx>
      <c:valAx>
        <c:axId val="247135679"/>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938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'EIP Excess Leave'!$Y$14</c:f>
          <c:strCache>
            <c:ptCount val="1"/>
            <c:pt idx="0">
              <c:v>Excess ADO Days - NSLHD Total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'EIP Excess Leave'!$Z$16</c:f>
              <c:strCache>
                <c:ptCount val="1"/>
                <c:pt idx="0">
                  <c:v>ADO</c:v>
                </c:pt>
              </c:strCache>
              <c:extLst xmlns:c15="http://schemas.microsoft.com/office/drawing/2012/chart"/>
            </c:strRef>
          </c:tx>
          <c:spPr>
            <a:ln w="28575" cap="rnd">
              <a:solidFill>
                <a:schemeClr val="accent1"/>
              </a:solidFill>
              <a:round/>
            </a:ln>
            <a:effectLst/>
          </c:spPr>
          <c:marker>
            <c:symbol val="none"/>
          </c:marker>
          <c:cat>
            <c:strRef>
              <c:f>'EIP Excess Leave'!$Y$17:$Y$42</c:f>
              <c:strCache>
                <c:ptCount val="26"/>
                <c:pt idx="0">
                  <c:v>FN01</c:v>
                </c:pt>
                <c:pt idx="1">
                  <c:v>FN02</c:v>
                </c:pt>
                <c:pt idx="2">
                  <c:v>FN03</c:v>
                </c:pt>
                <c:pt idx="3">
                  <c:v>FN04</c:v>
                </c:pt>
                <c:pt idx="4">
                  <c:v>FN05</c:v>
                </c:pt>
                <c:pt idx="5">
                  <c:v>FN06</c:v>
                </c:pt>
                <c:pt idx="6">
                  <c:v>FN07</c:v>
                </c:pt>
                <c:pt idx="7">
                  <c:v>FN08</c:v>
                </c:pt>
                <c:pt idx="8">
                  <c:v>FN09</c:v>
                </c:pt>
                <c:pt idx="9">
                  <c:v>FN10</c:v>
                </c:pt>
                <c:pt idx="10">
                  <c:v>FN11</c:v>
                </c:pt>
                <c:pt idx="11">
                  <c:v>FN12</c:v>
                </c:pt>
                <c:pt idx="12">
                  <c:v>FN13</c:v>
                </c:pt>
                <c:pt idx="13">
                  <c:v>FN14</c:v>
                </c:pt>
                <c:pt idx="14">
                  <c:v>FN15</c:v>
                </c:pt>
                <c:pt idx="15">
                  <c:v>FN16</c:v>
                </c:pt>
                <c:pt idx="16">
                  <c:v>FN17</c:v>
                </c:pt>
                <c:pt idx="17">
                  <c:v>FN18</c:v>
                </c:pt>
                <c:pt idx="18">
                  <c:v>FN19</c:v>
                </c:pt>
                <c:pt idx="19">
                  <c:v>FN20</c:v>
                </c:pt>
                <c:pt idx="20">
                  <c:v>FN21</c:v>
                </c:pt>
                <c:pt idx="21">
                  <c:v>FN22</c:v>
                </c:pt>
                <c:pt idx="22">
                  <c:v>FN23</c:v>
                </c:pt>
                <c:pt idx="23">
                  <c:v>FN24</c:v>
                </c:pt>
                <c:pt idx="24">
                  <c:v>FN25</c:v>
                </c:pt>
                <c:pt idx="25">
                  <c:v>FN26</c:v>
                </c:pt>
              </c:strCache>
              <c:extLst xmlns:c15="http://schemas.microsoft.com/office/drawing/2012/chart"/>
            </c:strRef>
          </c:cat>
          <c:val>
            <c:numRef>
              <c:f>'EIP Excess Leave'!$Z$17:$Z$42</c:f>
              <c:numCache>
                <c:formatCode>_-* #,##0_-;\-* #,##0_-;_-* "-"??_-;_-@_-</c:formatCode>
                <c:ptCount val="26"/>
                <c:pt idx="0">
                  <c:v>1803</c:v>
                </c:pt>
                <c:pt idx="1">
                  <c:v>1652</c:v>
                </c:pt>
                <c:pt idx="2">
                  <c:v>1849</c:v>
                </c:pt>
                <c:pt idx="3">
                  <c:v>1777</c:v>
                </c:pt>
                <c:pt idx="4">
                  <c:v>1971</c:v>
                </c:pt>
                <c:pt idx="5">
                  <c:v>1855</c:v>
                </c:pt>
                <c:pt idx="6">
                  <c:v>2045</c:v>
                </c:pt>
                <c:pt idx="7">
                  <c:v>1926</c:v>
                </c:pt>
                <c:pt idx="8">
                  <c:v>1839</c:v>
                </c:pt>
                <c:pt idx="9">
                  <c:v>2091</c:v>
                </c:pt>
                <c:pt idx="10">
                  <c:v>1881</c:v>
                </c:pt>
                <c:pt idx="11">
                  <c:v>1987.5</c:v>
                </c:pt>
                <c:pt idx="12">
                  <c:v>1771.5</c:v>
                </c:pt>
                <c:pt idx="13">
                  <c:v>1506.5</c:v>
                </c:pt>
                <c:pt idx="14">
                  <c:v>1290.5</c:v>
                </c:pt>
                <c:pt idx="15">
                  <c:v>1355.5</c:v>
                </c:pt>
                <c:pt idx="16">
                  <c:v>1402.5</c:v>
                </c:pt>
              </c:numCache>
              <c:extLst xmlns:c15="http://schemas.microsoft.com/office/drawing/2012/chart"/>
            </c:numRef>
          </c:val>
          <c:smooth val="0"/>
          <c:extLst>
            <c:ext xmlns:c16="http://schemas.microsoft.com/office/drawing/2014/chart" uri="{C3380CC4-5D6E-409C-BE32-E72D297353CC}">
              <c16:uniqueId val="{00000002-804B-49CD-BD0E-5862E0000D5A}"/>
            </c:ext>
          </c:extLst>
        </c:ser>
        <c:dLbls>
          <c:showLegendKey val="0"/>
          <c:showVal val="0"/>
          <c:showCatName val="0"/>
          <c:showSerName val="0"/>
          <c:showPercent val="0"/>
          <c:showBubbleSize val="0"/>
        </c:dLbls>
        <c:smooth val="0"/>
        <c:axId val="427938543"/>
        <c:axId val="247135679"/>
        <c:extLst>
          <c:ext xmlns:c15="http://schemas.microsoft.com/office/drawing/2012/chart" uri="{02D57815-91ED-43cb-92C2-25804820EDAC}">
            <c15:filteredLineSeries>
              <c15:ser>
                <c:idx val="1"/>
                <c:order val="1"/>
                <c:tx>
                  <c:strRef>
                    <c:extLst>
                      <c:ext uri="{02D57815-91ED-43cb-92C2-25804820EDAC}">
                        <c15:formulaRef>
                          <c15:sqref>'EIP Excess Leave'!$AA$16</c15:sqref>
                        </c15:formulaRef>
                      </c:ext>
                    </c:extLst>
                    <c:strCache>
                      <c:ptCount val="1"/>
                      <c:pt idx="0">
                        <c:v>AL</c:v>
                      </c:pt>
                    </c:strCache>
                  </c:strRef>
                </c:tx>
                <c:spPr>
                  <a:ln w="28575" cap="rnd">
                    <a:solidFill>
                      <a:schemeClr val="accent2"/>
                    </a:solidFill>
                    <a:round/>
                  </a:ln>
                  <a:effectLst/>
                </c:spPr>
                <c:marker>
                  <c:symbol val="none"/>
                </c:marker>
                <c:cat>
                  <c:strRef>
                    <c:extLst>
                      <c:ext uri="{02D57815-91ED-43cb-92C2-25804820EDAC}">
                        <c15:formulaRef>
                          <c15:sqref>'EIP Excess Leave'!$Y$17:$Y$42</c15:sqref>
                        </c15:formulaRef>
                      </c:ext>
                    </c:extLst>
                    <c:strCache>
                      <c:ptCount val="26"/>
                      <c:pt idx="0">
                        <c:v>FN01</c:v>
                      </c:pt>
                      <c:pt idx="1">
                        <c:v>FN02</c:v>
                      </c:pt>
                      <c:pt idx="2">
                        <c:v>FN03</c:v>
                      </c:pt>
                      <c:pt idx="3">
                        <c:v>FN04</c:v>
                      </c:pt>
                      <c:pt idx="4">
                        <c:v>FN05</c:v>
                      </c:pt>
                      <c:pt idx="5">
                        <c:v>FN06</c:v>
                      </c:pt>
                      <c:pt idx="6">
                        <c:v>FN07</c:v>
                      </c:pt>
                      <c:pt idx="7">
                        <c:v>FN08</c:v>
                      </c:pt>
                      <c:pt idx="8">
                        <c:v>FN09</c:v>
                      </c:pt>
                      <c:pt idx="9">
                        <c:v>FN10</c:v>
                      </c:pt>
                      <c:pt idx="10">
                        <c:v>FN11</c:v>
                      </c:pt>
                      <c:pt idx="11">
                        <c:v>FN12</c:v>
                      </c:pt>
                      <c:pt idx="12">
                        <c:v>FN13</c:v>
                      </c:pt>
                      <c:pt idx="13">
                        <c:v>FN14</c:v>
                      </c:pt>
                      <c:pt idx="14">
                        <c:v>FN15</c:v>
                      </c:pt>
                      <c:pt idx="15">
                        <c:v>FN16</c:v>
                      </c:pt>
                      <c:pt idx="16">
                        <c:v>FN17</c:v>
                      </c:pt>
                      <c:pt idx="17">
                        <c:v>FN18</c:v>
                      </c:pt>
                      <c:pt idx="18">
                        <c:v>FN19</c:v>
                      </c:pt>
                      <c:pt idx="19">
                        <c:v>FN20</c:v>
                      </c:pt>
                      <c:pt idx="20">
                        <c:v>FN21</c:v>
                      </c:pt>
                      <c:pt idx="21">
                        <c:v>FN22</c:v>
                      </c:pt>
                      <c:pt idx="22">
                        <c:v>FN23</c:v>
                      </c:pt>
                      <c:pt idx="23">
                        <c:v>FN24</c:v>
                      </c:pt>
                      <c:pt idx="24">
                        <c:v>FN25</c:v>
                      </c:pt>
                      <c:pt idx="25">
                        <c:v>FN26</c:v>
                      </c:pt>
                    </c:strCache>
                  </c:strRef>
                </c:cat>
                <c:val>
                  <c:numRef>
                    <c:extLst>
                      <c:ext uri="{02D57815-91ED-43cb-92C2-25804820EDAC}">
                        <c15:formulaRef>
                          <c15:sqref>'EIP Excess Leave'!$AA$17:$AA$42</c15:sqref>
                        </c15:formulaRef>
                      </c:ext>
                    </c:extLst>
                    <c:numCache>
                      <c:formatCode>_-* #,##0_-;\-* #,##0_-;_-* "-"??_-;_-@_-</c:formatCode>
                      <c:ptCount val="26"/>
                      <c:pt idx="0">
                        <c:v>68682.320261280795</c:v>
                      </c:pt>
                      <c:pt idx="1">
                        <c:v>67749.602335528092</c:v>
                      </c:pt>
                      <c:pt idx="2">
                        <c:v>67521.216818612578</c:v>
                      </c:pt>
                      <c:pt idx="3">
                        <c:v>67605.294230265688</c:v>
                      </c:pt>
                      <c:pt idx="4">
                        <c:v>67867.893720863503</c:v>
                      </c:pt>
                      <c:pt idx="5">
                        <c:v>67706.176373118084</c:v>
                      </c:pt>
                      <c:pt idx="6">
                        <c:v>67358.357658833716</c:v>
                      </c:pt>
                      <c:pt idx="7">
                        <c:v>67125.579763157803</c:v>
                      </c:pt>
                      <c:pt idx="8">
                        <c:v>66411.061365607296</c:v>
                      </c:pt>
                      <c:pt idx="9">
                        <c:v>65453.505932334927</c:v>
                      </c:pt>
                      <c:pt idx="10">
                        <c:v>65048.369646616382</c:v>
                      </c:pt>
                      <c:pt idx="11">
                        <c:v>65068.372752818308</c:v>
                      </c:pt>
                      <c:pt idx="12">
                        <c:v>64857.393439850399</c:v>
                      </c:pt>
                      <c:pt idx="13">
                        <c:v>64404.529970862699</c:v>
                      </c:pt>
                      <c:pt idx="14">
                        <c:v>61790.512092109195</c:v>
                      </c:pt>
                      <c:pt idx="15">
                        <c:v>61406.03057330961</c:v>
                      </c:pt>
                      <c:pt idx="16">
                        <c:v>62733.717656955909</c:v>
                      </c:pt>
                    </c:numCache>
                  </c:numRef>
                </c:val>
                <c:smooth val="0"/>
                <c:extLst>
                  <c:ext xmlns:c16="http://schemas.microsoft.com/office/drawing/2014/chart" uri="{C3380CC4-5D6E-409C-BE32-E72D297353CC}">
                    <c16:uniqueId val="{00000000-804B-49CD-BD0E-5862E0000D5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'EIP Excess Leave'!$AB$16</c15:sqref>
                        </c15:formulaRef>
                      </c:ext>
                    </c:extLst>
                    <c:strCache>
                      <c:ptCount val="1"/>
                      <c:pt idx="0">
                        <c:v>AL Target</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'EIP Excess Leave'!$Y$17:$Y$42</c15:sqref>
                        </c15:formulaRef>
                      </c:ext>
                    </c:extLst>
                    <c:strCache>
                      <c:ptCount val="26"/>
                      <c:pt idx="0">
                        <c:v>FN01</c:v>
                      </c:pt>
                      <c:pt idx="1">
                        <c:v>FN02</c:v>
                      </c:pt>
                      <c:pt idx="2">
                        <c:v>FN03</c:v>
                      </c:pt>
                      <c:pt idx="3">
                        <c:v>FN04</c:v>
                      </c:pt>
                      <c:pt idx="4">
                        <c:v>FN05</c:v>
                      </c:pt>
                      <c:pt idx="5">
                        <c:v>FN06</c:v>
                      </c:pt>
                      <c:pt idx="6">
                        <c:v>FN07</c:v>
                      </c:pt>
                      <c:pt idx="7">
                        <c:v>FN08</c:v>
                      </c:pt>
                      <c:pt idx="8">
                        <c:v>FN09</c:v>
                      </c:pt>
                      <c:pt idx="9">
                        <c:v>FN10</c:v>
                      </c:pt>
                      <c:pt idx="10">
                        <c:v>FN11</c:v>
                      </c:pt>
                      <c:pt idx="11">
                        <c:v>FN12</c:v>
                      </c:pt>
                      <c:pt idx="12">
                        <c:v>FN13</c:v>
                      </c:pt>
                      <c:pt idx="13">
                        <c:v>FN14</c:v>
                      </c:pt>
                      <c:pt idx="14">
                        <c:v>FN15</c:v>
                      </c:pt>
                      <c:pt idx="15">
                        <c:v>FN16</c:v>
                      </c:pt>
                      <c:pt idx="16">
                        <c:v>FN17</c:v>
                      </c:pt>
                      <c:pt idx="17">
                        <c:v>FN18</c:v>
                      </c:pt>
                      <c:pt idx="18">
                        <c:v>FN19</c:v>
                      </c:pt>
                      <c:pt idx="19">
                        <c:v>FN20</c:v>
                      </c:pt>
                      <c:pt idx="20">
                        <c:v>FN21</c:v>
                      </c:pt>
                      <c:pt idx="21">
                        <c:v>FN22</c:v>
                      </c:pt>
                      <c:pt idx="22">
                        <c:v>FN23</c:v>
                      </c:pt>
                      <c:pt idx="23">
                        <c:v>FN24</c:v>
                      </c:pt>
                      <c:pt idx="24">
                        <c:v>FN25</c:v>
                      </c:pt>
                      <c:pt idx="25">
                        <c:v>FN26</c:v>
                      </c:pt>
                    </c:strCache>
                  </c:strRef>
                </c:cat>
                <c:val>
                  <c:numRef>
                    <c:extLst xmlns:c15="http://schemas.microsoft.com/office/drawing/2012/chart">
                      <c:ext xmlns:c15="http://schemas.microsoft.com/office/drawing/2012/chart" uri="{02D57815-91ED-43cb-92C2-25804820EDAC}">
                        <c15:formulaRef>
                          <c15:sqref>'EIP Excess Leave'!$AB$17:$AB$42</c15:sqref>
                        </c15:formulaRef>
                      </c:ext>
                    </c:extLst>
                    <c:numCache>
                      <c:formatCode>_-* #,##0_-;\-* #,##0_-;_-* "-"??_-;_-@_-</c:formatCode>
                      <c:ptCount val="26"/>
                      <c:pt idx="0">
                        <c:v>57824.376967576871</c:v>
                      </c:pt>
                      <c:pt idx="1">
                        <c:v>57824.376967576871</c:v>
                      </c:pt>
                      <c:pt idx="2">
                        <c:v>57824.376967576871</c:v>
                      </c:pt>
                      <c:pt idx="3">
                        <c:v>57824.376967576871</c:v>
                      </c:pt>
                      <c:pt idx="4">
                        <c:v>57824.376967576871</c:v>
                      </c:pt>
                      <c:pt idx="5">
                        <c:v>57824.376967576871</c:v>
                      </c:pt>
                      <c:pt idx="6">
                        <c:v>57824.376967576871</c:v>
                      </c:pt>
                      <c:pt idx="7">
                        <c:v>57824.376967576871</c:v>
                      </c:pt>
                      <c:pt idx="8">
                        <c:v>57824.376967576871</c:v>
                      </c:pt>
                      <c:pt idx="9">
                        <c:v>57824.376967576871</c:v>
                      </c:pt>
                      <c:pt idx="10">
                        <c:v>57824.376967576871</c:v>
                      </c:pt>
                      <c:pt idx="11">
                        <c:v>57824.376967576871</c:v>
                      </c:pt>
                      <c:pt idx="12">
                        <c:v>57824.376967576871</c:v>
                      </c:pt>
                      <c:pt idx="13">
                        <c:v>57824.376967576871</c:v>
                      </c:pt>
                      <c:pt idx="14">
                        <c:v>57824.376967576871</c:v>
                      </c:pt>
                      <c:pt idx="15">
                        <c:v>57824.376967576871</c:v>
                      </c:pt>
                      <c:pt idx="16">
                        <c:v>57824.376967576871</c:v>
                      </c:pt>
                      <c:pt idx="17">
                        <c:v>57824.376967576871</c:v>
                      </c:pt>
                      <c:pt idx="18">
                        <c:v>57824.376967576871</c:v>
                      </c:pt>
                      <c:pt idx="19">
                        <c:v>57824.376967576871</c:v>
                      </c:pt>
                      <c:pt idx="20">
                        <c:v>57824.376967576871</c:v>
                      </c:pt>
                      <c:pt idx="21">
                        <c:v>57824.376967576871</c:v>
                      </c:pt>
                      <c:pt idx="22">
                        <c:v>57824.376967576871</c:v>
                      </c:pt>
                      <c:pt idx="23">
                        <c:v>57824.376967576871</c:v>
                      </c:pt>
                      <c:pt idx="24">
                        <c:v>57824.376967576871</c:v>
                      </c:pt>
                      <c:pt idx="25">
                        <c:v>57824.376967576871</c:v>
                      </c:pt>
                    </c:numCache>
                  </c:numRef>
                </c:val>
                <c:smooth val="0"/>
                <c:extLst xmlns:c15="http://schemas.microsoft.com/office/drawing/2012/chart">
                  <c:ext xmlns:c16="http://schemas.microsoft.com/office/drawing/2014/chart" uri="{C3380CC4-5D6E-409C-BE32-E72D297353CC}">
                    <c16:uniqueId val="{00000001-804B-49CD-BD0E-5862E0000D5A}"/>
                  </c:ext>
                </c:extLst>
              </c15:ser>
            </c15:filteredLineSeries>
          </c:ext>
        </c:extLst>
      </c:lineChart>
      <c:catAx>
        <c:axId val="42793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135679"/>
        <c:crosses val="autoZero"/>
        <c:auto val="1"/>
        <c:lblAlgn val="ctr"/>
        <c:lblOffset val="100"/>
        <c:noMultiLvlLbl val="0"/>
      </c:catAx>
      <c:valAx>
        <c:axId val="247135679"/>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938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AU" sz="1200"/>
              <a:t>Roadmap Progress (</a:t>
            </a:r>
            <a:r>
              <a:rPr lang="en-AU" sz="1200" b="1" i="0" u="none" strike="noStrike" baseline="0">
                <a:effectLst/>
              </a:rPr>
              <a:t>Expense </a:t>
            </a:r>
            <a:r>
              <a:rPr lang="en-AU" sz="1200"/>
              <a:t>Submitted to PMO)</a:t>
            </a:r>
          </a:p>
        </c:rich>
      </c:tx>
      <c:layout>
        <c:manualLayout>
          <c:xMode val="edge"/>
          <c:yMode val="edge"/>
          <c:x val="0.18068167263186408"/>
          <c:y val="0"/>
        </c:manualLayout>
      </c:layout>
      <c:overlay val="0"/>
    </c:title>
    <c:autoTitleDeleted val="0"/>
    <c:plotArea>
      <c:layout>
        <c:manualLayout>
          <c:layoutTarget val="inner"/>
          <c:xMode val="edge"/>
          <c:yMode val="edge"/>
          <c:x val="0.31199619434326176"/>
          <c:y val="0.10764639897191274"/>
          <c:w val="0.44664416526237027"/>
          <c:h val="0.8104435739749275"/>
        </c:manualLayout>
      </c:layout>
      <c:doughnutChart>
        <c:varyColors val="1"/>
        <c:ser>
          <c:idx val="0"/>
          <c:order val="0"/>
          <c:tx>
            <c:strRef>
              <c:f>'FRAP Summary'!$Z$6</c:f>
              <c:strCache>
                <c:ptCount val="1"/>
                <c:pt idx="0">
                  <c:v>Achieved YTD</c:v>
                </c:pt>
              </c:strCache>
            </c:strRef>
          </c:tx>
          <c:spPr>
            <a:solidFill>
              <a:schemeClr val="accent1"/>
            </a:solidFill>
          </c:spPr>
          <c:dPt>
            <c:idx val="0"/>
            <c:bubble3D val="0"/>
            <c:spPr>
              <a:solidFill>
                <a:schemeClr val="accent2"/>
              </a:solidFill>
            </c:spPr>
            <c:extLst>
              <c:ext xmlns:c16="http://schemas.microsoft.com/office/drawing/2014/chart" uri="{C3380CC4-5D6E-409C-BE32-E72D297353CC}">
                <c16:uniqueId val="{00000002-199C-7B4D-B460-E0A3444ADF7D}"/>
              </c:ext>
            </c:extLst>
          </c:dPt>
          <c:dPt>
            <c:idx val="1"/>
            <c:bubble3D val="0"/>
            <c:spPr>
              <a:noFill/>
            </c:spPr>
            <c:extLst>
              <c:ext xmlns:c16="http://schemas.microsoft.com/office/drawing/2014/chart" uri="{C3380CC4-5D6E-409C-BE32-E72D297353CC}">
                <c16:uniqueId val="{00000001-199C-7B4D-B460-E0A3444ADF7D}"/>
              </c:ext>
            </c:extLst>
          </c:dPt>
          <c:dLbls>
            <c:dLbl>
              <c:idx val="0"/>
              <c:layout>
                <c:manualLayout>
                  <c:x val="-0.16413434490887258"/>
                  <c:y val="-0.11142537096881751"/>
                </c:manualLayout>
              </c:layout>
              <c:spPr>
                <a:noFill/>
                <a:ln>
                  <a:noFill/>
                </a:ln>
                <a:effectLst/>
              </c:spPr>
              <c:txPr>
                <a:bodyPr wrap="square" lIns="38100" tIns="19050" rIns="38100" bIns="19050" anchor="ctr">
                  <a:noAutofit/>
                </a:bodyPr>
                <a:lstStyle/>
                <a:p>
                  <a:pPr>
                    <a:defRPr sz="1000" b="1">
                      <a:solidFill>
                        <a:schemeClr val="accent2"/>
                      </a:solidFill>
                      <a:latin typeface="Arial" panose="020B0604020202020204" pitchFamily="34" charset="0"/>
                      <a:cs typeface="Arial" panose="020B0604020202020204" pitchFamily="34" charset="0"/>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199C-7B4D-B460-E0A3444ADF7D}"/>
                </c:ext>
              </c:extLst>
            </c:dLbl>
            <c:dLbl>
              <c:idx val="1"/>
              <c:delete val="1"/>
              <c:extLst>
                <c:ext xmlns:c15="http://schemas.microsoft.com/office/drawing/2012/chart" uri="{CE6537A1-D6FC-4f65-9D91-7224C49458BB}"/>
                <c:ext xmlns:c16="http://schemas.microsoft.com/office/drawing/2014/chart" uri="{C3380CC4-5D6E-409C-BE32-E72D297353CC}">
                  <c16:uniqueId val="{00000001-199C-7B4D-B460-E0A3444ADF7D}"/>
                </c:ext>
              </c:extLst>
            </c:dLbl>
            <c:spPr>
              <a:noFill/>
              <a:ln>
                <a:noFill/>
              </a:ln>
              <a:effectLst/>
            </c:spPr>
            <c:txPr>
              <a:bodyPr wrap="square" lIns="38100" tIns="19050" rIns="38100" bIns="19050" anchor="ctr">
                <a:spAutoFit/>
              </a:bodyPr>
              <a:lstStyle/>
              <a:p>
                <a:pPr>
                  <a:defRPr sz="1000" b="1">
                    <a:solidFill>
                      <a:schemeClr val="accent2"/>
                    </a:solidFill>
                    <a:latin typeface="Arial" panose="020B0604020202020204" pitchFamily="34" charset="0"/>
                    <a:cs typeface="Arial" panose="020B0604020202020204" pitchFamily="34" charset="0"/>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'FRAP Summary'!$Z$7:$Z$8</c:f>
              <c:numCache>
                <c:formatCode>0.0%</c:formatCode>
                <c:ptCount val="2"/>
                <c:pt idx="0">
                  <c:v>0.43150889751912824</c:v>
                </c:pt>
                <c:pt idx="1">
                  <c:v>0.56849110248087176</c:v>
                </c:pt>
              </c:numCache>
            </c:numRef>
          </c:val>
          <c:extLst>
            <c:ext xmlns:c16="http://schemas.microsoft.com/office/drawing/2014/chart" uri="{C3380CC4-5D6E-409C-BE32-E72D297353CC}">
              <c16:uniqueId val="{00000003-199C-7B4D-B460-E0A3444ADF7D}"/>
            </c:ext>
          </c:extLst>
        </c:ser>
        <c:ser>
          <c:idx val="1"/>
          <c:order val="1"/>
          <c:tx>
            <c:strRef>
              <c:f>'FRAP Summary'!$Y$6</c:f>
              <c:strCache>
                <c:ptCount val="1"/>
                <c:pt idx="0">
                  <c:v>Target YTD</c:v>
                </c:pt>
              </c:strCache>
            </c:strRef>
          </c:tx>
          <c:spPr>
            <a:solidFill>
              <a:schemeClr val="accent2"/>
            </a:solidFill>
            <a:ln w="6350">
              <a:solidFill>
                <a:schemeClr val="bg1">
                  <a:lumMod val="85000"/>
                </a:schemeClr>
              </a:solidFill>
              <a:prstDash val="sysDash"/>
            </a:ln>
          </c:spPr>
          <c:dPt>
            <c:idx val="0"/>
            <c:bubble3D val="0"/>
            <c:spPr>
              <a:solidFill>
                <a:schemeClr val="accent1">
                  <a:lumMod val="75000"/>
                </a:schemeClr>
              </a:solidFill>
              <a:ln w="6350">
                <a:solidFill>
                  <a:schemeClr val="bg1">
                    <a:lumMod val="85000"/>
                  </a:schemeClr>
                </a:solidFill>
                <a:prstDash val="sysDash"/>
              </a:ln>
            </c:spPr>
            <c:extLst>
              <c:ext xmlns:c16="http://schemas.microsoft.com/office/drawing/2014/chart" uri="{C3380CC4-5D6E-409C-BE32-E72D297353CC}">
                <c16:uniqueId val="{00000006-199C-7B4D-B460-E0A3444ADF7D}"/>
              </c:ext>
            </c:extLst>
          </c:dPt>
          <c:dPt>
            <c:idx val="1"/>
            <c:bubble3D val="0"/>
            <c:spPr>
              <a:noFill/>
              <a:ln w="6350">
                <a:solidFill>
                  <a:schemeClr val="bg1">
                    <a:lumMod val="85000"/>
                  </a:schemeClr>
                </a:solidFill>
                <a:prstDash val="sysDash"/>
              </a:ln>
            </c:spPr>
            <c:extLst>
              <c:ext xmlns:c16="http://schemas.microsoft.com/office/drawing/2014/chart" uri="{C3380CC4-5D6E-409C-BE32-E72D297353CC}">
                <c16:uniqueId val="{00000005-199C-7B4D-B460-E0A3444ADF7D}"/>
              </c:ext>
            </c:extLst>
          </c:dPt>
          <c:dLbls>
            <c:dLbl>
              <c:idx val="0"/>
              <c:layout>
                <c:manualLayout>
                  <c:x val="0.14418357674340584"/>
                  <c:y val="8.3250575400437253E-3"/>
                </c:manualLayout>
              </c:layout>
              <c:spPr>
                <a:noFill/>
                <a:ln>
                  <a:noFill/>
                </a:ln>
                <a:effectLst/>
              </c:spPr>
              <c:txPr>
                <a:bodyPr wrap="square" lIns="38100" tIns="19050" rIns="38100" bIns="19050" anchor="ctr">
                  <a:noAutofit/>
                </a:bodyPr>
                <a:lstStyle/>
                <a:p>
                  <a:pPr>
                    <a:defRPr sz="1000" b="1">
                      <a:solidFill>
                        <a:schemeClr val="accent1">
                          <a:lumMod val="75000"/>
                        </a:schemeClr>
                      </a:solidFill>
                      <a:latin typeface="Arial" panose="020B0604020202020204" pitchFamily="34" charset="0"/>
                      <a:cs typeface="Arial" panose="020B0604020202020204" pitchFamily="34" charset="0"/>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199C-7B4D-B460-E0A3444ADF7D}"/>
                </c:ext>
              </c:extLst>
            </c:dLbl>
            <c:dLbl>
              <c:idx val="1"/>
              <c:delete val="1"/>
              <c:extLst>
                <c:ext xmlns:c15="http://schemas.microsoft.com/office/drawing/2012/chart" uri="{CE6537A1-D6FC-4f65-9D91-7224C49458BB}"/>
                <c:ext xmlns:c16="http://schemas.microsoft.com/office/drawing/2014/chart" uri="{C3380CC4-5D6E-409C-BE32-E72D297353CC}">
                  <c16:uniqueId val="{00000005-199C-7B4D-B460-E0A3444ADF7D}"/>
                </c:ext>
              </c:extLst>
            </c:dLbl>
            <c:spPr>
              <a:noFill/>
              <a:ln>
                <a:noFill/>
              </a:ln>
              <a:effectLst/>
            </c:spPr>
            <c:txPr>
              <a:bodyPr wrap="square" lIns="38100" tIns="19050" rIns="38100" bIns="19050" anchor="ctr">
                <a:spAutoFit/>
              </a:bodyPr>
              <a:lstStyle/>
              <a:p>
                <a:pPr>
                  <a:defRPr sz="1000" b="0">
                    <a:solidFill>
                      <a:schemeClr val="accent1">
                        <a:lumMod val="75000"/>
                      </a:schemeClr>
                    </a:solidFill>
                    <a:latin typeface="Arial" panose="020B0604020202020204" pitchFamily="34" charset="0"/>
                    <a:cs typeface="Arial" panose="020B0604020202020204" pitchFamily="34" charset="0"/>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'FRAP Summary'!$Y$7:$Y$8</c:f>
              <c:numCache>
                <c:formatCode>0.0%</c:formatCode>
                <c:ptCount val="2"/>
                <c:pt idx="0">
                  <c:v>0.60074194296313466</c:v>
                </c:pt>
                <c:pt idx="1">
                  <c:v>0.39925805703686534</c:v>
                </c:pt>
              </c:numCache>
            </c:numRef>
          </c:val>
          <c:extLst>
            <c:ext xmlns:c16="http://schemas.microsoft.com/office/drawing/2014/chart" uri="{C3380CC4-5D6E-409C-BE32-E72D297353CC}">
              <c16:uniqueId val="{00000007-199C-7B4D-B460-E0A3444ADF7D}"/>
            </c:ext>
          </c:extLst>
        </c:ser>
        <c:dLbls>
          <c:showLegendKey val="0"/>
          <c:showVal val="0"/>
          <c:showCatName val="0"/>
          <c:showSerName val="0"/>
          <c:showPercent val="0"/>
          <c:showBubbleSize val="0"/>
          <c:showLeaderLines val="0"/>
        </c:dLbls>
        <c:firstSliceAng val="0"/>
        <c:holeSize val="20"/>
      </c:doughnutChart>
      <c:pieChart>
        <c:varyColors val="1"/>
        <c:ser>
          <c:idx val="3"/>
          <c:order val="2"/>
          <c:tx>
            <c:strRef>
              <c:f>'FRAP Summary'!$X$11:$Y$11</c:f>
              <c:strCache>
                <c:ptCount val="2"/>
                <c:pt idx="0">
                  <c:v>Pointer</c:v>
                </c:pt>
                <c:pt idx="1">
                  <c:v>100.0%</c:v>
                </c:pt>
              </c:strCache>
            </c:strRef>
          </c:tx>
          <c:explosion val="71"/>
          <c:dPt>
            <c:idx val="0"/>
            <c:bubble3D val="0"/>
            <c:spPr>
              <a:noFill/>
            </c:spPr>
            <c:extLst>
              <c:ext xmlns:c16="http://schemas.microsoft.com/office/drawing/2014/chart" uri="{C3380CC4-5D6E-409C-BE32-E72D297353CC}">
                <c16:uniqueId val="{0000000D-5E20-8848-A378-2CC73463E8F0}"/>
              </c:ext>
            </c:extLst>
          </c:dPt>
          <c:dPt>
            <c:idx val="1"/>
            <c:bubble3D val="0"/>
            <c:spPr>
              <a:solidFill>
                <a:schemeClr val="tx1"/>
              </a:solidFill>
            </c:spPr>
            <c:extLst>
              <c:ext xmlns:c16="http://schemas.microsoft.com/office/drawing/2014/chart" uri="{C3380CC4-5D6E-409C-BE32-E72D297353CC}">
                <c16:uniqueId val="{0000000D-0C53-9049-ADF3-DA7CD648F732}"/>
              </c:ext>
            </c:extLst>
          </c:dPt>
          <c:dPt>
            <c:idx val="2"/>
            <c:bubble3D val="0"/>
            <c:spPr>
              <a:noFill/>
            </c:spPr>
            <c:extLst>
              <c:ext xmlns:c16="http://schemas.microsoft.com/office/drawing/2014/chart" uri="{C3380CC4-5D6E-409C-BE32-E72D297353CC}">
                <c16:uniqueId val="{00000011-5E20-8848-A378-2CC73463E8F0}"/>
              </c:ext>
            </c:extLst>
          </c:dPt>
          <c:val>
            <c:numRef>
              <c:f>'FRAP Summary'!$Y$13:$Y$15</c:f>
              <c:numCache>
                <c:formatCode>0.0%</c:formatCode>
                <c:ptCount val="3"/>
                <c:pt idx="0">
                  <c:v>0.66666666666666663</c:v>
                </c:pt>
                <c:pt idx="1">
                  <c:v>0.01</c:v>
                </c:pt>
                <c:pt idx="2">
                  <c:v>0.32333333333333336</c:v>
                </c:pt>
              </c:numCache>
            </c:numRef>
          </c:val>
          <c:extLst>
            <c:ext xmlns:c16="http://schemas.microsoft.com/office/drawing/2014/chart" uri="{C3380CC4-5D6E-409C-BE32-E72D297353CC}">
              <c16:uniqueId val="{0000000E-0C53-9049-ADF3-DA7CD648F73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a:effectLst/>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20</xdr:col>
      <xdr:colOff>381000</xdr:colOff>
      <xdr:row>1</xdr:row>
      <xdr:rowOff>71437</xdr:rowOff>
    </xdr:from>
    <xdr:to>
      <xdr:col>20</xdr:col>
      <xdr:colOff>535781</xdr:colOff>
      <xdr:row>1</xdr:row>
      <xdr:rowOff>250031</xdr:rowOff>
    </xdr:to>
    <xdr:sp macro="" textlink="">
      <xdr:nvSpPr>
        <xdr:cNvPr id="2" name="Down Arrow 1">
          <a:extLst>
            <a:ext uri="{FF2B5EF4-FFF2-40B4-BE49-F238E27FC236}">
              <a16:creationId xmlns:a16="http://schemas.microsoft.com/office/drawing/2014/main" id="{00000000-0008-0000-0000-000002000000}"/>
            </a:ext>
          </a:extLst>
        </xdr:cNvPr>
        <xdr:cNvSpPr/>
      </xdr:nvSpPr>
      <xdr:spPr>
        <a:xfrm>
          <a:off x="17740313" y="261937"/>
          <a:ext cx="154781" cy="1785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21</xdr:col>
      <xdr:colOff>271462</xdr:colOff>
      <xdr:row>1</xdr:row>
      <xdr:rowOff>69056</xdr:rowOff>
    </xdr:from>
    <xdr:to>
      <xdr:col>21</xdr:col>
      <xdr:colOff>426243</xdr:colOff>
      <xdr:row>1</xdr:row>
      <xdr:rowOff>247650</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a:off x="18392775" y="259556"/>
          <a:ext cx="154781" cy="1785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22</xdr:col>
      <xdr:colOff>321468</xdr:colOff>
      <xdr:row>1</xdr:row>
      <xdr:rowOff>71437</xdr:rowOff>
    </xdr:from>
    <xdr:to>
      <xdr:col>22</xdr:col>
      <xdr:colOff>476249</xdr:colOff>
      <xdr:row>1</xdr:row>
      <xdr:rowOff>250031</xdr:rowOff>
    </xdr:to>
    <xdr:sp macro="" textlink="">
      <xdr:nvSpPr>
        <xdr:cNvPr id="4" name="Down Arrow 3">
          <a:extLst>
            <a:ext uri="{FF2B5EF4-FFF2-40B4-BE49-F238E27FC236}">
              <a16:creationId xmlns:a16="http://schemas.microsoft.com/office/drawing/2014/main" id="{00000000-0008-0000-0000-000004000000}"/>
            </a:ext>
          </a:extLst>
        </xdr:cNvPr>
        <xdr:cNvSpPr/>
      </xdr:nvSpPr>
      <xdr:spPr>
        <a:xfrm>
          <a:off x="19204781" y="261937"/>
          <a:ext cx="154781" cy="1785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23</xdr:col>
      <xdr:colOff>321468</xdr:colOff>
      <xdr:row>1</xdr:row>
      <xdr:rowOff>59531</xdr:rowOff>
    </xdr:from>
    <xdr:to>
      <xdr:col>23</xdr:col>
      <xdr:colOff>476249</xdr:colOff>
      <xdr:row>1</xdr:row>
      <xdr:rowOff>238125</xdr:rowOff>
    </xdr:to>
    <xdr:sp macro="" textlink="">
      <xdr:nvSpPr>
        <xdr:cNvPr id="5" name="Down Arrow 4">
          <a:extLst>
            <a:ext uri="{FF2B5EF4-FFF2-40B4-BE49-F238E27FC236}">
              <a16:creationId xmlns:a16="http://schemas.microsoft.com/office/drawing/2014/main" id="{00000000-0008-0000-0000-000005000000}"/>
            </a:ext>
          </a:extLst>
        </xdr:cNvPr>
        <xdr:cNvSpPr/>
      </xdr:nvSpPr>
      <xdr:spPr>
        <a:xfrm>
          <a:off x="19966781" y="250031"/>
          <a:ext cx="154781" cy="1785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24</xdr:col>
      <xdr:colOff>321468</xdr:colOff>
      <xdr:row>1</xdr:row>
      <xdr:rowOff>47625</xdr:rowOff>
    </xdr:from>
    <xdr:to>
      <xdr:col>24</xdr:col>
      <xdr:colOff>476249</xdr:colOff>
      <xdr:row>1</xdr:row>
      <xdr:rowOff>226219</xdr:rowOff>
    </xdr:to>
    <xdr:sp macro="" textlink="">
      <xdr:nvSpPr>
        <xdr:cNvPr id="6" name="Down Arrow 5">
          <a:extLst>
            <a:ext uri="{FF2B5EF4-FFF2-40B4-BE49-F238E27FC236}">
              <a16:creationId xmlns:a16="http://schemas.microsoft.com/office/drawing/2014/main" id="{00000000-0008-0000-0000-000006000000}"/>
            </a:ext>
          </a:extLst>
        </xdr:cNvPr>
        <xdr:cNvSpPr/>
      </xdr:nvSpPr>
      <xdr:spPr>
        <a:xfrm>
          <a:off x="20728781" y="238125"/>
          <a:ext cx="154781" cy="1785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25</xdr:col>
      <xdr:colOff>345281</xdr:colOff>
      <xdr:row>1</xdr:row>
      <xdr:rowOff>71438</xdr:rowOff>
    </xdr:from>
    <xdr:to>
      <xdr:col>25</xdr:col>
      <xdr:colOff>500062</xdr:colOff>
      <xdr:row>1</xdr:row>
      <xdr:rowOff>250032</xdr:rowOff>
    </xdr:to>
    <xdr:sp macro="" textlink="">
      <xdr:nvSpPr>
        <xdr:cNvPr id="7" name="Down Arrow 6">
          <a:extLst>
            <a:ext uri="{FF2B5EF4-FFF2-40B4-BE49-F238E27FC236}">
              <a16:creationId xmlns:a16="http://schemas.microsoft.com/office/drawing/2014/main" id="{00000000-0008-0000-0000-000007000000}"/>
            </a:ext>
          </a:extLst>
        </xdr:cNvPr>
        <xdr:cNvSpPr/>
      </xdr:nvSpPr>
      <xdr:spPr>
        <a:xfrm>
          <a:off x="21514594" y="261938"/>
          <a:ext cx="154781" cy="1785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26</xdr:col>
      <xdr:colOff>273843</xdr:colOff>
      <xdr:row>1</xdr:row>
      <xdr:rowOff>59532</xdr:rowOff>
    </xdr:from>
    <xdr:to>
      <xdr:col>26</xdr:col>
      <xdr:colOff>428624</xdr:colOff>
      <xdr:row>1</xdr:row>
      <xdr:rowOff>238126</xdr:rowOff>
    </xdr:to>
    <xdr:sp macro="" textlink="">
      <xdr:nvSpPr>
        <xdr:cNvPr id="8" name="Down Arrow 7">
          <a:extLst>
            <a:ext uri="{FF2B5EF4-FFF2-40B4-BE49-F238E27FC236}">
              <a16:creationId xmlns:a16="http://schemas.microsoft.com/office/drawing/2014/main" id="{00000000-0008-0000-0000-000008000000}"/>
            </a:ext>
          </a:extLst>
        </xdr:cNvPr>
        <xdr:cNvSpPr/>
      </xdr:nvSpPr>
      <xdr:spPr>
        <a:xfrm>
          <a:off x="22205156" y="250032"/>
          <a:ext cx="154781" cy="1785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27</xdr:col>
      <xdr:colOff>333375</xdr:colOff>
      <xdr:row>1</xdr:row>
      <xdr:rowOff>59532</xdr:rowOff>
    </xdr:from>
    <xdr:to>
      <xdr:col>27</xdr:col>
      <xdr:colOff>488156</xdr:colOff>
      <xdr:row>1</xdr:row>
      <xdr:rowOff>238126</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a:off x="23026688" y="250032"/>
          <a:ext cx="154781" cy="1785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28</xdr:col>
      <xdr:colOff>309562</xdr:colOff>
      <xdr:row>1</xdr:row>
      <xdr:rowOff>71438</xdr:rowOff>
    </xdr:from>
    <xdr:to>
      <xdr:col>28</xdr:col>
      <xdr:colOff>464343</xdr:colOff>
      <xdr:row>1</xdr:row>
      <xdr:rowOff>250032</xdr:rowOff>
    </xdr:to>
    <xdr:sp macro="" textlink="">
      <xdr:nvSpPr>
        <xdr:cNvPr id="10" name="Down Arrow 9">
          <a:extLst>
            <a:ext uri="{FF2B5EF4-FFF2-40B4-BE49-F238E27FC236}">
              <a16:creationId xmlns:a16="http://schemas.microsoft.com/office/drawing/2014/main" id="{00000000-0008-0000-0000-00000A000000}"/>
            </a:ext>
          </a:extLst>
        </xdr:cNvPr>
        <xdr:cNvSpPr/>
      </xdr:nvSpPr>
      <xdr:spPr>
        <a:xfrm>
          <a:off x="23764875" y="261938"/>
          <a:ext cx="154781" cy="1785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29</xdr:col>
      <xdr:colOff>321469</xdr:colOff>
      <xdr:row>1</xdr:row>
      <xdr:rowOff>71438</xdr:rowOff>
    </xdr:from>
    <xdr:to>
      <xdr:col>29</xdr:col>
      <xdr:colOff>476250</xdr:colOff>
      <xdr:row>1</xdr:row>
      <xdr:rowOff>250032</xdr:rowOff>
    </xdr:to>
    <xdr:sp macro="" textlink="">
      <xdr:nvSpPr>
        <xdr:cNvPr id="11" name="Down Arrow 10">
          <a:extLst>
            <a:ext uri="{FF2B5EF4-FFF2-40B4-BE49-F238E27FC236}">
              <a16:creationId xmlns:a16="http://schemas.microsoft.com/office/drawing/2014/main" id="{00000000-0008-0000-0000-00000B000000}"/>
            </a:ext>
          </a:extLst>
        </xdr:cNvPr>
        <xdr:cNvSpPr/>
      </xdr:nvSpPr>
      <xdr:spPr>
        <a:xfrm>
          <a:off x="24538782" y="261938"/>
          <a:ext cx="154781" cy="1785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381000</xdr:colOff>
      <xdr:row>1</xdr:row>
      <xdr:rowOff>71437</xdr:rowOff>
    </xdr:from>
    <xdr:to>
      <xdr:col>18</xdr:col>
      <xdr:colOff>535781</xdr:colOff>
      <xdr:row>1</xdr:row>
      <xdr:rowOff>250031</xdr:rowOff>
    </xdr:to>
    <xdr:sp macro="" textlink="">
      <xdr:nvSpPr>
        <xdr:cNvPr id="12" name="Down Arrow 11">
          <a:extLst>
            <a:ext uri="{FF2B5EF4-FFF2-40B4-BE49-F238E27FC236}">
              <a16:creationId xmlns:a16="http://schemas.microsoft.com/office/drawing/2014/main" id="{00000000-0008-0000-0000-00000C000000}"/>
            </a:ext>
          </a:extLst>
        </xdr:cNvPr>
        <xdr:cNvSpPr/>
      </xdr:nvSpPr>
      <xdr:spPr>
        <a:xfrm>
          <a:off x="17727083" y="261937"/>
          <a:ext cx="154781" cy="1785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381000</xdr:colOff>
      <xdr:row>1</xdr:row>
      <xdr:rowOff>71437</xdr:rowOff>
    </xdr:from>
    <xdr:to>
      <xdr:col>19</xdr:col>
      <xdr:colOff>535781</xdr:colOff>
      <xdr:row>1</xdr:row>
      <xdr:rowOff>250031</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a:off x="17727083" y="261937"/>
          <a:ext cx="154781" cy="1785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547687</xdr:colOff>
      <xdr:row>1</xdr:row>
      <xdr:rowOff>7145</xdr:rowOff>
    </xdr:from>
    <xdr:to>
      <xdr:col>11</xdr:col>
      <xdr:colOff>199708</xdr:colOff>
      <xdr:row>4</xdr:row>
      <xdr:rowOff>559</xdr:rowOff>
    </xdr:to>
    <xdr:pic>
      <xdr:nvPicPr>
        <xdr:cNvPr id="2" name="Picture 1">
          <a:extLst>
            <a:ext uri="{FF2B5EF4-FFF2-40B4-BE49-F238E27FC236}">
              <a16:creationId xmlns:a16="http://schemas.microsoft.com/office/drawing/2014/main" id="{9A4DE5C1-BD8F-FD0F-001F-AA39DCE3E8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9281" y="578645"/>
          <a:ext cx="1616552" cy="56491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583408</xdr:colOff>
      <xdr:row>4</xdr:row>
      <xdr:rowOff>19051</xdr:rowOff>
    </xdr:from>
    <xdr:ext cx="1616552" cy="564914"/>
    <xdr:pic>
      <xdr:nvPicPr>
        <xdr:cNvPr id="2" name="Picture 1">
          <a:extLst>
            <a:ext uri="{FF2B5EF4-FFF2-40B4-BE49-F238E27FC236}">
              <a16:creationId xmlns:a16="http://schemas.microsoft.com/office/drawing/2014/main" id="{02551F06-19D8-4459-A826-FF5388CC2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6083" y="6600826"/>
          <a:ext cx="1616552" cy="564914"/>
        </a:xfrm>
        <a:prstGeom prst="rect">
          <a:avLst/>
        </a:prstGeom>
        <a:noFill/>
        <a:ln>
          <a:noFill/>
        </a:ln>
      </xdr:spPr>
    </xdr:pic>
    <xdr:clientData/>
  </xdr:oneCellAnchor>
  <xdr:twoCellAnchor editAs="oneCell">
    <xdr:from>
      <xdr:col>9</xdr:col>
      <xdr:colOff>83344</xdr:colOff>
      <xdr:row>0</xdr:row>
      <xdr:rowOff>35720</xdr:rowOff>
    </xdr:from>
    <xdr:to>
      <xdr:col>22</xdr:col>
      <xdr:colOff>571500</xdr:colOff>
      <xdr:row>8</xdr:row>
      <xdr:rowOff>59532</xdr:rowOff>
    </xdr:to>
    <mc:AlternateContent xmlns:mc="http://schemas.openxmlformats.org/markup-compatibility/2006" xmlns:a14="http://schemas.microsoft.com/office/drawing/2010/main">
      <mc:Choice Requires="a14">
        <xdr:graphicFrame macro="">
          <xdr:nvGraphicFramePr>
            <xdr:cNvPr id="3" name="JA_Full">
              <a:extLst>
                <a:ext uri="{FF2B5EF4-FFF2-40B4-BE49-F238E27FC236}">
                  <a16:creationId xmlns:a16="http://schemas.microsoft.com/office/drawing/2014/main" id="{815B11A2-9661-4234-B2AA-FCCC14D9021B}"/>
                </a:ext>
              </a:extLst>
            </xdr:cNvPr>
            <xdr:cNvGraphicFramePr/>
          </xdr:nvGraphicFramePr>
          <xdr:xfrm>
            <a:off x="0" y="0"/>
            <a:ext cx="0" cy="0"/>
          </xdr:xfrm>
          <a:graphic>
            <a:graphicData uri="http://schemas.microsoft.com/office/drawing/2010/slicer">
              <sle:slicer xmlns:sle="http://schemas.microsoft.com/office/drawing/2010/slicer" name="JA_Full"/>
            </a:graphicData>
          </a:graphic>
        </xdr:graphicFrame>
      </mc:Choice>
      <mc:Fallback xmlns="">
        <xdr:sp macro="" textlink="">
          <xdr:nvSpPr>
            <xdr:cNvPr id="0" name=""/>
            <xdr:cNvSpPr>
              <a:spLocks noTextEdit="1"/>
            </xdr:cNvSpPr>
          </xdr:nvSpPr>
          <xdr:spPr>
            <a:xfrm>
              <a:off x="8905875" y="35720"/>
              <a:ext cx="7893844" cy="1631156"/>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41670</xdr:colOff>
      <xdr:row>8</xdr:row>
      <xdr:rowOff>27384</xdr:rowOff>
    </xdr:from>
    <xdr:to>
      <xdr:col>22</xdr:col>
      <xdr:colOff>559592</xdr:colOff>
      <xdr:row>18</xdr:row>
      <xdr:rowOff>178594</xdr:rowOff>
    </xdr:to>
    <xdr:graphicFrame macro="">
      <xdr:nvGraphicFramePr>
        <xdr:cNvPr id="4" name="Chart 3">
          <a:extLst>
            <a:ext uri="{FF2B5EF4-FFF2-40B4-BE49-F238E27FC236}">
              <a16:creationId xmlns:a16="http://schemas.microsoft.com/office/drawing/2014/main" id="{830BA3E7-A69E-ADB8-4740-CA0783D178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11906</xdr:colOff>
      <xdr:row>22</xdr:row>
      <xdr:rowOff>0</xdr:rowOff>
    </xdr:from>
    <xdr:to>
      <xdr:col>22</xdr:col>
      <xdr:colOff>571500</xdr:colOff>
      <xdr:row>32</xdr:row>
      <xdr:rowOff>190500</xdr:rowOff>
    </xdr:to>
    <xdr:graphicFrame macro="">
      <xdr:nvGraphicFramePr>
        <xdr:cNvPr id="5" name="Chart 4">
          <a:extLst>
            <a:ext uri="{FF2B5EF4-FFF2-40B4-BE49-F238E27FC236}">
              <a16:creationId xmlns:a16="http://schemas.microsoft.com/office/drawing/2014/main" id="{2608F8AE-3219-4517-8529-8DE8F0873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547687</xdr:colOff>
      <xdr:row>1</xdr:row>
      <xdr:rowOff>7145</xdr:rowOff>
    </xdr:from>
    <xdr:to>
      <xdr:col>13</xdr:col>
      <xdr:colOff>199708</xdr:colOff>
      <xdr:row>4</xdr:row>
      <xdr:rowOff>559</xdr:rowOff>
    </xdr:to>
    <xdr:pic>
      <xdr:nvPicPr>
        <xdr:cNvPr id="2" name="Picture 1">
          <a:extLst>
            <a:ext uri="{FF2B5EF4-FFF2-40B4-BE49-F238E27FC236}">
              <a16:creationId xmlns:a16="http://schemas.microsoft.com/office/drawing/2014/main" id="{3E74730C-724D-4935-96AF-B3F582F716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6512" y="197645"/>
          <a:ext cx="1614171" cy="56491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76200</xdr:colOff>
      <xdr:row>4</xdr:row>
      <xdr:rowOff>161925</xdr:rowOff>
    </xdr:from>
    <xdr:to>
      <xdr:col>16</xdr:col>
      <xdr:colOff>495300</xdr:colOff>
      <xdr:row>16</xdr:row>
      <xdr:rowOff>47623</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47626</xdr:colOff>
      <xdr:row>46</xdr:row>
      <xdr:rowOff>19050</xdr:rowOff>
    </xdr:from>
    <xdr:to>
      <xdr:col>3</xdr:col>
      <xdr:colOff>3438526</xdr:colOff>
      <xdr:row>49</xdr:row>
      <xdr:rowOff>28575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28626" y="8267700"/>
          <a:ext cx="339090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itchFamily="34" charset="0"/>
              <a:cs typeface="Arial" pitchFamily="34" charset="0"/>
            </a:rPr>
            <a:t>Note: </a:t>
          </a:r>
          <a:r>
            <a:rPr lang="en-AU" sz="1000">
              <a:solidFill>
                <a:schemeClr val="dk1"/>
              </a:solidFill>
              <a:effectLst/>
              <a:latin typeface="Arial" pitchFamily="34" charset="0"/>
              <a:ea typeface="+mn-ea"/>
              <a:cs typeface="Arial" pitchFamily="34" charset="0"/>
            </a:rPr>
            <a:t>Due to timing difference in updating KEY (new RPM) and FRAP reporting there may be difference in phasing of target for few roadmaps. This will be adjusted</a:t>
          </a:r>
          <a:r>
            <a:rPr lang="en-AU" sz="1000" baseline="0">
              <a:solidFill>
                <a:schemeClr val="dk1"/>
              </a:solidFill>
              <a:effectLst/>
              <a:latin typeface="Arial" pitchFamily="34" charset="0"/>
              <a:ea typeface="+mn-ea"/>
              <a:cs typeface="Arial" pitchFamily="34" charset="0"/>
            </a:rPr>
            <a:t> from following month. </a:t>
          </a:r>
          <a:r>
            <a:rPr lang="en-AU" sz="1000">
              <a:solidFill>
                <a:schemeClr val="dk1"/>
              </a:solidFill>
              <a:effectLst/>
              <a:latin typeface="Arial" pitchFamily="34" charset="0"/>
              <a:ea typeface="+mn-ea"/>
              <a:cs typeface="Arial" pitchFamily="34" charset="0"/>
            </a:rPr>
            <a:t> </a:t>
          </a:r>
          <a:endParaRPr lang="en-AU" sz="1000">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21979</xdr:colOff>
      <xdr:row>52</xdr:row>
      <xdr:rowOff>155331</xdr:rowOff>
    </xdr:from>
    <xdr:to>
      <xdr:col>12</xdr:col>
      <xdr:colOff>254000</xdr:colOff>
      <xdr:row>83</xdr:row>
      <xdr:rowOff>152400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2403229" y="10556631"/>
          <a:ext cx="8356846" cy="5902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u="sng"/>
            <a:t>FY19 Roadmap Commentary</a:t>
          </a:r>
        </a:p>
        <a:p>
          <a:endParaRPr lang="en-AU" sz="1200" b="1"/>
        </a:p>
        <a:p>
          <a:pPr marL="0" marR="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Best Care Together (BCT) </a:t>
          </a:r>
          <a:r>
            <a:rPr lang="en-AU" sz="1100" b="1" baseline="0">
              <a:solidFill>
                <a:schemeClr val="dk1"/>
              </a:solidFill>
              <a:effectLst/>
              <a:latin typeface="+mn-lt"/>
              <a:ea typeface="+mn-ea"/>
              <a:cs typeface="+mn-cs"/>
            </a:rPr>
            <a:t>- </a:t>
          </a:r>
          <a:r>
            <a:rPr lang="en-AU" sz="1100" b="0" baseline="0">
              <a:solidFill>
                <a:schemeClr val="dk1"/>
              </a:solidFill>
              <a:effectLst/>
              <a:latin typeface="+mn-lt"/>
              <a:ea typeface="+mn-ea"/>
              <a:cs typeface="+mn-cs"/>
            </a:rPr>
            <a:t>In total The BCT Programs in RNS &amp; Ryde are $4.9m favourable to target. The main contributors are ARRT and EMU Roadmaps. </a:t>
          </a:r>
        </a:p>
        <a:p>
          <a:pPr marL="0" marR="0" indent="0" defTabSz="914400" eaLnBrk="1" fontAlgn="auto" latinLnBrk="0" hangingPunct="1">
            <a:lnSpc>
              <a:spcPct val="100000"/>
            </a:lnSpc>
            <a:spcBef>
              <a:spcPts val="0"/>
            </a:spcBef>
            <a:spcAft>
              <a:spcPts val="0"/>
            </a:spcAft>
            <a:buClrTx/>
            <a:buSzTx/>
            <a:buFontTx/>
            <a:buNone/>
            <a:tabLst/>
            <a:defRPr/>
          </a:pPr>
          <a:endParaRPr lang="en-AU" sz="1100" b="1">
            <a:latin typeface="+mn-lt"/>
          </a:endParaRPr>
        </a:p>
        <a:p>
          <a:r>
            <a:rPr lang="en-AU" sz="1100" b="1">
              <a:latin typeface="+mn-lt"/>
            </a:rPr>
            <a:t>Procurement Savings</a:t>
          </a:r>
          <a:r>
            <a:rPr lang="en-AU" sz="1100" b="1" baseline="0">
              <a:latin typeface="+mn-lt"/>
            </a:rPr>
            <a:t> - </a:t>
          </a:r>
          <a:r>
            <a:rPr lang="en-AU" sz="1100" b="0" baseline="0">
              <a:solidFill>
                <a:schemeClr val="dk1"/>
              </a:solidFill>
              <a:latin typeface="+mn-lt"/>
              <a:ea typeface="+mn-ea"/>
              <a:cs typeface="+mn-cs"/>
            </a:rPr>
            <a:t>Procurement roadmap main </a:t>
          </a:r>
          <a:r>
            <a:rPr lang="en-AU" sz="1100" b="0" baseline="0">
              <a:latin typeface="+mn-lt"/>
            </a:rPr>
            <a:t>savings are in Medical &amp; Surgical costs, Medical Equipment Maintenance &amp; Pyxis contract costs. Procurement roadmap is $0.5m favourable to target. </a:t>
          </a:r>
          <a:endParaRPr lang="en-AU" sz="1100" b="0" baseline="0">
            <a:solidFill>
              <a:srgbClr val="FF0000"/>
            </a:solidFill>
            <a:latin typeface="+mn-lt"/>
          </a:endParaRPr>
        </a:p>
        <a:p>
          <a:pPr marL="0" marR="0" indent="0" defTabSz="914400" eaLnBrk="1" fontAlgn="auto" latinLnBrk="0" hangingPunct="1">
            <a:lnSpc>
              <a:spcPct val="100000"/>
            </a:lnSpc>
            <a:spcBef>
              <a:spcPts val="0"/>
            </a:spcBef>
            <a:spcAft>
              <a:spcPts val="0"/>
            </a:spcAft>
            <a:buClrTx/>
            <a:buSzTx/>
            <a:buFontTx/>
            <a:buNone/>
            <a:tabLst/>
            <a:defRPr/>
          </a:pPr>
          <a:endParaRPr lang="en-AU" sz="1100" b="0">
            <a:latin typeface="+mn-lt"/>
          </a:endParaRPr>
        </a:p>
        <a:p>
          <a:pPr marL="0" marR="0" indent="0" defTabSz="914400" eaLnBrk="1" fontAlgn="auto" latinLnBrk="0" hangingPunct="1">
            <a:lnSpc>
              <a:spcPct val="100000"/>
            </a:lnSpc>
            <a:spcBef>
              <a:spcPts val="0"/>
            </a:spcBef>
            <a:spcAft>
              <a:spcPts val="0"/>
            </a:spcAft>
            <a:buClrTx/>
            <a:buSzTx/>
            <a:buFontTx/>
            <a:buNone/>
            <a:tabLst/>
            <a:defRPr/>
          </a:pPr>
          <a:r>
            <a:rPr lang="en-AU" sz="1100" b="1">
              <a:latin typeface="+mn-lt"/>
            </a:rPr>
            <a:t>Nursing Premium</a:t>
          </a:r>
          <a:r>
            <a:rPr lang="en-AU" sz="1100" b="1" baseline="0">
              <a:latin typeface="+mn-lt"/>
            </a:rPr>
            <a:t> Labour - </a:t>
          </a:r>
          <a:r>
            <a:rPr lang="en-AU" sz="1100" b="0" baseline="0">
              <a:latin typeface="+mn-lt"/>
            </a:rPr>
            <a:t>Overall Nursing Agency cost savings were $0.2m below target. This is primarily due to RNS </a:t>
          </a:r>
          <a:r>
            <a:rPr lang="en-AU" sz="1100" b="0" baseline="0">
              <a:solidFill>
                <a:schemeClr val="dk1"/>
              </a:solidFill>
              <a:effectLst/>
              <a:latin typeface="+mn-lt"/>
              <a:ea typeface="+mn-ea"/>
              <a:cs typeface="+mn-cs"/>
            </a:rPr>
            <a:t>Nursing Premium Labour </a:t>
          </a:r>
          <a:r>
            <a:rPr lang="en-AU" sz="1100" b="0" baseline="0">
              <a:latin typeface="+mn-lt"/>
            </a:rPr>
            <a:t>resulting in a $0.2m unfavourability. The MH Nightshift Penalties Roadmap was marginally above target.</a:t>
          </a:r>
        </a:p>
        <a:p>
          <a:pPr marL="0" marR="0" indent="0" defTabSz="914400" eaLnBrk="1" fontAlgn="auto" latinLnBrk="0" hangingPunct="1">
            <a:lnSpc>
              <a:spcPct val="100000"/>
            </a:lnSpc>
            <a:spcBef>
              <a:spcPts val="0"/>
            </a:spcBef>
            <a:spcAft>
              <a:spcPts val="0"/>
            </a:spcAft>
            <a:buClrTx/>
            <a:buSzTx/>
            <a:buFontTx/>
            <a:buNone/>
            <a:tabLst/>
            <a:defRPr/>
          </a:pPr>
          <a:endParaRPr lang="en-AU" sz="1100" b="0" baseline="0">
            <a:effectLst/>
            <a:latin typeface="+mn-lt"/>
          </a:endParaRPr>
        </a:p>
        <a:p>
          <a:r>
            <a:rPr lang="en-AU" sz="1100" b="1" baseline="0">
              <a:latin typeface="+mn-lt"/>
            </a:rPr>
            <a:t>JMO Expenses -</a:t>
          </a:r>
          <a:r>
            <a:rPr lang="en-AU" sz="1100" b="0" baseline="0">
              <a:latin typeface="+mn-lt"/>
            </a:rPr>
            <a:t> </a:t>
          </a:r>
          <a:r>
            <a:rPr lang="en-AU" sz="1100" b="0" baseline="0">
              <a:solidFill>
                <a:schemeClr val="dk1"/>
              </a:solidFill>
              <a:effectLst/>
              <a:latin typeface="+mn-lt"/>
              <a:ea typeface="+mn-ea"/>
              <a:cs typeface="+mn-cs"/>
            </a:rPr>
            <a:t>Continued focus on FTE management ensured </a:t>
          </a:r>
          <a:r>
            <a:rPr lang="en-AU" sz="1100" b="0" baseline="0">
              <a:latin typeface="+mn-lt"/>
            </a:rPr>
            <a:t>HKH JMO roadmap achieved $0.3m above the target. </a:t>
          </a:r>
        </a:p>
        <a:p>
          <a:endParaRPr lang="en-AU" sz="1100" b="0" baseline="0">
            <a:latin typeface="+mn-lt"/>
          </a:endParaRPr>
        </a:p>
        <a:p>
          <a:r>
            <a:rPr lang="en-AU" sz="1100" b="1" baseline="0">
              <a:latin typeface="+mn-lt"/>
            </a:rPr>
            <a:t>Pathway to Community Living </a:t>
          </a:r>
          <a:r>
            <a:rPr lang="en-AU" sz="1100" b="0" baseline="0">
              <a:latin typeface="+mn-lt"/>
            </a:rPr>
            <a:t>- Overall saving was $7.0m. This is $1.6m above the set target due to achieving 14 transitions compared to target of 5 transitions.</a:t>
          </a:r>
        </a:p>
        <a:p>
          <a:endParaRPr lang="en-AU"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Private Patient Revenue - </a:t>
          </a:r>
          <a:r>
            <a:rPr lang="en-AU" sz="1100" b="0" baseline="0">
              <a:solidFill>
                <a:schemeClr val="dk1"/>
              </a:solidFill>
              <a:effectLst/>
              <a:latin typeface="+mn-lt"/>
              <a:ea typeface="+mn-ea"/>
              <a:cs typeface="+mn-cs"/>
            </a:rPr>
            <a:t>Due to strong patient conversions to their private health insurance assisted by some catch-up billings in the first 9 months RNS resulted in a $1.3m favourability to target. June result was $0.8m unfavourable due to lower private patient conversion for the quarter 4. The HKH Revenue Improvement Roadmap achieved $0.5m above target reflecting revenue process improvements undertaken throughout the year and this is expected to continue in FY20.</a:t>
          </a:r>
        </a:p>
        <a:p>
          <a:pPr marL="0" marR="0" indent="0" defTabSz="914400" eaLnBrk="1" fontAlgn="auto" latinLnBrk="0" hangingPunct="1">
            <a:lnSpc>
              <a:spcPct val="100000"/>
            </a:lnSpc>
            <a:spcBef>
              <a:spcPts val="0"/>
            </a:spcBef>
            <a:spcAft>
              <a:spcPts val="0"/>
            </a:spcAft>
            <a:buClrTx/>
            <a:buSzTx/>
            <a:buFontTx/>
            <a:buNone/>
            <a:tabLst/>
            <a:defRPr/>
          </a:pPr>
          <a:endParaRPr lang="en-AU"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MAU Roadmap </a:t>
          </a:r>
          <a:r>
            <a:rPr lang="en-AU" sz="1100" b="0" baseline="0">
              <a:solidFill>
                <a:schemeClr val="dk1"/>
              </a:solidFill>
              <a:effectLst/>
              <a:latin typeface="+mn-lt"/>
              <a:ea typeface="+mn-ea"/>
              <a:cs typeface="+mn-cs"/>
            </a:rPr>
            <a:t>- MAU Roadmap has delivered $0.4m savings for the full year. Due to resignation of key personal full year saving is $0.3m below the target of $0.7m.</a:t>
          </a:r>
        </a:p>
        <a:p>
          <a:pPr marL="0" marR="0" indent="0" defTabSz="914400" eaLnBrk="1" fontAlgn="auto" latinLnBrk="0" hangingPunct="1">
            <a:lnSpc>
              <a:spcPct val="100000"/>
            </a:lnSpc>
            <a:spcBef>
              <a:spcPts val="0"/>
            </a:spcBef>
            <a:spcAft>
              <a:spcPts val="0"/>
            </a:spcAft>
            <a:buClrTx/>
            <a:buSzTx/>
            <a:buFontTx/>
            <a:buNone/>
            <a:tabLst/>
            <a:defRPr/>
          </a:pPr>
          <a:endParaRPr lang="en-AU"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Negotiated Drug Price Reductions </a:t>
          </a:r>
          <a:r>
            <a:rPr lang="en-AU" sz="1100" b="0" baseline="0">
              <a:solidFill>
                <a:schemeClr val="dk1"/>
              </a:solidFill>
              <a:effectLst/>
              <a:latin typeface="+mn-lt"/>
              <a:ea typeface="+mn-ea"/>
              <a:cs typeface="+mn-cs"/>
            </a:rPr>
            <a:t>- Savings achieved by negotiated reductions in drug prices was $0.7m. This slightly above the target for full year. The Roadmap does not include price reductions for generic drugs. Rather it is the result of price reductions achieved by the hospital's pharmacy team. </a:t>
          </a:r>
        </a:p>
        <a:p>
          <a:pPr marL="0" marR="0" indent="0" defTabSz="914400" eaLnBrk="1" fontAlgn="auto" latinLnBrk="0" hangingPunct="1">
            <a:lnSpc>
              <a:spcPct val="100000"/>
            </a:lnSpc>
            <a:spcBef>
              <a:spcPts val="0"/>
            </a:spcBef>
            <a:spcAft>
              <a:spcPts val="0"/>
            </a:spcAft>
            <a:buClrTx/>
            <a:buSzTx/>
            <a:buFontTx/>
            <a:buNone/>
            <a:tabLst/>
            <a:defRPr/>
          </a:pPr>
          <a:endParaRPr lang="en-AU"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1100" b="1" baseline="0">
              <a:latin typeface="+mn-lt"/>
            </a:rPr>
            <a:t>Performance Support Team (PST) Initiatives - </a:t>
          </a:r>
          <a:r>
            <a:rPr lang="en-AU" sz="1100" b="0" baseline="0">
              <a:latin typeface="+mn-lt"/>
            </a:rPr>
            <a:t>PST has identified saving related to Pathology ($3.0m) &amp; Blood Billing ($0.1m) and Miscellaneous Expenses ($0.2m). Actual total saving is $2.7m for the full year, this is $0.6m below target.   </a:t>
          </a:r>
        </a:p>
        <a:p>
          <a:pPr marL="0" marR="0" indent="0" defTabSz="914400" eaLnBrk="1" fontAlgn="auto" latinLnBrk="0" hangingPunct="1">
            <a:lnSpc>
              <a:spcPct val="100000"/>
            </a:lnSpc>
            <a:spcBef>
              <a:spcPts val="0"/>
            </a:spcBef>
            <a:spcAft>
              <a:spcPts val="0"/>
            </a:spcAft>
            <a:buClrTx/>
            <a:buSzTx/>
            <a:buFontTx/>
            <a:buNone/>
            <a:tabLst/>
            <a:defRPr/>
          </a:pPr>
          <a:endParaRPr lang="en-AU"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Christmas and Easter Closedown </a:t>
          </a:r>
          <a:r>
            <a:rPr lang="en-AU" sz="1100" b="0" baseline="0">
              <a:solidFill>
                <a:schemeClr val="dk1"/>
              </a:solidFill>
              <a:effectLst/>
              <a:latin typeface="+mn-lt"/>
              <a:ea typeface="+mn-ea"/>
              <a:cs typeface="+mn-cs"/>
            </a:rPr>
            <a:t>- RNSH, HKH &amp; Ryde have achieved a total saving of $2.0m by closing down beds during Christmas and Easter.   </a:t>
          </a:r>
          <a:endParaRPr lang="en-AU" sz="1100" b="0" baseline="0">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46462\AppData\Local\Microsoft\Windows\Temporary%20Internet%20Files\Content.Outlook\OU3SLXN5\NSLHD%20PMF%20Performance%20Management%20Framework%20Report%20-%20January%202016%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eo\Dropbox\partner-2018\NSW%20Health\Performance%20Dashboard\Performance%20Dashboard-1-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RNS%20SLDCMFS-MFP001%20NSFinance$%20Share\MgmtAccntg\Variance%20Analysis\Variance%20Analysis%20Template\2016%2011\Variance%20Analysis%20FY16%20-%20v1.16%20RNSH%20Nov%20New%20Testv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slhd\Departments\Finance\RNS%20SLDCMFS-MFP001%20NSFinance$%20Share\MgmtAccntg\F%20&amp;%20P%20Committee%20Papers\F18%20F&amp;P\2.%20Aug%2017\FRAP\Draft%20FRAP%20Report%202017%20Au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i3BAR%20Julie%20Revision%2026Apr2012\i3BAR%20Report\A4-2%20i3BAR%20Reporting%20Complete.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Oracle\SmartView\bin\HsTbar.xla" TargetMode="External"/><Relationship Id="rId1" Type="http://schemas.openxmlformats.org/officeDocument/2006/relationships/externalLinkPath" Target="file:///C:\Oracle\SmartView\bin\HsTba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s"/>
      <sheetName val="Cover"/>
      <sheetName val="Index"/>
      <sheetName val="FnP DBs"/>
      <sheetName val="FnP NWAU"/>
      <sheetName val="Summary"/>
      <sheetName val="Safety"/>
      <sheetName val="Access"/>
      <sheetName val="Integrated Care"/>
      <sheetName val="Culture"/>
      <sheetName val="Finance"/>
      <sheetName val="Data Not Available"/>
      <sheetName val="Population"/>
      <sheetName val="Data not avail"/>
      <sheetName val="Targets &amp; Threshol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Report"/>
      <sheetName val="Expenditure"/>
      <sheetName val="Revenues"/>
      <sheetName val="Capital"/>
      <sheetName val="Treasury"/>
      <sheetName val="Financial Data Input"/>
      <sheetName val="Key Metric Settings"/>
      <sheetName val="Calculation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Maj Cat"/>
      <sheetName val="Mapping"/>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emplate"/>
      <sheetName val="Financial Data"/>
      <sheetName val="Activity Data"/>
      <sheetName val="Start-&gt;"/>
      <sheetName val="PMF"/>
      <sheetName val="CoverPage"/>
      <sheetName val="Contents"/>
      <sheetName val="Notes"/>
      <sheetName val="Scorecard"/>
      <sheetName val="GF KPIs"/>
      <sheetName val="Activity-LHD"/>
      <sheetName val="Activty - MH"/>
      <sheetName val="ServAccPatFlow"/>
      <sheetName val="ALOS"/>
      <sheetName val="MajorCapex"/>
      <sheetName val="Roadmaps FY18"/>
      <sheetName val="CFO_NSLHD"/>
      <sheetName val="CFOCharts"/>
      <sheetName val="CashFlow"/>
      <sheetName val="BalSheet"/>
      <sheetName val="Workforce"/>
      <sheetName val="Appendices"/>
      <sheetName val="Activity-RNS"/>
      <sheetName val="P&amp;L-RNS"/>
      <sheetName val="Activity-Ryde"/>
      <sheetName val="P&amp;L-Ryde"/>
      <sheetName val="Activity-HK"/>
      <sheetName val="P&amp;L-HK"/>
      <sheetName val="HK Plan"/>
      <sheetName val="Activity-Manly"/>
      <sheetName val="P&amp;L-Manly"/>
      <sheetName val="Activity-MV"/>
      <sheetName val="P&amp;L-Mona Vale"/>
      <sheetName val="P&amp;L-MHDA"/>
      <sheetName val="P&amp;L-PCH"/>
      <sheetName val="SPTsummary"/>
      <sheetName val="OverdrawnBal"/>
      <sheetName val="Treasury"/>
      <sheetName val="PerfMeasures1"/>
      <sheetName val="PerfMeasures2"/>
      <sheetName val="CE Report"/>
      <sheetName val="Risk1"/>
      <sheetName val="Risk2"/>
      <sheetName val="Roadmaps FY182"/>
      <sheetName val="DF_RFA"/>
      <sheetName val="Appendices KPI"/>
      <sheetName val="MajorCapexx"/>
      <sheetName val="IndirCapex"/>
      <sheetName val="Roadmap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ales"/>
      <sheetName val="Link-SP"/>
      <sheetName val="Link-FS"/>
      <sheetName val="I-Comm"/>
      <sheetName val="I-Sale"/>
      <sheetName val="I-FS"/>
      <sheetName val="L-Sale"/>
      <sheetName val="L-FS"/>
      <sheetName val="M"/>
      <sheetName val="P-Reg"/>
      <sheetName val="P-Seg"/>
      <sheetName val="P-Sum"/>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sTbar"/>
    </sheetNames>
    <definedNames>
      <definedName name="HsGetValue"/>
    </defined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aya Thayalan" refreshedDate="43753.386051620371" createdVersion="4" refreshedVersion="4" minRefreshableVersion="3" recordCount="23" xr:uid="{00000000-000A-0000-FFFF-FFFF03000000}">
  <cacheSource type="worksheet">
    <worksheetSource ref="C3:G26" sheet="Responsibility Allocation"/>
  </cacheSource>
  <cacheFields count="5">
    <cacheField name="Type" numFmtId="0">
      <sharedItems/>
    </cacheField>
    <cacheField name="Entity" numFmtId="0">
      <sharedItems/>
    </cacheField>
    <cacheField name="Roadmap Description" numFmtId="0">
      <sharedItems/>
    </cacheField>
    <cacheField name="MA Reporting" numFmtId="0">
      <sharedItems/>
    </cacheField>
    <cacheField name="Category / Group / Theme" numFmtId="0">
      <sharedItems count="10">
        <s v="S&amp;W - Admin"/>
        <s v="G&amp;S - Admin"/>
        <s v="G&amp;S - Admin Contracts"/>
        <s v="S&amp;W - Medical"/>
        <s v="Patient Activity"/>
        <s v="S&amp;W - Nursing"/>
        <s v="G&amp;S - Pathology"/>
        <s v="VMO"/>
        <s v="G&amp;S - Clinical Contracts"/>
        <s v="Revenue - Patient Fee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ol Zeng (Northern Sydney LHD)" refreshedDate="45350.416530555558" backgroundQuery="1" createdVersion="8" refreshedVersion="8" minRefreshableVersion="3" recordCount="5009" xr:uid="{CB83D051-DDB1-48B1-BB14-F97A098D576A}">
  <cacheSource type="external" connectionId="1"/>
  <cacheFields count="7">
    <cacheField name="JA_Full" numFmtId="0">
      <sharedItems count="11">
        <s v="JA4405 NSLHD Hornsby"/>
        <s v="JA4441 NSLHD Population Health"/>
        <s v="JA4419 NSLHD Ryde"/>
        <s v="JA4411 NSLHD Mona Vale"/>
        <s v="JA4415 NSLHD Royal North Shore"/>
        <s v="JA4443 NSLHD Primary And Community Care"/>
        <s v="JA4401 NSLHD Reporting Entity"/>
        <s v="JA4439 NSLHD Mental Health Drug &amp; Alcohol"/>
        <s v="JA4491 NSLHD Trust"/>
        <s v="JA4433 NSLHD Research"/>
        <s v="JA4409 NSLHD Manly"/>
      </sharedItems>
    </cacheField>
    <cacheField name="JU_Full" numFmtId="0">
      <sharedItems/>
    </cacheField>
    <cacheField name="FY" numFmtId="0">
      <sharedItems count="3">
        <s v="FY22"/>
        <s v="FY24"/>
        <s v="FY23"/>
      </sharedItems>
    </cacheField>
    <cacheField name="PAY_FORTNIGHT" numFmtId="0">
      <sharedItems count="26">
        <s v="FN20"/>
        <s v="FN06"/>
        <s v="FN08"/>
        <s v="FN12"/>
        <s v="FN11"/>
        <s v="FN04"/>
        <s v="FN07"/>
        <s v="FN09"/>
        <s v="FN13"/>
        <s v="FN23"/>
        <s v="FN18"/>
        <s v="FN02"/>
        <s v="FN14"/>
        <s v="FN03"/>
        <s v="FN16"/>
        <s v="FN01"/>
        <s v="FN05"/>
        <s v="FN25"/>
        <s v="FN17"/>
        <s v="FN24"/>
        <s v="FN10"/>
        <s v="FN21"/>
        <s v="FN22"/>
        <s v="FN26"/>
        <s v="FN15"/>
        <s v="FN19"/>
      </sharedItems>
    </cacheField>
    <cacheField name="EXCESS_LEAVE_DAYS" numFmtId="0">
      <sharedItems containsSemiMixedTypes="0" containsString="0" containsNumber="1" minValue="0" maxValue="16274.5582406013"/>
    </cacheField>
    <cacheField name="EXCESS_LEAVE_LIABILITY" numFmtId="0">
      <sharedItems containsSemiMixedTypes="0" containsString="0" containsNumber="1" minValue="0" maxValue="7427769.192277859"/>
    </cacheField>
    <cacheField name="EXCESS_ADO_DAYS" numFmtId="0">
      <sharedItems containsSemiMixedTypes="0" containsString="0" containsNumber="1" minValue="0" maxValue="464"/>
    </cacheField>
  </cacheFields>
  <extLst>
    <ext xmlns:x14="http://schemas.microsoft.com/office/spreadsheetml/2009/9/main" uri="{725AE2AE-9491-48be-B2B4-4EB974FC3084}">
      <x14:pivotCacheDefinition pivotCacheId="7608736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s v="Expense"/>
    <s v="Corp/LHD"/>
    <s v="NSLHD Corporate Overhead FTE Reduction Roadmap 2019-20"/>
    <s v="Carol Zeng"/>
    <x v="0"/>
  </r>
  <r>
    <s v="Expense"/>
    <s v="Corp/LHD"/>
    <s v="ICT Mobile Device &amp; Data Savings 2019-20"/>
    <s v="Pankaj Nepal"/>
    <x v="1"/>
  </r>
  <r>
    <s v="Expense"/>
    <s v="Corp/LHD"/>
    <s v="ICT Contract Savings 2019-20"/>
    <s v="Pankaj Nepal"/>
    <x v="2"/>
  </r>
  <r>
    <s v="Expense"/>
    <s v="RNSH"/>
    <s v="RNSH  FY20 JMO Overtime reduction Roadmap 2019-20"/>
    <s v="Paddy Smith"/>
    <x v="3"/>
  </r>
  <r>
    <s v="Expense"/>
    <s v="RNSH"/>
    <s v="RNSH Treatment Pathway 2019-20"/>
    <s v="Paddy Smith"/>
    <x v="4"/>
  </r>
  <r>
    <s v="Expense"/>
    <s v="RNSH"/>
    <s v="RNSH Average Bed Base and Nursing Employment Target FTE 2019-20"/>
    <s v="Paddy Smith"/>
    <x v="5"/>
  </r>
  <r>
    <s v="Expense"/>
    <s v="RNSH"/>
    <s v="RNSH  FY20 - Nursing Agency Fees (Nursing Workforce)"/>
    <s v="Paddy Smith"/>
    <x v="5"/>
  </r>
  <r>
    <s v="Expense"/>
    <s v="RNSH"/>
    <s v="RNSH  FY20 Nursing Workforce 2 Nurse Bank 2019-20"/>
    <s v="Paddy Smith"/>
    <x v="5"/>
  </r>
  <r>
    <s v="Expense"/>
    <s v="RNSH"/>
    <s v="RNSH FY20 Administration Reorganisation"/>
    <s v="Paddy Smith"/>
    <x v="0"/>
  </r>
  <r>
    <s v="Expense"/>
    <s v="Ryde"/>
    <s v="Ryde Restructure Services 2019-20"/>
    <s v="Chris Seager"/>
    <x v="0"/>
  </r>
  <r>
    <s v="Expense"/>
    <s v="Ryde"/>
    <s v="Ryde Nursing Projects 2019-20"/>
    <s v="Chris Seager"/>
    <x v="5"/>
  </r>
  <r>
    <s v="Expense"/>
    <s v="RNSH"/>
    <s v="NSLHD Pathology Billing Roadmap 2019-20"/>
    <s v="Carol Zeng"/>
    <x v="6"/>
  </r>
  <r>
    <s v="Expense"/>
    <s v="HKH"/>
    <s v="NSLHD Pathology Billing Roadmap 2019-20"/>
    <s v="Carol Zeng"/>
    <x v="6"/>
  </r>
  <r>
    <s v="Expense"/>
    <s v="MV"/>
    <s v="NSLHD Pathology Billing Roadmap 2019-20"/>
    <s v="Carol Zeng"/>
    <x v="6"/>
  </r>
  <r>
    <s v="Expense"/>
    <s v="Ryde"/>
    <s v="NSLHD Pathology Billing Roadmap 2019-20"/>
    <s v="Carol Zeng"/>
    <x v="6"/>
  </r>
  <r>
    <s v="Expense"/>
    <s v="HKH"/>
    <s v="HKH VMO Roadmap 2019-20"/>
    <s v="Aidan Murphy"/>
    <x v="7"/>
  </r>
  <r>
    <s v="Expense"/>
    <s v="HKH"/>
    <s v="HKH Exec Reduction Roadmap 2019-20"/>
    <s v="Aidan Murphy"/>
    <x v="0"/>
  </r>
  <r>
    <s v="Expense"/>
    <s v="HKH"/>
    <s v="HKH Imprest &amp; Contract Management 2019-20"/>
    <s v="Aidan Murphy"/>
    <x v="8"/>
  </r>
  <r>
    <s v="Expense"/>
    <s v="HKH"/>
    <s v="HKH SAN Oncology Contract Management 2019-20"/>
    <s v="Aidan Murphy"/>
    <x v="8"/>
  </r>
  <r>
    <s v="Expense"/>
    <s v="RNSH"/>
    <s v="RNSH Clinical Products Roadmap 2019-20"/>
    <s v="Paddy Smith"/>
    <x v="8"/>
  </r>
  <r>
    <s v="Expense"/>
    <s v="RNSH"/>
    <s v="RNSH FY20 Clinical Waste Reduction Roadmap 2019-20"/>
    <s v="Paddy Smith"/>
    <x v="8"/>
  </r>
  <r>
    <s v="Revenue"/>
    <s v="RNSH"/>
    <s v="RNSH FY20 Revenue Increase Roadmap 2019-20"/>
    <s v="Paddy Smith"/>
    <x v="9"/>
  </r>
  <r>
    <s v="Revenue"/>
    <s v="Ryde"/>
    <s v="Ryde Patient Fees 2019-20"/>
    <s v="Chris Seager"/>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9">
  <r>
    <x v="0"/>
    <s v="JU1046 NSLHD HKHS DIV OF NURSING"/>
    <x v="0"/>
    <x v="0"/>
    <n v="3830.7764473686998"/>
    <n v="1287746.9430915799"/>
    <n v="5"/>
  </r>
  <r>
    <x v="1"/>
    <s v="JU2152 NSLHD POPULATION HEALTH &amp; PLANNING"/>
    <x v="0"/>
    <x v="1"/>
    <n v="55.686421052599997"/>
    <n v="28200.842234979998"/>
    <n v="11"/>
  </r>
  <r>
    <x v="0"/>
    <s v="JU1024 NSLHD HKH OUTPATIENT SERVICES"/>
    <x v="1"/>
    <x v="2"/>
    <n v="146.73302631569999"/>
    <n v="57335.107478079997"/>
    <n v="0"/>
  </r>
  <r>
    <x v="2"/>
    <s v="JU4370 NSLHD RYDE PRIMARY &amp; COMMUNITY CARE"/>
    <x v="2"/>
    <x v="3"/>
    <n v="8.2922368419999994"/>
    <n v="3397.4103603499998"/>
    <n v="4"/>
  </r>
  <r>
    <x v="3"/>
    <s v="JU1084 NSLHD NBHS DIV OF AGED CARE AND REHAB"/>
    <x v="2"/>
    <x v="4"/>
    <n v="92.878144736899998"/>
    <n v="70478.671361030007"/>
    <n v="0"/>
  </r>
  <r>
    <x v="3"/>
    <s v="JU1088 NSLHD NBHS DIV OF SECTOR OPER"/>
    <x v="0"/>
    <x v="5"/>
    <n v="0"/>
    <n v="0"/>
    <n v="0"/>
  </r>
  <r>
    <x v="4"/>
    <s v="JU1068 NSLHD RNS DIV OF PRIM &amp; COMM CARE"/>
    <x v="0"/>
    <x v="6"/>
    <n v="88.660657895"/>
    <n v="33513.336448030001"/>
    <n v="33"/>
  </r>
  <r>
    <x v="4"/>
    <s v="JU4358 NSLHD RNS NURSING SERVICES"/>
    <x v="0"/>
    <x v="7"/>
    <n v="319.12118421050002"/>
    <n v="126233.01089206"/>
    <n v="3"/>
  </r>
  <r>
    <x v="5"/>
    <s v="JU2305 P&amp;CC AGED CARE &amp; REHAB"/>
    <x v="1"/>
    <x v="8"/>
    <n v="87.547736842199996"/>
    <n v="41662.226086720002"/>
    <n v="21"/>
  </r>
  <r>
    <x v="5"/>
    <s v="JU2324 P&amp;CC Sydney Home Nursing"/>
    <x v="0"/>
    <x v="4"/>
    <n v="609.23842105250003"/>
    <n v="223529.21931513"/>
    <n v="0"/>
  </r>
  <r>
    <x v="4"/>
    <s v="JU4354 NSLHD RNS FINANCE"/>
    <x v="2"/>
    <x v="9"/>
    <n v="50.133026315800002"/>
    <n v="18087.78605069"/>
    <n v="3"/>
  </r>
  <r>
    <x v="6"/>
    <s v="JU2156 NSLHD FINANCE"/>
    <x v="0"/>
    <x v="10"/>
    <n v="388.0024473684"/>
    <n v="154803.49055610999"/>
    <n v="17"/>
  </r>
  <r>
    <x v="4"/>
    <s v="JU1048 NSLHD RNS DIV OF MEDIC"/>
    <x v="0"/>
    <x v="7"/>
    <n v="9777.3919154125997"/>
    <n v="4608479.44711689"/>
    <n v="149"/>
  </r>
  <r>
    <x v="6"/>
    <s v="JU2156 NSLHD FINANCE"/>
    <x v="0"/>
    <x v="11"/>
    <n v="277.26379605260001"/>
    <n v="109079.04010766"/>
    <n v="32"/>
  </r>
  <r>
    <x v="6"/>
    <s v="JU1317 NSLHD NORTHERN BEACHES HOSPITAL"/>
    <x v="0"/>
    <x v="6"/>
    <n v="1245.0560526319"/>
    <n v="577600.13712879003"/>
    <n v="76"/>
  </r>
  <r>
    <x v="6"/>
    <s v="JU1317 NSLHD NORTHERN BEACHES HOSPITAL"/>
    <x v="0"/>
    <x v="7"/>
    <n v="1317.3581578947999"/>
    <n v="609803.77455263003"/>
    <n v="79"/>
  </r>
  <r>
    <x v="5"/>
    <s v="JU2314 P&amp;CC Cremone CHC"/>
    <x v="0"/>
    <x v="2"/>
    <n v="0.5478947368"/>
    <n v="272.00780351999998"/>
    <n v="0"/>
  </r>
  <r>
    <x v="7"/>
    <s v="JU2175 NSLHD MENTAL HEALTH DRUG AND ALCOHOL"/>
    <x v="1"/>
    <x v="1"/>
    <n v="4438.8058092111996"/>
    <n v="1969188.3138890199"/>
    <n v="123"/>
  </r>
  <r>
    <x v="4"/>
    <s v="JU4356 NSLHD RNS MEDICAL SERVICES"/>
    <x v="2"/>
    <x v="2"/>
    <n v="2055.7958552639998"/>
    <n v="939099.77877496998"/>
    <n v="194"/>
  </r>
  <r>
    <x v="5"/>
    <s v="JU2309 P&amp;CC Child &amp; Family Health"/>
    <x v="1"/>
    <x v="12"/>
    <n v="367.7297763158"/>
    <n v="225068.99375602999"/>
    <n v="30"/>
  </r>
  <r>
    <x v="4"/>
    <s v="JU4358 NSLHD RNS NURSING SERVICES"/>
    <x v="0"/>
    <x v="6"/>
    <n v="305.81723684209999"/>
    <n v="118790.75682395"/>
    <n v="1"/>
  </r>
  <r>
    <x v="6"/>
    <s v="JU2160 NSLHD INFORMATION COMMUNICATIONS &amp; TECHNOLOGY"/>
    <x v="1"/>
    <x v="13"/>
    <n v="1054.1202631582"/>
    <n v="492288.6552106"/>
    <n v="80"/>
  </r>
  <r>
    <x v="6"/>
    <s v="JU2116 NSLHD CLINICAL TECHNOLOGY SERVICE"/>
    <x v="1"/>
    <x v="2"/>
    <n v="11.811052631600001"/>
    <n v="5180.4803801600001"/>
    <n v="1"/>
  </r>
  <r>
    <x v="2"/>
    <s v="JU4366 NSLHD RYDE MEDICAL SERVICES"/>
    <x v="2"/>
    <x v="14"/>
    <n v="1924.6308458648"/>
    <n v="1217509.03188031"/>
    <n v="20"/>
  </r>
  <r>
    <x v="5"/>
    <s v="JU2312 P&amp;CC Community Clinical Rehab"/>
    <x v="2"/>
    <x v="11"/>
    <n v="64.919342105300004"/>
    <n v="29242.54258813"/>
    <n v="2"/>
  </r>
  <r>
    <x v="6"/>
    <s v="JU2160 NSLHD INFORMATION COMMUNICATIONS &amp; TECHNOLOGY"/>
    <x v="0"/>
    <x v="15"/>
    <n v="706.59892105259996"/>
    <n v="312677.56726366997"/>
    <n v="86"/>
  </r>
  <r>
    <x v="3"/>
    <s v="JU1078 NSLHD NBHS MV DIV OF ALLIED HEALTH"/>
    <x v="2"/>
    <x v="7"/>
    <n v="11.918026315800001"/>
    <n v="3780.7037199599999"/>
    <n v="2"/>
  </r>
  <r>
    <x v="1"/>
    <s v="JU2163 NSLHD PHPP PUBLIC HEALTH UNIT"/>
    <x v="0"/>
    <x v="16"/>
    <n v="205.99296710519999"/>
    <n v="142991.91315029"/>
    <n v="5"/>
  </r>
  <r>
    <x v="0"/>
    <s v="JU1044 NSLHD HKHS DIV OF ALLIED HEALTH"/>
    <x v="0"/>
    <x v="5"/>
    <n v="67.974210526299998"/>
    <n v="27910.715500260001"/>
    <n v="9"/>
  </r>
  <r>
    <x v="8"/>
    <s v="JU1236 NSLHD ROYAL NORTH SHORE SP&amp;T"/>
    <x v="2"/>
    <x v="17"/>
    <n v="187.61381578949999"/>
    <n v="94053.322384329993"/>
    <n v="5"/>
  </r>
  <r>
    <x v="6"/>
    <s v="JU2166 NSLHD SENIOR MEDICAL WORKFORCE"/>
    <x v="1"/>
    <x v="4"/>
    <n v="100.8430789473"/>
    <n v="69798.719862119993"/>
    <n v="15"/>
  </r>
  <r>
    <x v="4"/>
    <s v="JU2170 NSLHD RNS Division of Cancer, Haematology &amp; Palliative Care"/>
    <x v="1"/>
    <x v="7"/>
    <n v="4048.2029257525001"/>
    <n v="2204365.9214319298"/>
    <n v="179"/>
  </r>
  <r>
    <x v="4"/>
    <s v="JU4358 NSLHD RNS NURSING SERVICES"/>
    <x v="0"/>
    <x v="18"/>
    <n v="390.2363157895"/>
    <n v="149475.28446373"/>
    <n v="0"/>
  </r>
  <r>
    <x v="5"/>
    <s v="JU2322 P&amp;CC Oral Health"/>
    <x v="1"/>
    <x v="16"/>
    <n v="75.951184210600005"/>
    <n v="35082.25322572"/>
    <n v="7"/>
  </r>
  <r>
    <x v="3"/>
    <s v="JU1079 NSLHD NBHS MV DIV OF CORPORATE SERVICES"/>
    <x v="2"/>
    <x v="13"/>
    <n v="102.0426315791"/>
    <n v="22305.576947279998"/>
    <n v="21"/>
  </r>
  <r>
    <x v="3"/>
    <s v="JU1077 NSLHD NBHS MV DIV OF DMS"/>
    <x v="0"/>
    <x v="16"/>
    <n v="52.675750000000001"/>
    <n v="33996.529742120001"/>
    <n v="3"/>
  </r>
  <r>
    <x v="4"/>
    <s v="JU2170 NSLHD RNS Division of Cancer, Haematology &amp; Palliative Care"/>
    <x v="1"/>
    <x v="2"/>
    <n v="4099.9274304512001"/>
    <n v="2227540.2046565702"/>
    <n v="179"/>
  </r>
  <r>
    <x v="0"/>
    <s v="JU1044 NSLHD HKHS DIV OF ALLIED HEALTH"/>
    <x v="2"/>
    <x v="19"/>
    <n v="71.013815789399999"/>
    <n v="31696.01848187"/>
    <n v="11"/>
  </r>
  <r>
    <x v="4"/>
    <s v="JU1052 NSLHD RNS DIV OF SURG AND ANAESTH"/>
    <x v="2"/>
    <x v="6"/>
    <n v="15274.805654135"/>
    <n v="6756661.9171326598"/>
    <n v="130"/>
  </r>
  <r>
    <x v="4"/>
    <s v="JU1068 NSLHD RNS DIV OF PRIM &amp; COMM CARE"/>
    <x v="0"/>
    <x v="20"/>
    <n v="87.624342105099998"/>
    <n v="34146.968336409998"/>
    <n v="26"/>
  </r>
  <r>
    <x v="8"/>
    <s v="JU4340 NSLHD RESEARCH SP&amp;T"/>
    <x v="1"/>
    <x v="2"/>
    <n v="120.0180921053"/>
    <n v="69371.705027889999"/>
    <n v="11"/>
  </r>
  <r>
    <x v="4"/>
    <s v="JU1048 NSLHD RNS DIV OF MEDIC"/>
    <x v="0"/>
    <x v="20"/>
    <n v="9919.9856917293"/>
    <n v="4662985.7499837698"/>
    <n v="184"/>
  </r>
  <r>
    <x v="2"/>
    <s v="JU4362 NSLHD RYDE CORPORATE SERVICES"/>
    <x v="2"/>
    <x v="7"/>
    <n v="422.34523684229998"/>
    <n v="119758.19626572001"/>
    <n v="20"/>
  </r>
  <r>
    <x v="4"/>
    <s v="JU1064 NSLHD RNS DIV OF BUSINESS UNITS"/>
    <x v="0"/>
    <x v="17"/>
    <n v="0"/>
    <n v="0"/>
    <n v="0"/>
  </r>
  <r>
    <x v="6"/>
    <s v="JU2140 NSLHD NURSING &amp; MIDWIFERY"/>
    <x v="0"/>
    <x v="5"/>
    <n v="548.28434210540001"/>
    <n v="254256.52444948"/>
    <n v="37"/>
  </r>
  <r>
    <x v="5"/>
    <s v="JU2308 P&amp;CC Breast Screen"/>
    <x v="0"/>
    <x v="3"/>
    <n v="53.729032894699998"/>
    <n v="25583.302135469999"/>
    <n v="3"/>
  </r>
  <r>
    <x v="5"/>
    <s v="JU2309 P&amp;CC Child &amp; Family Health"/>
    <x v="2"/>
    <x v="8"/>
    <n v="464.95244078960002"/>
    <n v="249177.81487934"/>
    <n v="61"/>
  </r>
  <r>
    <x v="2"/>
    <s v="JU4362 NSLHD RYDE CORPORATE SERVICES"/>
    <x v="2"/>
    <x v="6"/>
    <n v="473.57409868420001"/>
    <n v="134151.71132296001"/>
    <n v="19"/>
  </r>
  <r>
    <x v="5"/>
    <s v="JU2314 P&amp;CC Cremone CHC"/>
    <x v="0"/>
    <x v="7"/>
    <n v="1.3151315789"/>
    <n v="652.91018159999999"/>
    <n v="0"/>
  </r>
  <r>
    <x v="4"/>
    <s v="JU1056 NSLHD RNS DIV OF WOM CHILD AND FAM HLTH"/>
    <x v="0"/>
    <x v="4"/>
    <n v="4131.4619342108999"/>
    <n v="1998538.0173613301"/>
    <n v="61"/>
  </r>
  <r>
    <x v="6"/>
    <s v="JU1316 NSLHD REPORTING ENTITY"/>
    <x v="0"/>
    <x v="0"/>
    <n v="21.3982894737"/>
    <n v="4633.0226985299996"/>
    <n v="0"/>
  </r>
  <r>
    <x v="0"/>
    <s v="JU1040 NSLHD HKHS DIV OF SECTOR OPER"/>
    <x v="0"/>
    <x v="15"/>
    <n v="23.2019736843"/>
    <n v="11945.98578056"/>
    <n v="7"/>
  </r>
  <r>
    <x v="3"/>
    <s v="JU1072 NSLHD NBHS DIV OF MEDIC EMERG AND ICU"/>
    <x v="1"/>
    <x v="5"/>
    <n v="14.082375000000001"/>
    <n v="17476.736593680002"/>
    <n v="0"/>
  </r>
  <r>
    <x v="5"/>
    <s v="JU2308 P&amp;CC Breast Screen"/>
    <x v="2"/>
    <x v="14"/>
    <n v="2.3926249999999998"/>
    <n v="1619.91450601"/>
    <n v="1"/>
  </r>
  <r>
    <x v="6"/>
    <s v="JU2160 NSLHD INFORMATION COMMUNICATIONS &amp; TECHNOLOGY"/>
    <x v="0"/>
    <x v="16"/>
    <n v="908.50644548920002"/>
    <n v="416947.23574211"/>
    <n v="103"/>
  </r>
  <r>
    <x v="4"/>
    <s v="JU1102 NSLHD CORPORATE SERVICES - RNS PPP"/>
    <x v="2"/>
    <x v="17"/>
    <n v="64.162894737000002"/>
    <n v="18311.331252870001"/>
    <n v="0"/>
  </r>
  <r>
    <x v="4"/>
    <s v="JU4358 NSLHD RNS NURSING SERVICES"/>
    <x v="0"/>
    <x v="20"/>
    <n v="322.14473684209997"/>
    <n v="125856.40037841001"/>
    <n v="4"/>
  </r>
  <r>
    <x v="3"/>
    <s v="JU1076 NSLHD NBHS DIV OF ANAESTH AND SURG"/>
    <x v="0"/>
    <x v="1"/>
    <n v="12.703250000000001"/>
    <n v="16841.79344687"/>
    <n v="0"/>
  </r>
  <r>
    <x v="5"/>
    <s v="JU2320 P&amp;CC Multicutural Health"/>
    <x v="0"/>
    <x v="6"/>
    <n v="2.1994736842"/>
    <n v="1088.1196620000001"/>
    <n v="1"/>
  </r>
  <r>
    <x v="3"/>
    <s v="JU1072 NSLHD NBHS DIV OF MEDIC EMERG AND ICU"/>
    <x v="0"/>
    <x v="12"/>
    <n v="3.5702236842000001"/>
    <n v="3171.3922281099999"/>
    <n v="0"/>
  </r>
  <r>
    <x v="5"/>
    <s v="JU2312 P&amp;CC Community Clinical Rehab"/>
    <x v="1"/>
    <x v="11"/>
    <n v="76.910789473600005"/>
    <n v="35442.883746860003"/>
    <n v="3"/>
  </r>
  <r>
    <x v="8"/>
    <s v="JU1236 NSLHD ROYAL NORTH SHORE SP&amp;T"/>
    <x v="1"/>
    <x v="16"/>
    <n v="203.37013157889999"/>
    <n v="101730.08182967"/>
    <n v="7"/>
  </r>
  <r>
    <x v="1"/>
    <s v="JU2163 NSLHD PHPP PUBLIC HEALTH UNIT"/>
    <x v="2"/>
    <x v="21"/>
    <n v="124.84158552629999"/>
    <n v="95110.226589020007"/>
    <n v="0"/>
  </r>
  <r>
    <x v="5"/>
    <s v="JU2320 P&amp;CC Multicutural Health"/>
    <x v="0"/>
    <x v="7"/>
    <n v="3.7336842104999999"/>
    <n v="1847.1215319999999"/>
    <n v="0"/>
  </r>
  <r>
    <x v="6"/>
    <s v="JU1316 NSLHD REPORTING ENTITY"/>
    <x v="0"/>
    <x v="7"/>
    <n v="35.414164473699998"/>
    <n v="26346.668704600001"/>
    <n v="6"/>
  </r>
  <r>
    <x v="3"/>
    <s v="JU1084 NSLHD NBHS DIV OF AGED CARE AND REHAB"/>
    <x v="1"/>
    <x v="6"/>
    <n v="79.925993421100003"/>
    <n v="59561.320587659997"/>
    <n v="0"/>
  </r>
  <r>
    <x v="2"/>
    <s v="JU4366 NSLHD RYDE MEDICAL SERVICES"/>
    <x v="2"/>
    <x v="17"/>
    <n v="1869.6016146617001"/>
    <n v="1219995.62272866"/>
    <n v="19"/>
  </r>
  <r>
    <x v="6"/>
    <s v="JU2148 NSLHD CLINICAL GOVERNANCE"/>
    <x v="1"/>
    <x v="16"/>
    <n v="498.87592105279998"/>
    <n v="215064.41152582"/>
    <n v="38"/>
  </r>
  <r>
    <x v="3"/>
    <s v="JU1072 NSLHD NBHS DIV OF MEDIC EMERG AND ICU"/>
    <x v="0"/>
    <x v="6"/>
    <n v="4.6597434210999999"/>
    <n v="3165.8550433599999"/>
    <n v="0"/>
  </r>
  <r>
    <x v="8"/>
    <s v="JU1244 NSLHD HORNSBY SP&amp;T"/>
    <x v="0"/>
    <x v="22"/>
    <n v="0"/>
    <n v="0"/>
    <n v="0"/>
  </r>
  <r>
    <x v="3"/>
    <s v="JU1084 NSLHD NBHS DIV OF AGED CARE AND REHAB"/>
    <x v="2"/>
    <x v="15"/>
    <n v="200.32890131580001"/>
    <n v="198679.76254957999"/>
    <n v="0"/>
  </r>
  <r>
    <x v="0"/>
    <s v="JU1024 NSLHD HKH OUTPATIENT SERVICES"/>
    <x v="2"/>
    <x v="8"/>
    <n v="66.732894736800006"/>
    <n v="24562.111075119999"/>
    <n v="3"/>
  </r>
  <r>
    <x v="6"/>
    <s v="JU2160 NSLHD INFORMATION COMMUNICATIONS &amp; TECHNOLOGY"/>
    <x v="2"/>
    <x v="23"/>
    <n v="1088.170888158"/>
    <n v="510927.53388141003"/>
    <n v="106"/>
  </r>
  <r>
    <x v="4"/>
    <s v="JU4356 NSLHD RNS MEDICAL SERVICES"/>
    <x v="1"/>
    <x v="7"/>
    <n v="1752.6302499999999"/>
    <n v="894801.14974670997"/>
    <n v="121"/>
  </r>
  <r>
    <x v="6"/>
    <s v="JU4344 NSLHD RESEARCH GEN"/>
    <x v="1"/>
    <x v="11"/>
    <n v="134.12092105260001"/>
    <n v="52958.938763949998"/>
    <n v="27"/>
  </r>
  <r>
    <x v="5"/>
    <s v="JU2305 P&amp;CC AGED CARE &amp; REHAB"/>
    <x v="0"/>
    <x v="9"/>
    <n v="130.79779605260001"/>
    <n v="53335.30981621"/>
    <n v="7.25"/>
  </r>
  <r>
    <x v="2"/>
    <s v="JU4368 NSLHD RYDE NURSING SERVICES"/>
    <x v="1"/>
    <x v="15"/>
    <n v="2549.1565789468"/>
    <n v="827420.34947982"/>
    <n v="3"/>
  </r>
  <r>
    <x v="6"/>
    <s v="JU2160 NSLHD INFORMATION COMMUNICATIONS &amp; TECHNOLOGY"/>
    <x v="0"/>
    <x v="4"/>
    <n v="1044.9171710528001"/>
    <n v="476616.07764823001"/>
    <n v="118"/>
  </r>
  <r>
    <x v="0"/>
    <s v="JU1024 NSLHD HKH OUTPATIENT SERVICES"/>
    <x v="1"/>
    <x v="24"/>
    <n v="75.369078947399998"/>
    <n v="29235.855670050001"/>
    <n v="1"/>
  </r>
  <r>
    <x v="0"/>
    <s v="JU1040 NSLHD HKHS DIV OF SECTOR OPER"/>
    <x v="2"/>
    <x v="21"/>
    <n v="91.049605263100005"/>
    <n v="38486.899645079997"/>
    <n v="13"/>
  </r>
  <r>
    <x v="4"/>
    <s v="JU1102 NSLHD CORPORATE SERVICES - RNS PPP"/>
    <x v="2"/>
    <x v="14"/>
    <n v="73.050789473600005"/>
    <n v="21160.238684299999"/>
    <n v="0"/>
  </r>
  <r>
    <x v="8"/>
    <s v="JU1237 NSLHD RNS DIV OF MEDICINE SP&amp;T"/>
    <x v="2"/>
    <x v="4"/>
    <n v="0"/>
    <n v="0"/>
    <n v="0"/>
  </r>
  <r>
    <x v="6"/>
    <s v="JU2148 NSLHD CLINICAL GOVERNANCE"/>
    <x v="0"/>
    <x v="13"/>
    <n v="249.76157894720001"/>
    <n v="89371.830471099995"/>
    <n v="52"/>
  </r>
  <r>
    <x v="1"/>
    <s v="JU2161 NSLHD PHPP ABORIGINAL HEALTH"/>
    <x v="0"/>
    <x v="24"/>
    <n v="30.3655263158"/>
    <n v="11790.70017572"/>
    <n v="6"/>
  </r>
  <r>
    <x v="5"/>
    <s v="JU2308 P&amp;CC Breast Screen"/>
    <x v="1"/>
    <x v="2"/>
    <n v="5.1884783833999997"/>
    <n v="2797.9286780399998"/>
    <n v="2"/>
  </r>
  <r>
    <x v="4"/>
    <s v="JU4358 NSLHD RNS NURSING SERVICES"/>
    <x v="2"/>
    <x v="16"/>
    <n v="384.7571052632"/>
    <n v="159267.68203686"/>
    <n v="0"/>
  </r>
  <r>
    <x v="4"/>
    <s v="JU4358 NSLHD RNS NURSING SERVICES"/>
    <x v="2"/>
    <x v="23"/>
    <n v="337.24355263170003"/>
    <n v="146620.12010373001"/>
    <n v="0"/>
  </r>
  <r>
    <x v="4"/>
    <s v="JU4367 - NSLHD RNS RYDE MEDICAL SERVICES"/>
    <x v="2"/>
    <x v="6"/>
    <n v="323.98504605260001"/>
    <n v="354583.99058823002"/>
    <n v="3"/>
  </r>
  <r>
    <x v="5"/>
    <s v="JU2316 P&amp;CC Health Contact Centre"/>
    <x v="0"/>
    <x v="25"/>
    <n v="19.708815789599999"/>
    <n v="7410.4010197999996"/>
    <n v="0"/>
  </r>
  <r>
    <x v="6"/>
    <s v="JU2148 NSLHD CLINICAL GOVERNANCE"/>
    <x v="2"/>
    <x v="17"/>
    <n v="368.43723684219998"/>
    <n v="146770.20623103"/>
    <n v="38"/>
  </r>
  <r>
    <x v="5"/>
    <s v="JU2322 P&amp;CC Oral Health"/>
    <x v="2"/>
    <x v="4"/>
    <n v="117.8333355263"/>
    <n v="66011.014196529999"/>
    <n v="6"/>
  </r>
  <r>
    <x v="4"/>
    <s v="JU1048 NSLHD RNS DIV OF MEDIC"/>
    <x v="0"/>
    <x v="18"/>
    <n v="10838.480701128299"/>
    <n v="5049169.1012233198"/>
    <n v="157"/>
  </r>
  <r>
    <x v="0"/>
    <s v="JU1042 NSLHD HKHS DIV OF MEDICAL SERVICES"/>
    <x v="1"/>
    <x v="16"/>
    <n v="1860.3444548871"/>
    <n v="1294884.23579809"/>
    <n v="162"/>
  </r>
  <r>
    <x v="4"/>
    <s v="JU1068 NSLHD RNS DIV OF PRIM &amp; COMM CARE"/>
    <x v="0"/>
    <x v="18"/>
    <n v="91.605526315999995"/>
    <n v="33685.718440160003"/>
    <n v="42"/>
  </r>
  <r>
    <x v="5"/>
    <s v="JU2315 P&amp;CC HARP"/>
    <x v="2"/>
    <x v="8"/>
    <n v="113.2469671052"/>
    <n v="125930.97808691001"/>
    <n v="3"/>
  </r>
  <r>
    <x v="7"/>
    <s v="JU2174 - NSLHD DRUG &amp; ALCOHOL"/>
    <x v="2"/>
    <x v="2"/>
    <n v="530.68509210510001"/>
    <n v="219181.33218162"/>
    <n v="22"/>
  </r>
  <r>
    <x v="3"/>
    <s v="JU1084 NSLHD NBHS DIV OF AGED CARE AND REHAB"/>
    <x v="1"/>
    <x v="1"/>
    <n v="82.145302631500002"/>
    <n v="60229.46419146"/>
    <n v="1"/>
  </r>
  <r>
    <x v="6"/>
    <s v="JU2116 NSLHD CLINICAL TECHNOLOGY SERVICE"/>
    <x v="0"/>
    <x v="25"/>
    <n v="33.093815789399997"/>
    <n v="12165.42409022"/>
    <n v="0"/>
  </r>
  <r>
    <x v="3"/>
    <s v="JU1078 NSLHD NBHS MV DIV OF ALLIED HEALTH"/>
    <x v="0"/>
    <x v="2"/>
    <n v="39.874078947400001"/>
    <n v="14923.26562964"/>
    <n v="3"/>
  </r>
  <r>
    <x v="5"/>
    <s v="JU2320 P&amp;CC Multicutural Health"/>
    <x v="0"/>
    <x v="0"/>
    <n v="10.171973684199999"/>
    <n v="5032.2605114999997"/>
    <n v="0"/>
  </r>
  <r>
    <x v="4"/>
    <s v="JU4367 - NSLHD RNS RYDE MEDICAL SERVICES"/>
    <x v="2"/>
    <x v="5"/>
    <n v="326.2727236842"/>
    <n v="351970.44563855999"/>
    <n v="2"/>
  </r>
  <r>
    <x v="8"/>
    <s v="JU4340 NSLHD RESEARCH SP&amp;T"/>
    <x v="1"/>
    <x v="7"/>
    <n v="122.93710526309999"/>
    <n v="70977.920464409995"/>
    <n v="11"/>
  </r>
  <r>
    <x v="5"/>
    <s v="JU2308 P&amp;CC Breast Screen"/>
    <x v="0"/>
    <x v="24"/>
    <n v="36.808238721800002"/>
    <n v="19935.888418869999"/>
    <n v="1"/>
  </r>
  <r>
    <x v="5"/>
    <s v="JU2326 P&amp;CC Transitional Aged Care Program"/>
    <x v="0"/>
    <x v="4"/>
    <n v="4.2707894736999998"/>
    <n v="2034.1402388500001"/>
    <n v="0"/>
  </r>
  <r>
    <x v="6"/>
    <s v="JU1316 NSLHD REPORTING ENTITY"/>
    <x v="2"/>
    <x v="1"/>
    <n v="7.0831578947000002"/>
    <n v="2783.66725464"/>
    <n v="1"/>
  </r>
  <r>
    <x v="8"/>
    <s v="JU1244 NSLHD HORNSBY SP&amp;T"/>
    <x v="0"/>
    <x v="15"/>
    <n v="0"/>
    <n v="0"/>
    <n v="0"/>
  </r>
  <r>
    <x v="2"/>
    <s v="JU4362 NSLHD RYDE CORPORATE SERVICES"/>
    <x v="0"/>
    <x v="25"/>
    <n v="479.19058552659999"/>
    <n v="121242.91765062"/>
    <n v="21"/>
  </r>
  <r>
    <x v="6"/>
    <s v="JU2168 NSLHD CLINICAL OPER EXECUTIVE UNIT"/>
    <x v="0"/>
    <x v="20"/>
    <n v="604.43042763129995"/>
    <n v="252235.01062066999"/>
    <n v="62"/>
  </r>
  <r>
    <x v="2"/>
    <s v="JU4366 NSLHD RYDE MEDICAL SERVICES"/>
    <x v="2"/>
    <x v="15"/>
    <n v="1749.0404736843"/>
    <n v="1099190.85778561"/>
    <n v="21"/>
  </r>
  <r>
    <x v="3"/>
    <s v="JU1079 NSLHD NBHS MV DIV OF CORPORATE SERVICES"/>
    <x v="0"/>
    <x v="0"/>
    <n v="113.73394736829999"/>
    <n v="23382.668670669998"/>
    <n v="16"/>
  </r>
  <r>
    <x v="3"/>
    <s v="JU1076 NSLHD NBHS DIV OF ANAESTH AND SURG"/>
    <x v="1"/>
    <x v="8"/>
    <n v="0.94399999999999995"/>
    <n v="1350.0816111399999"/>
    <n v="0"/>
  </r>
  <r>
    <x v="8"/>
    <s v="JU4340 NSLHD RESEARCH SP&amp;T"/>
    <x v="2"/>
    <x v="18"/>
    <n v="276.31354605259997"/>
    <n v="145362.94714736001"/>
    <n v="51"/>
  </r>
  <r>
    <x v="6"/>
    <s v="NSLHD CORPORATE SERVICES - RE PPP"/>
    <x v="0"/>
    <x v="18"/>
    <n v="81.447828947399998"/>
    <n v="48797.718096919998"/>
    <n v="2"/>
  </r>
  <r>
    <x v="2"/>
    <s v="JU4362 NSLHD RYDE CORPORATE SERVICES"/>
    <x v="1"/>
    <x v="18"/>
    <n v="258.34434210540002"/>
    <n v="64730.594588959997"/>
    <n v="1"/>
  </r>
  <r>
    <x v="3"/>
    <s v="JU1078 NSLHD NBHS MV DIV OF ALLIED HEALTH"/>
    <x v="2"/>
    <x v="19"/>
    <n v="9.8157894737000007"/>
    <n v="3466.9300686400002"/>
    <n v="0"/>
  </r>
  <r>
    <x v="5"/>
    <s v="JU2314 P&amp;CC Cremone CHC"/>
    <x v="2"/>
    <x v="17"/>
    <n v="0"/>
    <n v="0"/>
    <n v="0"/>
  </r>
  <r>
    <x v="4"/>
    <s v="JU4356 NSLHD RNS MEDICAL SERVICES"/>
    <x v="0"/>
    <x v="25"/>
    <n v="1981.5988486849999"/>
    <n v="914794.15854483005"/>
    <n v="217"/>
  </r>
  <r>
    <x v="8"/>
    <s v="JU1236 NSLHD ROYAL NORTH SHORE SP&amp;T"/>
    <x v="0"/>
    <x v="14"/>
    <n v="113.36276315790001"/>
    <n v="54827.562991910003"/>
    <n v="4"/>
  </r>
  <r>
    <x v="2"/>
    <s v="JU4366 NSLHD RYDE MEDICAL SERVICES"/>
    <x v="0"/>
    <x v="10"/>
    <n v="1703.4909736842001"/>
    <n v="1084955.80433418"/>
    <n v="5"/>
  </r>
  <r>
    <x v="8"/>
    <s v="JU1236 NSLHD ROYAL NORTH SHORE SP&amp;T"/>
    <x v="0"/>
    <x v="13"/>
    <n v="109.1587565789"/>
    <n v="54353.741444730003"/>
    <n v="0"/>
  </r>
  <r>
    <x v="4"/>
    <s v="JU4356 NSLHD RNS MEDICAL SERVICES"/>
    <x v="2"/>
    <x v="3"/>
    <n v="1862.0221052623999"/>
    <n v="866163.15461945999"/>
    <n v="227"/>
  </r>
  <r>
    <x v="6"/>
    <s v="JU2156 NSLHD FINANCE"/>
    <x v="2"/>
    <x v="17"/>
    <n v="206.26178947369999"/>
    <n v="100179.03998491001"/>
    <n v="20"/>
  </r>
  <r>
    <x v="4"/>
    <s v="JU1064 NSLHD RNS DIV OF BUSINESS UNITS"/>
    <x v="2"/>
    <x v="23"/>
    <n v="0"/>
    <n v="0"/>
    <n v="0"/>
  </r>
  <r>
    <x v="6"/>
    <s v="JU1317 NSLHD NORTHERN BEACHES HOSPITAL"/>
    <x v="2"/>
    <x v="15"/>
    <n v="1330.7102631585001"/>
    <n v="607920.86724113999"/>
    <n v="61"/>
  </r>
  <r>
    <x v="5"/>
    <s v="JU2320 P&amp;CC Multicutural Health"/>
    <x v="0"/>
    <x v="8"/>
    <n v="6.8021052631999996"/>
    <n v="3365.1252720000002"/>
    <n v="1"/>
  </r>
  <r>
    <x v="6"/>
    <s v="JU2158 NSLHD PATU - PATIENT ACCESS TRANSPORT UNIT"/>
    <x v="2"/>
    <x v="14"/>
    <n v="39.5952631579"/>
    <n v="13829.361637010001"/>
    <n v="0"/>
  </r>
  <r>
    <x v="5"/>
    <s v="JU2314 P&amp;CC Cremone CHC"/>
    <x v="2"/>
    <x v="5"/>
    <n v="0"/>
    <n v="0"/>
    <n v="0"/>
  </r>
  <r>
    <x v="4"/>
    <s v="JU4367 - NSLHD RNS RYDE MEDICAL SERVICES"/>
    <x v="2"/>
    <x v="7"/>
    <n v="317.26358552639999"/>
    <n v="346759.78083856002"/>
    <n v="4"/>
  </r>
  <r>
    <x v="4"/>
    <s v="JU4356 NSLHD RNS MEDICAL SERVICES"/>
    <x v="1"/>
    <x v="8"/>
    <n v="1825.403894737"/>
    <n v="930408.97496020002"/>
    <n v="131.5"/>
  </r>
  <r>
    <x v="7"/>
    <s v="JU2175 NSLHD MENTAL HEALTH DRUG AND ALCOHOL"/>
    <x v="0"/>
    <x v="12"/>
    <n v="4508.0255460530998"/>
    <n v="1888263.69652513"/>
    <n v="129"/>
  </r>
  <r>
    <x v="4"/>
    <s v="JU2108 NSLHD IMAGING"/>
    <x v="1"/>
    <x v="16"/>
    <n v="2108.8212001877"/>
    <n v="1119004.2226496099"/>
    <n v="65"/>
  </r>
  <r>
    <x v="4"/>
    <s v="JU1048 NSLHD RNS DIV OF MEDIC"/>
    <x v="1"/>
    <x v="14"/>
    <n v="10889.0029426692"/>
    <n v="5583172.5073104305"/>
    <n v="118"/>
  </r>
  <r>
    <x v="4"/>
    <s v="JU4358 NSLHD RNS NURSING SERVICES"/>
    <x v="2"/>
    <x v="15"/>
    <n v="404.22552631569999"/>
    <n v="158485.02358944999"/>
    <n v="0"/>
  </r>
  <r>
    <x v="0"/>
    <s v="JU1036 NSLHD HKHS DIV OF REHAB AND AGED CARE"/>
    <x v="0"/>
    <x v="0"/>
    <n v="441.41109868400002"/>
    <n v="199443.75089438001"/>
    <n v="11"/>
  </r>
  <r>
    <x v="8"/>
    <s v="JU4340 NSLHD RESEARCH SP&amp;T"/>
    <x v="2"/>
    <x v="8"/>
    <n v="259.73818421070001"/>
    <n v="136291.19128257001"/>
    <n v="56"/>
  </r>
  <r>
    <x v="6"/>
    <s v="JU4312 NSLHD MEDICAL IMAGING"/>
    <x v="0"/>
    <x v="2"/>
    <n v="133.65545488699999"/>
    <n v="73172.983730260006"/>
    <n v="15"/>
  </r>
  <r>
    <x v="6"/>
    <s v="JU1316 NSLHD REPORTING ENTITY"/>
    <x v="0"/>
    <x v="8"/>
    <n v="20.650605263100001"/>
    <n v="19102.826296610001"/>
    <n v="5"/>
  </r>
  <r>
    <x v="8"/>
    <s v="JU1236 NSLHD ROYAL NORTH SHORE SP&amp;T"/>
    <x v="0"/>
    <x v="4"/>
    <n v="120.3651973684"/>
    <n v="61974.082370180004"/>
    <n v="5"/>
  </r>
  <r>
    <x v="0"/>
    <s v="JU1024 NSLHD HKH OUTPATIENT SERVICES"/>
    <x v="1"/>
    <x v="3"/>
    <n v="127.6706578947"/>
    <n v="51246.285082770002"/>
    <n v="0"/>
  </r>
  <r>
    <x v="4"/>
    <s v="JU1048 NSLHD RNS DIV OF MEDIC"/>
    <x v="1"/>
    <x v="4"/>
    <n v="10954.3605366547"/>
    <n v="5617903.6096134093"/>
    <n v="113"/>
  </r>
  <r>
    <x v="4"/>
    <s v="JU1048 NSLHD RNS DIV OF MEDIC"/>
    <x v="2"/>
    <x v="19"/>
    <n v="12045.3278421048"/>
    <n v="5924194.3102251599"/>
    <n v="75"/>
  </r>
  <r>
    <x v="4"/>
    <s v="JU1048 NSLHD RNS DIV OF MEDIC"/>
    <x v="0"/>
    <x v="0"/>
    <n v="10692.043415415201"/>
    <n v="5049860.25163991"/>
    <n v="129"/>
  </r>
  <r>
    <x v="6"/>
    <s v="JU4344 NSLHD RESEARCH GEN"/>
    <x v="1"/>
    <x v="2"/>
    <n v="150.00552631580001"/>
    <n v="61316.670878260004"/>
    <n v="34"/>
  </r>
  <r>
    <x v="6"/>
    <s v="JU2144 NSLHD CHIEF EXECUTIVE"/>
    <x v="0"/>
    <x v="25"/>
    <n v="227.189868421"/>
    <n v="95233.182257260007"/>
    <n v="38"/>
  </r>
  <r>
    <x v="5"/>
    <s v="JU2314 P&amp;CC Cremone CHC"/>
    <x v="2"/>
    <x v="15"/>
    <n v="0"/>
    <n v="0"/>
    <n v="0"/>
  </r>
  <r>
    <x v="5"/>
    <s v="JU2322 P&amp;CC Oral Health"/>
    <x v="2"/>
    <x v="16"/>
    <n v="112.6826907892"/>
    <n v="59083.283291779997"/>
    <n v="6"/>
  </r>
  <r>
    <x v="6"/>
    <s v="JU2144 NSLHD CHIEF EXECUTIVE"/>
    <x v="0"/>
    <x v="23"/>
    <n v="203.1034210526"/>
    <n v="86213.01727158"/>
    <n v="28"/>
  </r>
  <r>
    <x v="6"/>
    <s v="JU2166 NSLHD SENIOR MEDICAL WORKFORCE"/>
    <x v="2"/>
    <x v="12"/>
    <n v="185.4657302633"/>
    <n v="103743.33509687"/>
    <n v="10"/>
  </r>
  <r>
    <x v="8"/>
    <s v="JU4340 NSLHD RESEARCH SP&amp;T"/>
    <x v="0"/>
    <x v="19"/>
    <n v="306.47742763140002"/>
    <n v="148447.42776232"/>
    <n v="51"/>
  </r>
  <r>
    <x v="3"/>
    <s v="JU1078 NSLHD NBHS MV DIV OF ALLIED HEALTH"/>
    <x v="2"/>
    <x v="15"/>
    <n v="14.8236842105"/>
    <n v="6557.5765265399996"/>
    <n v="2"/>
  </r>
  <r>
    <x v="4"/>
    <s v="JU2170 NSLHD RNS Division of Cancer, Haematology &amp; Palliative Care"/>
    <x v="0"/>
    <x v="8"/>
    <n v="3848.0996710525001"/>
    <n v="1889637.6802779399"/>
    <n v="255"/>
  </r>
  <r>
    <x v="6"/>
    <s v="JU2168 NSLHD CLINICAL OPER EXECUTIVE UNIT"/>
    <x v="0"/>
    <x v="18"/>
    <n v="580.19965131549998"/>
    <n v="252253.12787115001"/>
    <n v="28"/>
  </r>
  <r>
    <x v="6"/>
    <s v="NSLHD CORPORATE SERVICES - RE PPP"/>
    <x v="0"/>
    <x v="6"/>
    <n v="100.0324342106"/>
    <n v="60539.413775430003"/>
    <n v="10"/>
  </r>
  <r>
    <x v="8"/>
    <s v="JU4340 NSLHD RESEARCH SP&amp;T"/>
    <x v="0"/>
    <x v="24"/>
    <n v="212.9887434211"/>
    <n v="98591.398593699996"/>
    <n v="112"/>
  </r>
  <r>
    <x v="6"/>
    <s v="JU4344 NSLHD RESEARCH GEN"/>
    <x v="2"/>
    <x v="17"/>
    <n v="145.5460526315"/>
    <n v="57980.336838750001"/>
    <n v="27"/>
  </r>
  <r>
    <x v="4"/>
    <s v="JU4367 - NSLHD RNS RYDE MEDICAL SERVICES"/>
    <x v="2"/>
    <x v="13"/>
    <n v="342.74890789490001"/>
    <n v="352408.99843257002"/>
    <n v="5"/>
  </r>
  <r>
    <x v="5"/>
    <s v="JU2326 P&amp;CC Transitional Aged Care Program"/>
    <x v="2"/>
    <x v="9"/>
    <n v="7.2619736842"/>
    <n v="3152.32209074"/>
    <n v="1"/>
  </r>
  <r>
    <x v="4"/>
    <s v="JU4354 NSLHD RNS FINANCE"/>
    <x v="1"/>
    <x v="16"/>
    <n v="56.905526315800003"/>
    <n v="22261.881131630002"/>
    <n v="3"/>
  </r>
  <r>
    <x v="8"/>
    <s v="JU4340 NSLHD RESEARCH SP&amp;T"/>
    <x v="2"/>
    <x v="20"/>
    <n v="264.41025000010001"/>
    <n v="137650.33002048999"/>
    <n v="61"/>
  </r>
  <r>
    <x v="3"/>
    <s v="JU1074 NSLHD NBHS MANLY DIV OF NURSING"/>
    <x v="0"/>
    <x v="17"/>
    <n v="906.08118421050006"/>
    <n v="421306.47716071003"/>
    <n v="10"/>
  </r>
  <r>
    <x v="3"/>
    <s v="JU1076 NSLHD NBHS DIV OF ANAESTH AND SURG"/>
    <x v="2"/>
    <x v="23"/>
    <n v="37.625749999999996"/>
    <n v="52738.508744999999"/>
    <n v="0"/>
  </r>
  <r>
    <x v="6"/>
    <s v="JU2140 NSLHD NURSING &amp; MIDWIFERY"/>
    <x v="0"/>
    <x v="13"/>
    <n v="543.19552631550005"/>
    <n v="252447.06066262"/>
    <n v="29"/>
  </r>
  <r>
    <x v="5"/>
    <s v="JU2324 P&amp;CC Sydney Home Nursing"/>
    <x v="0"/>
    <x v="10"/>
    <n v="575.75776315819996"/>
    <n v="212902.25404860001"/>
    <n v="1"/>
  </r>
  <r>
    <x v="6"/>
    <s v="JU2168 NSLHD CLINICAL OPER EXECUTIVE UNIT"/>
    <x v="0"/>
    <x v="6"/>
    <n v="564.56788157890003"/>
    <n v="234361.21183732001"/>
    <n v="68"/>
  </r>
  <r>
    <x v="7"/>
    <s v="JU2174 - NSLHD DRUG &amp; ALCOHOL"/>
    <x v="0"/>
    <x v="7"/>
    <n v="469.29969736829997"/>
    <n v="219443.78312198"/>
    <n v="11"/>
  </r>
  <r>
    <x v="1"/>
    <s v="JU2161 NSLHD PHPP ABORIGINAL HEALTH"/>
    <x v="2"/>
    <x v="22"/>
    <n v="6.8148684209999999"/>
    <n v="3536.1159701299998"/>
    <n v="9"/>
  </r>
  <r>
    <x v="0"/>
    <s v="JU1044 NSLHD HKHS DIV OF ALLIED HEALTH"/>
    <x v="0"/>
    <x v="21"/>
    <n v="48.747631579"/>
    <n v="21283.652974299999"/>
    <n v="11"/>
  </r>
  <r>
    <x v="4"/>
    <s v="JU4367 - NSLHD RNS RYDE MEDICAL SERVICES"/>
    <x v="2"/>
    <x v="4"/>
    <n v="322.70980263159998"/>
    <n v="351774.10232032998"/>
    <n v="3"/>
  </r>
  <r>
    <x v="5"/>
    <s v="JU2324 P&amp;CC Sydney Home Nursing"/>
    <x v="0"/>
    <x v="1"/>
    <n v="507.48789473670001"/>
    <n v="183368.62321076999"/>
    <n v="0"/>
  </r>
  <r>
    <x v="6"/>
    <s v="NSLHD CORPORATE SERVICES - RE PPP"/>
    <x v="0"/>
    <x v="20"/>
    <n v="113.93836184209999"/>
    <n v="67371.530081859994"/>
    <n v="13"/>
  </r>
  <r>
    <x v="4"/>
    <s v="JU1068 NSLHD RNS DIV OF PRIM &amp; COMM CARE"/>
    <x v="2"/>
    <x v="0"/>
    <n v="107.74710526299999"/>
    <n v="44282.726075630002"/>
    <n v="39"/>
  </r>
  <r>
    <x v="5"/>
    <s v="JU2315 P&amp;CC HARP"/>
    <x v="0"/>
    <x v="13"/>
    <n v="70.576881579000002"/>
    <n v="77378.278940710006"/>
    <n v="3"/>
  </r>
  <r>
    <x v="6"/>
    <s v="JU4312 NSLHD MEDICAL IMAGING"/>
    <x v="1"/>
    <x v="15"/>
    <n v="119.3084953007"/>
    <n v="66726.271720339995"/>
    <n v="1"/>
  </r>
  <r>
    <x v="6"/>
    <s v="JU2166 NSLHD SENIOR MEDICAL WORKFORCE"/>
    <x v="1"/>
    <x v="1"/>
    <n v="121.29707236839999"/>
    <n v="79149.669130409995"/>
    <n v="9"/>
  </r>
  <r>
    <x v="2"/>
    <s v="JU4362 NSLHD RYDE CORPORATE SERVICES"/>
    <x v="2"/>
    <x v="15"/>
    <n v="489.29210526309998"/>
    <n v="134952.04779049999"/>
    <n v="31"/>
  </r>
  <r>
    <x v="5"/>
    <s v="JU2326 P&amp;CC Transitional Aged Care Program"/>
    <x v="0"/>
    <x v="1"/>
    <n v="3.5071052632000002"/>
    <n v="1783.84373822"/>
    <n v="2"/>
  </r>
  <r>
    <x v="4"/>
    <s v="JU1102 NSLHD CORPORATE SERVICES - RNS PPP"/>
    <x v="0"/>
    <x v="18"/>
    <n v="89.804342105299995"/>
    <n v="24814.156159779999"/>
    <n v="0"/>
  </r>
  <r>
    <x v="5"/>
    <s v="JU2305 P&amp;CC AGED CARE &amp; REHAB"/>
    <x v="2"/>
    <x v="13"/>
    <n v="147.23627631560001"/>
    <n v="60906.682689820002"/>
    <n v="6"/>
  </r>
  <r>
    <x v="0"/>
    <s v="JU1044 NSLHD HKHS DIV OF ALLIED HEALTH"/>
    <x v="2"/>
    <x v="20"/>
    <n v="92.206184210499998"/>
    <n v="39813.434141470003"/>
    <n v="15"/>
  </r>
  <r>
    <x v="5"/>
    <s v="JU2305 P&amp;CC AGED CARE &amp; REHAB"/>
    <x v="1"/>
    <x v="5"/>
    <n v="133.5941907895"/>
    <n v="60888.408274540001"/>
    <n v="18"/>
  </r>
  <r>
    <x v="7"/>
    <s v="JU2174 - NSLHD DRUG &amp; ALCOHOL"/>
    <x v="0"/>
    <x v="6"/>
    <n v="462.77861842120001"/>
    <n v="215344.18414159"/>
    <n v="13"/>
  </r>
  <r>
    <x v="6"/>
    <s v="JU2168 NSLHD CLINICAL OPER EXECUTIVE UNIT"/>
    <x v="0"/>
    <x v="7"/>
    <n v="641.13786842119998"/>
    <n v="266188.83016696002"/>
    <n v="63"/>
  </r>
  <r>
    <x v="8"/>
    <s v="JU1244 NSLHD HORNSBY SP&amp;T"/>
    <x v="0"/>
    <x v="14"/>
    <n v="0"/>
    <n v="0"/>
    <n v="0"/>
  </r>
  <r>
    <x v="3"/>
    <s v="JU1074 NSLHD NBHS MANLY DIV OF NURSING"/>
    <x v="1"/>
    <x v="24"/>
    <n v="1018.5207894735"/>
    <n v="443696.21663677"/>
    <n v="6"/>
  </r>
  <r>
    <x v="5"/>
    <s v="JU2324 P&amp;CC Sydney Home Nursing"/>
    <x v="2"/>
    <x v="19"/>
    <n v="816.08381578939998"/>
    <n v="299818.30748000002"/>
    <n v="0"/>
  </r>
  <r>
    <x v="6"/>
    <s v="JU1316 NSLHD REPORTING ENTITY"/>
    <x v="2"/>
    <x v="13"/>
    <n v="13.781710526299999"/>
    <n v="4109.1140717899998"/>
    <n v="4"/>
  </r>
  <r>
    <x v="4"/>
    <s v="JU1048 NSLHD RNS DIV OF MEDIC"/>
    <x v="2"/>
    <x v="17"/>
    <n v="11915.9097810163"/>
    <n v="5869742.9980480894"/>
    <n v="106"/>
  </r>
  <r>
    <x v="4"/>
    <s v="JU4367 - NSLHD RNS RYDE MEDICAL SERVICES"/>
    <x v="2"/>
    <x v="21"/>
    <n v="306.90619736849999"/>
    <n v="347026.68682758999"/>
    <n v="7"/>
  </r>
  <r>
    <x v="3"/>
    <s v="JU1074 NSLHD NBHS MANLY DIV OF NURSING"/>
    <x v="2"/>
    <x v="25"/>
    <n v="1062.2522368421"/>
    <n v="451153.90631446999"/>
    <n v="6"/>
  </r>
  <r>
    <x v="0"/>
    <s v="JU1025 NSLHD HKHS DIV OF CORPORATE SERVICES"/>
    <x v="2"/>
    <x v="6"/>
    <n v="653.45657894759995"/>
    <n v="150510.58826660999"/>
    <n v="10"/>
  </r>
  <r>
    <x v="9"/>
    <s v="JU2172 RESEARCH CLINICAL TRIALS"/>
    <x v="0"/>
    <x v="24"/>
    <n v="135.55921052630001"/>
    <n v="50776.431353879998"/>
    <n v="25"/>
  </r>
  <r>
    <x v="3"/>
    <s v="JU1077 NSLHD NBHS MV DIV OF DMS"/>
    <x v="0"/>
    <x v="12"/>
    <n v="64.275464285699996"/>
    <n v="46132.789135999999"/>
    <n v="0"/>
  </r>
  <r>
    <x v="3"/>
    <s v="JU1084 NSLHD NBHS DIV OF AGED CARE AND REHAB"/>
    <x v="2"/>
    <x v="5"/>
    <n v="197.2859539474"/>
    <n v="198031.00548497"/>
    <n v="1"/>
  </r>
  <r>
    <x v="1"/>
    <s v="JU2162 NSLHD PHPP HEALTH PROMOTION"/>
    <x v="0"/>
    <x v="20"/>
    <n v="63.702368421099997"/>
    <n v="25026.713949749999"/>
    <n v="10"/>
  </r>
  <r>
    <x v="6"/>
    <s v="JU4312 NSLHD MEDICAL IMAGING"/>
    <x v="2"/>
    <x v="21"/>
    <n v="101.844642857"/>
    <n v="55749.849852660001"/>
    <n v="0"/>
  </r>
  <r>
    <x v="2"/>
    <s v="JU4362 NSLHD RYDE CORPORATE SERVICES"/>
    <x v="1"/>
    <x v="20"/>
    <n v="330.37276315769998"/>
    <n v="91237.459206150001"/>
    <n v="15"/>
  </r>
  <r>
    <x v="2"/>
    <s v="JU4362 NSLHD RYDE CORPORATE SERVICES"/>
    <x v="0"/>
    <x v="23"/>
    <n v="523.43653947389998"/>
    <n v="143449.07915047"/>
    <n v="27"/>
  </r>
  <r>
    <x v="2"/>
    <s v="JU4362 NSLHD RYDE CORPORATE SERVICES"/>
    <x v="1"/>
    <x v="6"/>
    <n v="316.21749999989999"/>
    <n v="89220.534741280004"/>
    <n v="13"/>
  </r>
  <r>
    <x v="4"/>
    <s v="JU1056 NSLHD RNS DIV OF WOM CHILD AND FAM HLTH"/>
    <x v="2"/>
    <x v="11"/>
    <n v="4617.8895592108001"/>
    <n v="2174952.77904878"/>
    <n v="66"/>
  </r>
  <r>
    <x v="4"/>
    <s v="JU2108 NSLHD IMAGING"/>
    <x v="2"/>
    <x v="11"/>
    <n v="2217.0678862783002"/>
    <n v="1124715.0913162299"/>
    <n v="51"/>
  </r>
  <r>
    <x v="5"/>
    <s v="JU2320 P&amp;CC Multicutural Health"/>
    <x v="2"/>
    <x v="21"/>
    <n v="3.1396052632"/>
    <n v="1592.5143979100001"/>
    <n v="0"/>
  </r>
  <r>
    <x v="5"/>
    <s v="JU2317 P&amp;CC HealthOne"/>
    <x v="1"/>
    <x v="12"/>
    <n v="0"/>
    <n v="0"/>
    <n v="0"/>
  </r>
  <r>
    <x v="5"/>
    <s v="JU2320 P&amp;CC Multicutural Health"/>
    <x v="2"/>
    <x v="13"/>
    <n v="10.3347368421"/>
    <n v="5112.782408"/>
    <n v="3"/>
  </r>
  <r>
    <x v="3"/>
    <s v="JU1084 NSLHD NBHS DIV OF AGED CARE AND REHAB"/>
    <x v="2"/>
    <x v="21"/>
    <n v="76.515888157899994"/>
    <n v="48605.288172989996"/>
    <n v="1"/>
  </r>
  <r>
    <x v="5"/>
    <s v="JU2309 P&amp;CC Child &amp; Family Health"/>
    <x v="0"/>
    <x v="1"/>
    <n v="416.51086184219997"/>
    <n v="237896.88565370001"/>
    <n v="33"/>
  </r>
  <r>
    <x v="5"/>
    <s v="JU2324 P&amp;CC Sydney Home Nursing"/>
    <x v="0"/>
    <x v="13"/>
    <n v="442.32526315809997"/>
    <n v="156277.92069840999"/>
    <n v="0"/>
  </r>
  <r>
    <x v="5"/>
    <s v="JU2312 P&amp;CC Community Clinical Rehab"/>
    <x v="0"/>
    <x v="18"/>
    <n v="50.897105263100002"/>
    <n v="22624.87153334"/>
    <n v="2"/>
  </r>
  <r>
    <x v="5"/>
    <s v="JU2308 P&amp;CC Breast Screen"/>
    <x v="2"/>
    <x v="18"/>
    <n v="3.1597499999999998"/>
    <n v="2139.2925595800002"/>
    <n v="3"/>
  </r>
  <r>
    <x v="6"/>
    <s v="JU2168 NSLHD CLINICAL OPER EXECUTIVE UNIT"/>
    <x v="2"/>
    <x v="14"/>
    <n v="695.01611184230001"/>
    <n v="297112.80090560002"/>
    <n v="33"/>
  </r>
  <r>
    <x v="6"/>
    <s v="JU2148 NSLHD CLINICAL GOVERNANCE"/>
    <x v="0"/>
    <x v="11"/>
    <n v="250.3472368422"/>
    <n v="87556.816866339999"/>
    <n v="45"/>
  </r>
  <r>
    <x v="7"/>
    <s v="JU2174 - NSLHD DRUG &amp; ALCOHOL"/>
    <x v="2"/>
    <x v="13"/>
    <n v="583.97712500010005"/>
    <n v="248466.49416644001"/>
    <n v="29"/>
  </r>
  <r>
    <x v="5"/>
    <s v="JU2322 P&amp;CC Oral Health"/>
    <x v="2"/>
    <x v="15"/>
    <n v="87.620506578900006"/>
    <n v="44705.209473640003"/>
    <n v="4"/>
  </r>
  <r>
    <x v="6"/>
    <s v="NSLHD CORPORATE SERVICES - RE PPP"/>
    <x v="0"/>
    <x v="4"/>
    <n v="120.74013157900001"/>
    <n v="71157.807789860002"/>
    <n v="12"/>
  </r>
  <r>
    <x v="1"/>
    <s v="JU2161 NSLHD PHPP ABORIGINAL HEALTH"/>
    <x v="0"/>
    <x v="12"/>
    <n v="35.332782894799998"/>
    <n v="15294.20277994"/>
    <n v="8"/>
  </r>
  <r>
    <x v="4"/>
    <s v="JU2108 NSLHD IMAGING"/>
    <x v="2"/>
    <x v="14"/>
    <n v="2151.3851870302001"/>
    <n v="1091690.3318219399"/>
    <n v="93"/>
  </r>
  <r>
    <x v="6"/>
    <s v="JU2159 NSLHD CORPORATE SERVICES REPORTING ENTITY"/>
    <x v="2"/>
    <x v="14"/>
    <n v="26.359506578800001"/>
    <n v="13166.237733919999"/>
    <n v="0"/>
  </r>
  <r>
    <x v="1"/>
    <s v="JU2161 NSLHD PHPP ABORIGINAL HEALTH"/>
    <x v="2"/>
    <x v="5"/>
    <n v="26.0838355263"/>
    <n v="13567.17624355"/>
    <n v="16"/>
  </r>
  <r>
    <x v="5"/>
    <s v="JU2317 P&amp;CC HealthOne"/>
    <x v="2"/>
    <x v="9"/>
    <n v="0"/>
    <n v="0"/>
    <n v="0"/>
  </r>
  <r>
    <x v="8"/>
    <s v="JU1248 NSLHD MANLY SP&amp;T"/>
    <x v="0"/>
    <x v="4"/>
    <n v="15.4725"/>
    <n v="6282.3991273499996"/>
    <n v="0"/>
  </r>
  <r>
    <x v="3"/>
    <s v="JU1072 NSLHD NBHS DIV OF MEDIC EMERG AND ICU"/>
    <x v="0"/>
    <x v="22"/>
    <n v="10.5525592105"/>
    <n v="8920.01190666"/>
    <n v="0"/>
  </r>
  <r>
    <x v="8"/>
    <s v="JU1237 NSLHD RNS DIV OF MEDICINE SP&amp;T"/>
    <x v="2"/>
    <x v="14"/>
    <n v="0"/>
    <n v="0"/>
    <n v="0"/>
  </r>
  <r>
    <x v="3"/>
    <s v="JU1084 NSLHD NBHS DIV OF AGED CARE AND REHAB"/>
    <x v="0"/>
    <x v="20"/>
    <n v="46.893684210499998"/>
    <n v="55423.592996680003"/>
    <n v="0"/>
  </r>
  <r>
    <x v="4"/>
    <s v="JU4358 NSLHD RNS NURSING SERVICES"/>
    <x v="2"/>
    <x v="14"/>
    <n v="401.26052631549999"/>
    <n v="174764.05529324"/>
    <n v="0"/>
  </r>
  <r>
    <x v="6"/>
    <s v="JU2168 NSLHD CLINICAL OPER EXECUTIVE UNIT"/>
    <x v="2"/>
    <x v="16"/>
    <n v="666.40854605250001"/>
    <n v="295866.11115170002"/>
    <n v="39"/>
  </r>
  <r>
    <x v="5"/>
    <s v="JU2309 P&amp;CC Child &amp; Family Health"/>
    <x v="2"/>
    <x v="17"/>
    <n v="546.44867105269998"/>
    <n v="333900.22986808"/>
    <n v="44"/>
  </r>
  <r>
    <x v="5"/>
    <s v="JU2308 P&amp;CC Breast Screen"/>
    <x v="2"/>
    <x v="22"/>
    <n v="8.7194304510999991"/>
    <n v="4857.23121842"/>
    <n v="1"/>
  </r>
  <r>
    <x v="1"/>
    <s v="JU2163 NSLHD PHPP PUBLIC HEALTH UNIT"/>
    <x v="1"/>
    <x v="12"/>
    <n v="99.3286644736"/>
    <n v="90769.253177930004"/>
    <n v="0"/>
  </r>
  <r>
    <x v="1"/>
    <s v="JU2163 NSLHD PHPP PUBLIC HEALTH UNIT"/>
    <x v="2"/>
    <x v="19"/>
    <n v="122.9591513158"/>
    <n v="96264.724191050002"/>
    <n v="0"/>
  </r>
  <r>
    <x v="6"/>
    <s v="JU2156 NSLHD FINANCE"/>
    <x v="2"/>
    <x v="0"/>
    <n v="236.56154605270001"/>
    <n v="112952.01904841"/>
    <n v="15"/>
  </r>
  <r>
    <x v="3"/>
    <s v="JU1078 NSLHD NBHS MV DIV OF ALLIED HEALTH"/>
    <x v="2"/>
    <x v="21"/>
    <n v="11.213026315800001"/>
    <n v="3665.4860300800001"/>
    <n v="1"/>
  </r>
  <r>
    <x v="4"/>
    <s v="JU4367 - NSLHD RNS RYDE MEDICAL SERVICES"/>
    <x v="1"/>
    <x v="2"/>
    <n v="33.602894736800003"/>
    <n v="14618.98286158"/>
    <n v="1"/>
  </r>
  <r>
    <x v="4"/>
    <s v="JU1068 NSLHD RNS DIV OF PRIM &amp; COMM CARE"/>
    <x v="0"/>
    <x v="4"/>
    <n v="81.400921052599998"/>
    <n v="31593.15643589"/>
    <n v="29"/>
  </r>
  <r>
    <x v="4"/>
    <s v="JU2108 NSLHD IMAGING"/>
    <x v="2"/>
    <x v="23"/>
    <n v="1994.2657349622"/>
    <n v="1059356.7413768801"/>
    <n v="52"/>
  </r>
  <r>
    <x v="8"/>
    <s v="JU4340 NSLHD RESEARCH SP&amp;T"/>
    <x v="2"/>
    <x v="5"/>
    <n v="237.2379276316"/>
    <n v="122769.80400396"/>
    <n v="57"/>
  </r>
  <r>
    <x v="4"/>
    <s v="JU2108 NSLHD IMAGING"/>
    <x v="2"/>
    <x v="15"/>
    <n v="2222.3477490594"/>
    <n v="1131646.35019603"/>
    <n v="51"/>
  </r>
  <r>
    <x v="5"/>
    <s v="JU2322 P&amp;CC Oral Health"/>
    <x v="2"/>
    <x v="14"/>
    <n v="40.197249999999997"/>
    <n v="23770.043307759999"/>
    <n v="0"/>
  </r>
  <r>
    <x v="7"/>
    <s v="JU2174 - NSLHD DRUG &amp; ALCOHOL"/>
    <x v="0"/>
    <x v="0"/>
    <n v="505.4055328947"/>
    <n v="219611.35048508001"/>
    <n v="16"/>
  </r>
  <r>
    <x v="2"/>
    <s v="JU4366 NSLHD RYDE MEDICAL SERVICES"/>
    <x v="2"/>
    <x v="3"/>
    <n v="1769.7437753757999"/>
    <n v="1144713.3216223901"/>
    <n v="18"/>
  </r>
  <r>
    <x v="4"/>
    <s v="JU1056 NSLHD RNS DIV OF WOM CHILD AND FAM HLTH"/>
    <x v="2"/>
    <x v="8"/>
    <n v="4412.1047236841996"/>
    <n v="2193620.4613904199"/>
    <n v="61"/>
  </r>
  <r>
    <x v="3"/>
    <s v="JU1076 NSLHD NBHS DIV OF ANAESTH AND SURG"/>
    <x v="2"/>
    <x v="9"/>
    <n v="38.756875000000001"/>
    <n v="54323.961412500001"/>
    <n v="0"/>
  </r>
  <r>
    <x v="4"/>
    <s v="JU4354 NSLHD RNS FINANCE"/>
    <x v="0"/>
    <x v="6"/>
    <n v="162.1759210525"/>
    <n v="63296.907908130001"/>
    <n v="9"/>
  </r>
  <r>
    <x v="3"/>
    <s v="JU1079 NSLHD NBHS MV DIV OF CORPORATE SERVICES"/>
    <x v="1"/>
    <x v="16"/>
    <n v="87.5993421055"/>
    <n v="19357.287644339998"/>
    <n v="18"/>
  </r>
  <r>
    <x v="3"/>
    <s v="JU1077 NSLHD NBHS MV DIV OF DMS"/>
    <x v="1"/>
    <x v="16"/>
    <n v="54.280762218"/>
    <n v="29404.329419630001"/>
    <n v="1"/>
  </r>
  <r>
    <x v="7"/>
    <s v="JU2174 - NSLHD DRUG &amp; ALCOHOL"/>
    <x v="2"/>
    <x v="17"/>
    <n v="487.78921710549997"/>
    <n v="206286.56274274"/>
    <n v="3"/>
  </r>
  <r>
    <x v="6"/>
    <s v="JU2144 NSLHD CHIEF EXECUTIVE"/>
    <x v="2"/>
    <x v="23"/>
    <n v="169.54834210530001"/>
    <n v="74511.812069899999"/>
    <n v="48"/>
  </r>
  <r>
    <x v="4"/>
    <s v="JU1052 NSLHD RNS DIV OF SURG AND ANAESTH"/>
    <x v="0"/>
    <x v="9"/>
    <n v="15034.014196428299"/>
    <n v="6472715.3139023604"/>
    <n v="128"/>
  </r>
  <r>
    <x v="5"/>
    <s v="JU2324 P&amp;CC Sydney Home Nursing"/>
    <x v="0"/>
    <x v="21"/>
    <n v="600.87907894809996"/>
    <n v="218528.44720992999"/>
    <n v="1"/>
  </r>
  <r>
    <x v="0"/>
    <s v="JU1025 NSLHD HKHS DIV OF CORPORATE SERVICES"/>
    <x v="0"/>
    <x v="23"/>
    <n v="674.78815789479995"/>
    <n v="145473.62292510999"/>
    <n v="16"/>
  </r>
  <r>
    <x v="6"/>
    <s v="JU2144 NSLHD CHIEF EXECUTIVE"/>
    <x v="0"/>
    <x v="17"/>
    <n v="202.08618421040001"/>
    <n v="86037.434860380003"/>
    <n v="39"/>
  </r>
  <r>
    <x v="3"/>
    <s v="JU1079 NSLHD NBHS MV DIV OF CORPORATE SERVICES"/>
    <x v="0"/>
    <x v="11"/>
    <n v="107.2117105263"/>
    <n v="21679.056841739999"/>
    <n v="10"/>
  </r>
  <r>
    <x v="5"/>
    <s v="JU2322 P&amp;CC Oral Health"/>
    <x v="0"/>
    <x v="9"/>
    <n v="70.7314078948"/>
    <n v="33286.723694050001"/>
    <n v="1"/>
  </r>
  <r>
    <x v="9"/>
    <s v="JU2172 RESEARCH CLINICAL TRIALS"/>
    <x v="1"/>
    <x v="2"/>
    <n v="133.46907894750001"/>
    <n v="58250.391254380003"/>
    <n v="15"/>
  </r>
  <r>
    <x v="1"/>
    <s v="JU2163 NSLHD PHPP PUBLIC HEALTH UNIT"/>
    <x v="2"/>
    <x v="4"/>
    <n v="144.37901973690001"/>
    <n v="94271.263353279995"/>
    <n v="0"/>
  </r>
  <r>
    <x v="5"/>
    <s v="JU2305 P&amp;CC AGED CARE &amp; REHAB"/>
    <x v="2"/>
    <x v="14"/>
    <n v="103.79719078949999"/>
    <n v="48145.096005480002"/>
    <n v="9"/>
  </r>
  <r>
    <x v="3"/>
    <s v="JU1084 NSLHD NBHS DIV OF AGED CARE AND REHAB"/>
    <x v="1"/>
    <x v="5"/>
    <n v="87.523796052600005"/>
    <n v="61823.023222459997"/>
    <n v="2"/>
  </r>
  <r>
    <x v="4"/>
    <s v="JU1068 NSLHD RNS DIV OF PRIM &amp; COMM CARE"/>
    <x v="2"/>
    <x v="11"/>
    <n v="132.72223684229999"/>
    <n v="52698.348186650001"/>
    <n v="46"/>
  </r>
  <r>
    <x v="5"/>
    <s v="JU2308 P&amp;CC Breast Screen"/>
    <x v="0"/>
    <x v="19"/>
    <n v="35.689848684200001"/>
    <n v="19444.314556130001"/>
    <n v="4"/>
  </r>
  <r>
    <x v="5"/>
    <s v="JU2315 P&amp;CC HARP"/>
    <x v="2"/>
    <x v="19"/>
    <n v="94.626046052700005"/>
    <n v="119732.66754218"/>
    <n v="5"/>
  </r>
  <r>
    <x v="0"/>
    <s v="JU1025 NSLHD HKHS DIV OF CORPORATE SERVICES"/>
    <x v="0"/>
    <x v="25"/>
    <n v="750.15118421099999"/>
    <n v="163680.68869064999"/>
    <n v="11"/>
  </r>
  <r>
    <x v="2"/>
    <s v="JU4362 NSLHD RYDE CORPORATE SERVICES"/>
    <x v="0"/>
    <x v="9"/>
    <n v="498.85008552620002"/>
    <n v="129324.16123088"/>
    <n v="23"/>
  </r>
  <r>
    <x v="3"/>
    <s v="JU1074 NSLHD NBHS MANLY DIV OF NURSING"/>
    <x v="2"/>
    <x v="15"/>
    <n v="855.97144736860002"/>
    <n v="396793.09441234998"/>
    <n v="12"/>
  </r>
  <r>
    <x v="6"/>
    <s v="NSLHD CORPORATE SERVICES - RE PPP"/>
    <x v="2"/>
    <x v="17"/>
    <n v="81.841592105199993"/>
    <n v="40741.013907230001"/>
    <n v="1"/>
  </r>
  <r>
    <x v="5"/>
    <s v="JU2326 P&amp;CC Transitional Aged Care Program"/>
    <x v="2"/>
    <x v="20"/>
    <n v="5.1447368421000004"/>
    <n v="2552.52096807"/>
    <n v="2"/>
  </r>
  <r>
    <x v="4"/>
    <s v="JU4360 NSLHD RNS OPERATIONS"/>
    <x v="1"/>
    <x v="7"/>
    <n v="1362.7112631584"/>
    <n v="421570.58565843001"/>
    <n v="204"/>
  </r>
  <r>
    <x v="3"/>
    <s v="JU1079 NSLHD NBHS MV DIV OF CORPORATE SERVICES"/>
    <x v="2"/>
    <x v="24"/>
    <n v="95.316973684199993"/>
    <n v="21052.852422380001"/>
    <n v="11"/>
  </r>
  <r>
    <x v="6"/>
    <s v="JU2140 NSLHD NURSING &amp; MIDWIFERY"/>
    <x v="0"/>
    <x v="18"/>
    <n v="407.89013157900001"/>
    <n v="191656.10912278001"/>
    <n v="29"/>
  </r>
  <r>
    <x v="4"/>
    <s v="JU2170 NSLHD RNS Division of Cancer, Haematology &amp; Palliative Care"/>
    <x v="0"/>
    <x v="20"/>
    <n v="3759.2030902252"/>
    <n v="1837848.34905351"/>
    <n v="289"/>
  </r>
  <r>
    <x v="9"/>
    <s v="JU2172 RESEARCH CLINICAL TRIALS"/>
    <x v="0"/>
    <x v="12"/>
    <n v="140.5"/>
    <n v="52534.896231780003"/>
    <n v="26"/>
  </r>
  <r>
    <x v="6"/>
    <s v="JU2156 NSLHD FINANCE"/>
    <x v="2"/>
    <x v="19"/>
    <n v="207.83686842130001"/>
    <n v="101008.91667617"/>
    <n v="25"/>
  </r>
  <r>
    <x v="6"/>
    <s v="JU2148 NSLHD CLINICAL GOVERNANCE"/>
    <x v="1"/>
    <x v="1"/>
    <n v="442.71039473680003"/>
    <n v="200553.68816821999"/>
    <n v="34"/>
  </r>
  <r>
    <x v="4"/>
    <s v="JU4356 NSLHD RNS MEDICAL SERVICES"/>
    <x v="2"/>
    <x v="0"/>
    <n v="2038.4547368422"/>
    <n v="991183.41850359004"/>
    <n v="149"/>
  </r>
  <r>
    <x v="6"/>
    <s v="JU2168 NSLHD CLINICAL OPER EXECUTIVE UNIT"/>
    <x v="2"/>
    <x v="17"/>
    <n v="739.03161842110001"/>
    <n v="297242.28399557999"/>
    <n v="25"/>
  </r>
  <r>
    <x v="5"/>
    <s v="JU2320 P&amp;CC Multicutural Health"/>
    <x v="2"/>
    <x v="14"/>
    <n v="1.3072368421"/>
    <n v="663.07491485000003"/>
    <n v="0"/>
  </r>
  <r>
    <x v="6"/>
    <s v="JU2166 NSLHD SENIOR MEDICAL WORKFORCE"/>
    <x v="1"/>
    <x v="24"/>
    <n v="50.472822368400003"/>
    <n v="34620.523136709999"/>
    <n v="1"/>
  </r>
  <r>
    <x v="4"/>
    <s v="JU1052 NSLHD RNS DIV OF SURG AND ANAESTH"/>
    <x v="0"/>
    <x v="8"/>
    <n v="14398.552201128599"/>
    <n v="6287447.9732507505"/>
    <n v="214"/>
  </r>
  <r>
    <x v="6"/>
    <s v="JU2140 NSLHD NURSING &amp; MIDWIFERY"/>
    <x v="1"/>
    <x v="5"/>
    <n v="274.9577631578"/>
    <n v="140882.69705197"/>
    <n v="2"/>
  </r>
  <r>
    <x v="4"/>
    <s v="JU4360 NSLHD RNS OPERATIONS"/>
    <x v="0"/>
    <x v="25"/>
    <n v="1728.1576315789"/>
    <n v="475816.22572588001"/>
    <n v="143"/>
  </r>
  <r>
    <x v="5"/>
    <s v="JU2315 P&amp;CC HARP"/>
    <x v="0"/>
    <x v="1"/>
    <n v="78.903256579000001"/>
    <n v="83841.721386000005"/>
    <n v="6"/>
  </r>
  <r>
    <x v="2"/>
    <s v="JU4362 NSLHD RYDE CORPORATE SERVICES"/>
    <x v="0"/>
    <x v="8"/>
    <n v="428.08667763149998"/>
    <n v="106802.65437935"/>
    <n v="15"/>
  </r>
  <r>
    <x v="6"/>
    <s v="JU2168 NSLHD CLINICAL OPER EXECUTIVE UNIT"/>
    <x v="1"/>
    <x v="11"/>
    <n v="692.89259868420004"/>
    <n v="273383.14577725"/>
    <n v="20"/>
  </r>
  <r>
    <x v="4"/>
    <s v="JU1048 NSLHD RNS DIV OF MEDIC"/>
    <x v="1"/>
    <x v="13"/>
    <n v="11549.524575187401"/>
    <n v="5570138.6670160796"/>
    <n v="149"/>
  </r>
  <r>
    <x v="3"/>
    <s v="JU1079 NSLHD NBHS MV DIV OF CORPORATE SERVICES"/>
    <x v="2"/>
    <x v="21"/>
    <n v="66.119342105399994"/>
    <n v="15145.71632191"/>
    <n v="9"/>
  </r>
  <r>
    <x v="4"/>
    <s v="JU4360 NSLHD RNS OPERATIONS"/>
    <x v="0"/>
    <x v="23"/>
    <n v="1949.8247368418999"/>
    <n v="547646.15476337005"/>
    <n v="140"/>
  </r>
  <r>
    <x v="5"/>
    <s v="JU2305 P&amp;CC AGED CARE &amp; REHAB"/>
    <x v="2"/>
    <x v="6"/>
    <n v="130.9216184213"/>
    <n v="57051.017791459999"/>
    <n v="7"/>
  </r>
  <r>
    <x v="7"/>
    <s v="JU2175 NSLHD MENTAL HEALTH DRUG AND ALCOHOL"/>
    <x v="0"/>
    <x v="14"/>
    <n v="4246.7985263152004"/>
    <n v="1770020.92237253"/>
    <n v="92"/>
  </r>
  <r>
    <x v="5"/>
    <s v="JU2307 P&amp;CC Area Executive"/>
    <x v="2"/>
    <x v="19"/>
    <n v="32.298157894699997"/>
    <n v="15844.57290254"/>
    <n v="13"/>
  </r>
  <r>
    <x v="6"/>
    <s v="JU2156 NSLHD FINANCE"/>
    <x v="1"/>
    <x v="7"/>
    <n v="280.35096710520003"/>
    <n v="151296.52370145"/>
    <n v="29"/>
  </r>
  <r>
    <x v="4"/>
    <s v="JU1064 NSLHD RNS DIV OF BUSINESS UNITS"/>
    <x v="1"/>
    <x v="3"/>
    <n v="0"/>
    <n v="0"/>
    <n v="0"/>
  </r>
  <r>
    <x v="2"/>
    <s v="JU4368 NSLHD RYDE NURSING SERVICES"/>
    <x v="1"/>
    <x v="13"/>
    <n v="2606.9097368416001"/>
    <n v="861966.56444431003"/>
    <n v="1"/>
  </r>
  <r>
    <x v="3"/>
    <s v="JU1079 NSLHD NBHS MV DIV OF CORPORATE SERVICES"/>
    <x v="2"/>
    <x v="4"/>
    <n v="99.644473684299996"/>
    <n v="21728.156804040002"/>
    <n v="15"/>
  </r>
  <r>
    <x v="4"/>
    <s v="JU2170 NSLHD RNS Division of Cancer, Haematology &amp; Palliative Care"/>
    <x v="0"/>
    <x v="18"/>
    <n v="3960.9592575188999"/>
    <n v="1953936.75586104"/>
    <n v="224"/>
  </r>
  <r>
    <x v="5"/>
    <s v="JU2326 P&amp;CC Transitional Aged Care Program"/>
    <x v="0"/>
    <x v="24"/>
    <n v="8.4076315789000002"/>
    <n v="3918.44147845"/>
    <n v="1"/>
  </r>
  <r>
    <x v="6"/>
    <s v="JU4344 NSLHD RESEARCH GEN"/>
    <x v="1"/>
    <x v="20"/>
    <n v="157.65973684209999"/>
    <n v="64743.763683650002"/>
    <n v="36"/>
  </r>
  <r>
    <x v="6"/>
    <s v="JU4344 NSLHD RESEARCH GEN"/>
    <x v="1"/>
    <x v="6"/>
    <n v="148.17828947359999"/>
    <n v="60620.244362149999"/>
    <n v="35"/>
  </r>
  <r>
    <x v="5"/>
    <s v="JU2305 P&amp;CC AGED CARE &amp; REHAB"/>
    <x v="2"/>
    <x v="7"/>
    <n v="131.28376315790001"/>
    <n v="57805.175280620002"/>
    <n v="7"/>
  </r>
  <r>
    <x v="6"/>
    <s v="JU4344 NSLHD RESEARCH GEN"/>
    <x v="0"/>
    <x v="25"/>
    <n v="207.57769736840001"/>
    <n v="117536.04588103"/>
    <n v="16"/>
  </r>
  <r>
    <x v="3"/>
    <s v="JU1074 NSLHD NBHS MANLY DIV OF NURSING"/>
    <x v="0"/>
    <x v="10"/>
    <n v="845.916842105"/>
    <n v="403109.73966149002"/>
    <n v="7"/>
  </r>
  <r>
    <x v="6"/>
    <s v="JU2116 NSLHD CLINICAL TECHNOLOGY SERVICE"/>
    <x v="1"/>
    <x v="18"/>
    <n v="2.8419736842000001"/>
    <n v="1336.4010928299999"/>
    <n v="1"/>
  </r>
  <r>
    <x v="2"/>
    <s v="JU4366 NSLHD RYDE MEDICAL SERVICES"/>
    <x v="0"/>
    <x v="2"/>
    <n v="1774.9334520678999"/>
    <n v="1098437.112224"/>
    <n v="10"/>
  </r>
  <r>
    <x v="4"/>
    <s v="JU4367 - NSLHD RNS RYDE MEDICAL SERVICES"/>
    <x v="1"/>
    <x v="4"/>
    <n v="39.099078947400002"/>
    <n v="16907.724333720002"/>
    <n v="2"/>
  </r>
  <r>
    <x v="5"/>
    <s v="JU2324 P&amp;CC Sydney Home Nursing"/>
    <x v="2"/>
    <x v="12"/>
    <n v="891.48421052670005"/>
    <n v="326987.66424406"/>
    <n v="0"/>
  </r>
  <r>
    <x v="3"/>
    <s v="JU1078 NSLHD NBHS MV DIV OF ALLIED HEALTH"/>
    <x v="0"/>
    <x v="20"/>
    <n v="48.928421052600001"/>
    <n v="17946.929549150002"/>
    <n v="5"/>
  </r>
  <r>
    <x v="1"/>
    <s v="JU2161 NSLHD PHPP ABORIGINAL HEALTH"/>
    <x v="2"/>
    <x v="0"/>
    <n v="2.6723092104999999"/>
    <n v="1579.32268264"/>
    <n v="8"/>
  </r>
  <r>
    <x v="6"/>
    <s v="JU2159 NSLHD CORPORATE SERVICES REPORTING ENTITY"/>
    <x v="1"/>
    <x v="3"/>
    <n v="42.175546052599998"/>
    <n v="18791.20424915"/>
    <n v="7"/>
  </r>
  <r>
    <x v="1"/>
    <s v="JU2163 NSLHD PHPP PUBLIC HEALTH UNIT"/>
    <x v="2"/>
    <x v="17"/>
    <n v="114.3318026317"/>
    <n v="85900.891789059999"/>
    <n v="1"/>
  </r>
  <r>
    <x v="2"/>
    <s v="JU4362 NSLHD RYDE CORPORATE SERVICES"/>
    <x v="0"/>
    <x v="3"/>
    <n v="412.39231578990001"/>
    <n v="103922.58037195999"/>
    <n v="15"/>
  </r>
  <r>
    <x v="5"/>
    <s v="JU2308 P&amp;CC Breast Screen"/>
    <x v="2"/>
    <x v="20"/>
    <n v="4.3671118420999999"/>
    <n v="1725.8181223900001"/>
    <n v="0"/>
  </r>
  <r>
    <x v="0"/>
    <s v="JU1024 NSLHD HKH OUTPATIENT SERVICES"/>
    <x v="0"/>
    <x v="12"/>
    <n v="77.5589473685"/>
    <n v="28364.203433459999"/>
    <n v="0"/>
  </r>
  <r>
    <x v="4"/>
    <s v="JU4360 NSLHD RNS OPERATIONS"/>
    <x v="1"/>
    <x v="5"/>
    <n v="1391.4787697371"/>
    <n v="407054.62488909002"/>
    <n v="189"/>
  </r>
  <r>
    <x v="5"/>
    <s v="JU2322 P&amp;CC Oral Health"/>
    <x v="0"/>
    <x v="8"/>
    <n v="167.73475657899999"/>
    <n v="67202.719792689997"/>
    <n v="17"/>
  </r>
  <r>
    <x v="6"/>
    <s v="JU4312 NSLHD MEDICAL IMAGING"/>
    <x v="0"/>
    <x v="25"/>
    <n v="116.9263571429"/>
    <n v="63019.531494319999"/>
    <n v="6"/>
  </r>
  <r>
    <x v="2"/>
    <s v="JU4362 NSLHD RYDE CORPORATE SERVICES"/>
    <x v="2"/>
    <x v="14"/>
    <n v="349.6371052632"/>
    <n v="102366.23217739"/>
    <n v="11"/>
  </r>
  <r>
    <x v="6"/>
    <s v="JU2144 NSLHD CHIEF EXECUTIVE"/>
    <x v="0"/>
    <x v="2"/>
    <n v="207.59860526310001"/>
    <n v="86424.952427049997"/>
    <n v="67"/>
  </r>
  <r>
    <x v="5"/>
    <s v="JU2315 P&amp;CC HARP"/>
    <x v="0"/>
    <x v="10"/>
    <n v="106.9247697369"/>
    <n v="106684.19313817"/>
    <n v="0"/>
  </r>
  <r>
    <x v="5"/>
    <s v="JU2316 P&amp;CC Health Contact Centre"/>
    <x v="1"/>
    <x v="12"/>
    <n v="6.4039473683999999"/>
    <n v="2512.2685013999999"/>
    <n v="0"/>
  </r>
  <r>
    <x v="4"/>
    <s v="JU4354 NSLHD RNS FINANCE"/>
    <x v="2"/>
    <x v="8"/>
    <n v="86.1303947368"/>
    <n v="37007.808037739997"/>
    <n v="7"/>
  </r>
  <r>
    <x v="6"/>
    <s v="JU4312 NSLHD MEDICAL IMAGING"/>
    <x v="0"/>
    <x v="10"/>
    <n v="115.5025178571"/>
    <n v="62143.10681058"/>
    <n v="6"/>
  </r>
  <r>
    <x v="6"/>
    <s v="JU2116 NSLHD CLINICAL TECHNOLOGY SERVICE"/>
    <x v="1"/>
    <x v="20"/>
    <n v="10.020789473800001"/>
    <n v="4483.9763945100003"/>
    <n v="1"/>
  </r>
  <r>
    <x v="6"/>
    <s v="JU2116 NSLHD CLINICAL TECHNOLOGY SERVICE"/>
    <x v="1"/>
    <x v="6"/>
    <n v="12.893421052600001"/>
    <n v="5997.2197480300001"/>
    <n v="1"/>
  </r>
  <r>
    <x v="4"/>
    <s v="JU1056 NSLHD RNS DIV OF WOM CHILD AND FAM HLTH"/>
    <x v="1"/>
    <x v="8"/>
    <n v="3522.0679868425"/>
    <n v="1898216.85633173"/>
    <n v="44"/>
  </r>
  <r>
    <x v="4"/>
    <s v="JU1052 NSLHD RNS DIV OF SURG AND ANAESTH"/>
    <x v="0"/>
    <x v="3"/>
    <n v="14332.885211466401"/>
    <n v="6262899.5966389691"/>
    <n v="249"/>
  </r>
  <r>
    <x v="5"/>
    <s v="JU2326 P&amp;CC Transitional Aged Care Program"/>
    <x v="2"/>
    <x v="18"/>
    <n v="3.3065789473999998"/>
    <n v="1331.9578509999999"/>
    <n v="0"/>
  </r>
  <r>
    <x v="1"/>
    <s v="JU2162 NSLHD PHPP HEALTH PROMOTION"/>
    <x v="0"/>
    <x v="19"/>
    <n v="20.684868421099999"/>
    <n v="9088.2615736499993"/>
    <n v="4"/>
  </r>
  <r>
    <x v="1"/>
    <s v="JU2162 NSLHD PHPP HEALTH PROMOTION"/>
    <x v="2"/>
    <x v="0"/>
    <n v="14.857236842000001"/>
    <n v="4942.1760538099998"/>
    <n v="5"/>
  </r>
  <r>
    <x v="3"/>
    <s v="JU1088 NSLHD NBHS DIV OF SECTOR OPER"/>
    <x v="0"/>
    <x v="6"/>
    <n v="0"/>
    <n v="0"/>
    <n v="0"/>
  </r>
  <r>
    <x v="5"/>
    <s v="JU2320 P&amp;CC Multicutural Health"/>
    <x v="1"/>
    <x v="20"/>
    <n v="0"/>
    <n v="0"/>
    <n v="0"/>
  </r>
  <r>
    <x v="4"/>
    <s v="JU2170 NSLHD RNS Division of Cancer, Haematology &amp; Palliative Care"/>
    <x v="2"/>
    <x v="16"/>
    <n v="3773.0216945491002"/>
    <n v="1964105.16503392"/>
    <n v="232"/>
  </r>
  <r>
    <x v="6"/>
    <s v="JU2116 NSLHD CLINICAL TECHNOLOGY SERVICE"/>
    <x v="0"/>
    <x v="14"/>
    <n v="38.244078947299997"/>
    <n v="13030.951466189999"/>
    <n v="3"/>
  </r>
  <r>
    <x v="6"/>
    <s v="JU2156 NSLHD FINANCE"/>
    <x v="1"/>
    <x v="6"/>
    <n v="275.31214473699998"/>
    <n v="149474.18424691999"/>
    <n v="26"/>
  </r>
  <r>
    <x v="3"/>
    <s v="JU1078 NSLHD NBHS MV DIV OF ALLIED HEALTH"/>
    <x v="2"/>
    <x v="12"/>
    <n v="21.473421052599999"/>
    <n v="6708.5689392000004"/>
    <n v="0"/>
  </r>
  <r>
    <x v="4"/>
    <s v="JU4358 NSLHD RNS NURSING SERVICES"/>
    <x v="0"/>
    <x v="2"/>
    <n v="311.39986842119998"/>
    <n v="122873.95657937"/>
    <n v="2"/>
  </r>
  <r>
    <x v="4"/>
    <s v="JU1068 NSLHD RNS DIV OF PRIM &amp; COMM CARE"/>
    <x v="2"/>
    <x v="10"/>
    <n v="105.8738157895"/>
    <n v="42109.935835010001"/>
    <n v="37"/>
  </r>
  <r>
    <x v="6"/>
    <s v="JU2156 NSLHD FINANCE"/>
    <x v="0"/>
    <x v="5"/>
    <n v="328.46115789499999"/>
    <n v="130933.57794826"/>
    <n v="56"/>
  </r>
  <r>
    <x v="5"/>
    <s v="JU2324 P&amp;CC Sydney Home Nursing"/>
    <x v="2"/>
    <x v="20"/>
    <n v="885.49276315830002"/>
    <n v="321255.72183291998"/>
    <n v="0"/>
  </r>
  <r>
    <x v="3"/>
    <s v="JU1076 NSLHD NBHS DIV OF ANAESTH AND SURG"/>
    <x v="1"/>
    <x v="12"/>
    <n v="2.37975"/>
    <n v="3395.5408966599998"/>
    <n v="0"/>
  </r>
  <r>
    <x v="6"/>
    <s v="JU2164 NSLHD WORKFORCE DEVELOPMENT"/>
    <x v="1"/>
    <x v="2"/>
    <n v="738.04660526320004"/>
    <n v="403846.98780776002"/>
    <n v="59"/>
  </r>
  <r>
    <x v="1"/>
    <s v="JU2163 NSLHD PHPP PUBLIC HEALTH UNIT"/>
    <x v="2"/>
    <x v="13"/>
    <n v="243.5227039474"/>
    <n v="142247.82789206001"/>
    <n v="1"/>
  </r>
  <r>
    <x v="4"/>
    <s v="JU1064 NSLHD RNS DIV OF BUSINESS UNITS"/>
    <x v="2"/>
    <x v="0"/>
    <n v="0"/>
    <n v="0"/>
    <n v="0"/>
  </r>
  <r>
    <x v="0"/>
    <s v="JU1046 NSLHD HKHS DIV OF NURSING"/>
    <x v="1"/>
    <x v="13"/>
    <n v="4414.8432894736998"/>
    <n v="1536439.21624159"/>
    <n v="8"/>
  </r>
  <r>
    <x v="6"/>
    <s v="JU2164 NSLHD WORKFORCE DEVELOPMENT"/>
    <x v="1"/>
    <x v="18"/>
    <n v="701.85811184229999"/>
    <n v="455906.46036366001"/>
    <n v="28"/>
  </r>
  <r>
    <x v="3"/>
    <s v="JU1072 NSLHD NBHS DIV OF MEDIC EMERG AND ICU"/>
    <x v="2"/>
    <x v="16"/>
    <n v="10.671690789499999"/>
    <n v="10112.86127098"/>
    <n v="0"/>
  </r>
  <r>
    <x v="6"/>
    <s v="JU1317 NSLHD NORTHERN BEACHES HOSPITAL"/>
    <x v="0"/>
    <x v="2"/>
    <n v="1274.9544736836001"/>
    <n v="590488.76851698"/>
    <n v="92"/>
  </r>
  <r>
    <x v="5"/>
    <s v="JU2307 P&amp;CC Area Executive"/>
    <x v="0"/>
    <x v="22"/>
    <n v="43.8320394737"/>
    <n v="21968.460290049999"/>
    <n v="5"/>
  </r>
  <r>
    <x v="6"/>
    <s v="JU2156 NSLHD FINANCE"/>
    <x v="1"/>
    <x v="14"/>
    <n v="242.47756578959999"/>
    <n v="140898.12367353999"/>
    <n v="4"/>
  </r>
  <r>
    <x v="4"/>
    <s v="JU1052 NSLHD RNS DIV OF SURG AND ANAESTH"/>
    <x v="2"/>
    <x v="7"/>
    <n v="15422.928985904"/>
    <n v="6812716.04906788"/>
    <n v="98"/>
  </r>
  <r>
    <x v="7"/>
    <s v="JU2175 NSLHD MENTAL HEALTH DRUG AND ALCOHOL"/>
    <x v="0"/>
    <x v="7"/>
    <n v="4428.8946315796002"/>
    <n v="1835886.2381988501"/>
    <n v="193"/>
  </r>
  <r>
    <x v="6"/>
    <s v="JU2156 NSLHD FINANCE"/>
    <x v="0"/>
    <x v="1"/>
    <n v="371.19325657889999"/>
    <n v="150968.76911473001"/>
    <n v="75"/>
  </r>
  <r>
    <x v="3"/>
    <s v="JU1088 NSLHD NBHS DIV OF SECTOR OPER"/>
    <x v="0"/>
    <x v="2"/>
    <n v="0"/>
    <n v="0"/>
    <n v="0"/>
  </r>
  <r>
    <x v="6"/>
    <s v="JU2140 NSLHD NURSING &amp; MIDWIFERY"/>
    <x v="0"/>
    <x v="14"/>
    <n v="411.84276315779999"/>
    <n v="193602.00461420999"/>
    <n v="36"/>
  </r>
  <r>
    <x v="6"/>
    <s v="JU4344 NSLHD RESEARCH GEN"/>
    <x v="1"/>
    <x v="18"/>
    <n v="144.3671052631"/>
    <n v="58170.793815379999"/>
    <n v="43"/>
  </r>
  <r>
    <x v="6"/>
    <s v="JU2148 NSLHD CLINICAL GOVERNANCE"/>
    <x v="0"/>
    <x v="22"/>
    <n v="318.70381578939998"/>
    <n v="118069.34475046"/>
    <n v="44"/>
  </r>
  <r>
    <x v="1"/>
    <s v="JU2161 NSLHD PHPP ABORIGINAL HEALTH"/>
    <x v="0"/>
    <x v="4"/>
    <n v="36.127197368399997"/>
    <n v="15796.97765352"/>
    <n v="7"/>
  </r>
  <r>
    <x v="3"/>
    <s v="JU1074 NSLHD NBHS MANLY DIV OF NURSING"/>
    <x v="0"/>
    <x v="23"/>
    <n v="862.54907894719997"/>
    <n v="399413.40895822999"/>
    <n v="8"/>
  </r>
  <r>
    <x v="4"/>
    <s v="JU4356 NSLHD RNS MEDICAL SERVICES"/>
    <x v="1"/>
    <x v="24"/>
    <n v="1801.4483026324999"/>
    <n v="869779.36464186001"/>
    <n v="127.5"/>
  </r>
  <r>
    <x v="5"/>
    <s v="JU2305 P&amp;CC AGED CARE &amp; REHAB"/>
    <x v="0"/>
    <x v="24"/>
    <n v="119.2359210525"/>
    <n v="50040.688152510003"/>
    <n v="7"/>
  </r>
  <r>
    <x v="2"/>
    <s v="JU4370 NSLHD RYDE PRIMARY &amp; COMMUNITY CARE"/>
    <x v="2"/>
    <x v="8"/>
    <n v="8.5396052632000004"/>
    <n v="3527.3336780499999"/>
    <n v="5"/>
  </r>
  <r>
    <x v="0"/>
    <s v="JU1040 NSLHD HKHS DIV OF SECTOR OPER"/>
    <x v="2"/>
    <x v="4"/>
    <n v="89.745394736999998"/>
    <n v="34985.974835829998"/>
    <n v="18"/>
  </r>
  <r>
    <x v="6"/>
    <s v="JU2144 NSLHD CHIEF EXECUTIVE"/>
    <x v="0"/>
    <x v="3"/>
    <n v="229.16039473699999"/>
    <n v="95801.87059921"/>
    <n v="62"/>
  </r>
  <r>
    <x v="5"/>
    <s v="JU2320 P&amp;CC Multicutural Health"/>
    <x v="0"/>
    <x v="25"/>
    <n v="9.4048684210999998"/>
    <n v="4652.7595764999996"/>
    <n v="0"/>
  </r>
  <r>
    <x v="4"/>
    <s v="JU1056 NSLHD RNS DIV OF WOM CHILD AND FAM HLTH"/>
    <x v="2"/>
    <x v="23"/>
    <n v="3761.3608289476001"/>
    <n v="1900400.04309594"/>
    <n v="38"/>
  </r>
  <r>
    <x v="0"/>
    <s v="JU1025 NSLHD HKHS DIV OF CORPORATE SERVICES"/>
    <x v="2"/>
    <x v="10"/>
    <n v="545.22105263180003"/>
    <n v="122031.43877165001"/>
    <n v="15"/>
  </r>
  <r>
    <x v="3"/>
    <s v="JU1072 NSLHD NBHS DIV OF MEDIC EMERG AND ICU"/>
    <x v="0"/>
    <x v="0"/>
    <n v="8.2814539473999993"/>
    <n v="7268.26830118"/>
    <n v="0"/>
  </r>
  <r>
    <x v="1"/>
    <s v="JU2162 NSLHD PHPP HEALTH PROMOTION"/>
    <x v="1"/>
    <x v="24"/>
    <n v="9.1608421053000004"/>
    <n v="3840.5193212600002"/>
    <n v="8"/>
  </r>
  <r>
    <x v="6"/>
    <s v="JU2164 NSLHD WORKFORCE DEVELOPMENT"/>
    <x v="0"/>
    <x v="2"/>
    <n v="647.84819078999999"/>
    <n v="319265.01607776002"/>
    <n v="107"/>
  </r>
  <r>
    <x v="5"/>
    <s v="JU2314 P&amp;CC Cremone CHC"/>
    <x v="0"/>
    <x v="13"/>
    <n v="0"/>
    <n v="0"/>
    <n v="0"/>
  </r>
  <r>
    <x v="7"/>
    <s v="JU2174 - NSLHD DRUG &amp; ALCOHOL"/>
    <x v="1"/>
    <x v="4"/>
    <n v="484.03611184200003"/>
    <n v="220186.61645321001"/>
    <n v="14"/>
  </r>
  <r>
    <x v="4"/>
    <s v="JU2108 NSLHD IMAGING"/>
    <x v="1"/>
    <x v="2"/>
    <n v="2122.4498562027002"/>
    <n v="1151043.0338283"/>
    <n v="60"/>
  </r>
  <r>
    <x v="0"/>
    <s v="JU1025 NSLHD HKHS DIV OF CORPORATE SERVICES"/>
    <x v="2"/>
    <x v="1"/>
    <n v="641.43763157859996"/>
    <n v="147642.93344871001"/>
    <n v="10"/>
  </r>
  <r>
    <x v="4"/>
    <s v="JU4354 NSLHD RNS FINANCE"/>
    <x v="2"/>
    <x v="17"/>
    <n v="54.128888157900001"/>
    <n v="21782.686330159999"/>
    <n v="2"/>
  </r>
  <r>
    <x v="5"/>
    <s v="JU2324 P&amp;CC Sydney Home Nursing"/>
    <x v="2"/>
    <x v="3"/>
    <n v="911.50881578969995"/>
    <n v="334035.07779047999"/>
    <n v="0"/>
  </r>
  <r>
    <x v="3"/>
    <s v="JU1078 NSLHD NBHS MV DIV OF ALLIED HEALTH"/>
    <x v="2"/>
    <x v="13"/>
    <n v="22.219342105300001"/>
    <n v="9241.4500419100004"/>
    <n v="3"/>
  </r>
  <r>
    <x v="7"/>
    <s v="JU2174 - NSLHD DRUG &amp; ALCOHOL"/>
    <x v="0"/>
    <x v="1"/>
    <n v="437.5408947368"/>
    <n v="202835.87583668999"/>
    <n v="25"/>
  </r>
  <r>
    <x v="3"/>
    <s v="JU1079 NSLHD NBHS MV DIV OF CORPORATE SERVICES"/>
    <x v="0"/>
    <x v="5"/>
    <n v="126.90223684199999"/>
    <n v="25781.24551035"/>
    <n v="7"/>
  </r>
  <r>
    <x v="5"/>
    <s v="JU2314 P&amp;CC Cremone CHC"/>
    <x v="2"/>
    <x v="14"/>
    <n v="0"/>
    <n v="0"/>
    <n v="0"/>
  </r>
  <r>
    <x v="4"/>
    <s v="JU4360 NSLHD RNS OPERATIONS"/>
    <x v="2"/>
    <x v="1"/>
    <n v="2162.4455131576001"/>
    <n v="625454.40391145996"/>
    <n v="155"/>
  </r>
  <r>
    <x v="5"/>
    <s v="JU2307 P&amp;CC Area Executive"/>
    <x v="1"/>
    <x v="13"/>
    <n v="50.218157894699999"/>
    <n v="26729.45648121"/>
    <n v="14"/>
  </r>
  <r>
    <x v="2"/>
    <s v="JU4370 NSLHD RYDE PRIMARY &amp; COMMUNITY CARE"/>
    <x v="2"/>
    <x v="20"/>
    <n v="6.7718421052000002"/>
    <n v="2332.9051844199998"/>
    <n v="5"/>
  </r>
  <r>
    <x v="4"/>
    <s v="JU1048 NSLHD RNS DIV OF MEDIC"/>
    <x v="0"/>
    <x v="22"/>
    <n v="11025.933745299901"/>
    <n v="5224628.0498794895"/>
    <n v="134"/>
  </r>
  <r>
    <x v="4"/>
    <s v="JU1048 NSLHD RNS DIV OF MEDIC"/>
    <x v="1"/>
    <x v="5"/>
    <n v="11281.973606203401"/>
    <n v="5569364.5864421697"/>
    <n v="128"/>
  </r>
  <r>
    <x v="6"/>
    <s v="JU2144 NSLHD CHIEF EXECUTIVE"/>
    <x v="2"/>
    <x v="20"/>
    <n v="148.93802631579999"/>
    <n v="65498.91260612"/>
    <n v="50"/>
  </r>
  <r>
    <x v="6"/>
    <s v="JU2148 NSLHD CLINICAL GOVERNANCE"/>
    <x v="1"/>
    <x v="12"/>
    <n v="459.69789473669999"/>
    <n v="206607.98928544001"/>
    <n v="45"/>
  </r>
  <r>
    <x v="6"/>
    <s v="JU2158 NSLHD PATU - PATIENT ACCESS TRANSPORT UNIT"/>
    <x v="2"/>
    <x v="23"/>
    <n v="28.9165789473"/>
    <n v="9971.8909795399995"/>
    <n v="0"/>
  </r>
  <r>
    <x v="7"/>
    <s v="JU2175 NSLHD MENTAL HEALTH DRUG AND ALCOHOL"/>
    <x v="0"/>
    <x v="17"/>
    <n v="4402.1634013165003"/>
    <n v="1883736.0113895"/>
    <n v="99"/>
  </r>
  <r>
    <x v="0"/>
    <s v="JU1040 NSLHD HKHS DIV OF SECTOR OPER"/>
    <x v="1"/>
    <x v="14"/>
    <n v="56.172631578900003"/>
    <n v="19237.493882340001"/>
    <n v="1"/>
  </r>
  <r>
    <x v="6"/>
    <s v="JU2159 NSLHD CORPORATE SERVICES REPORTING ENTITY"/>
    <x v="2"/>
    <x v="5"/>
    <n v="46.3693157895"/>
    <n v="26163.16994163"/>
    <n v="3"/>
  </r>
  <r>
    <x v="5"/>
    <s v="JU2324 P&amp;CC Sydney Home Nursing"/>
    <x v="1"/>
    <x v="15"/>
    <n v="897.44723684209998"/>
    <n v="326580.05321058002"/>
    <n v="1"/>
  </r>
  <r>
    <x v="6"/>
    <s v="JU2166 NSLHD SENIOR MEDICAL WORKFORCE"/>
    <x v="0"/>
    <x v="17"/>
    <n v="139.78079605260001"/>
    <n v="78597.07493961"/>
    <n v="27"/>
  </r>
  <r>
    <x v="1"/>
    <s v="JU2161 NSLHD PHPP ABORIGINAL HEALTH"/>
    <x v="1"/>
    <x v="3"/>
    <n v="13.2774736842"/>
    <n v="7351.2551678999998"/>
    <n v="7"/>
  </r>
  <r>
    <x v="4"/>
    <s v="JU2108 NSLHD IMAGING"/>
    <x v="1"/>
    <x v="11"/>
    <n v="1996.0215545115"/>
    <n v="1055237.19542532"/>
    <n v="55"/>
  </r>
  <r>
    <x v="0"/>
    <s v="JU1036 NSLHD HKHS DIV OF REHAB AND AGED CARE"/>
    <x v="0"/>
    <x v="14"/>
    <n v="433.89050657899998"/>
    <n v="198235.44569322999"/>
    <n v="8"/>
  </r>
  <r>
    <x v="4"/>
    <s v="JU4356 NSLHD RNS MEDICAL SERVICES"/>
    <x v="0"/>
    <x v="8"/>
    <n v="1603.6685065798999"/>
    <n v="729862.40363058995"/>
    <n v="389"/>
  </r>
  <r>
    <x v="4"/>
    <s v="JU1064 NSLHD RNS DIV OF BUSINESS UNITS"/>
    <x v="2"/>
    <x v="2"/>
    <n v="0"/>
    <n v="0"/>
    <n v="0"/>
  </r>
  <r>
    <x v="6"/>
    <s v="JU2144 NSLHD CHIEF EXECUTIVE"/>
    <x v="2"/>
    <x v="22"/>
    <n v="148.65471052640001"/>
    <n v="65401.112857009997"/>
    <n v="52"/>
  </r>
  <r>
    <x v="5"/>
    <s v="JU2320 P&amp;CC Multicutural Health"/>
    <x v="1"/>
    <x v="7"/>
    <n v="0"/>
    <n v="0"/>
    <n v="0"/>
  </r>
  <r>
    <x v="0"/>
    <s v="JU1046 NSLHD HKHS DIV OF NURSING"/>
    <x v="2"/>
    <x v="12"/>
    <n v="4246.9217105258003"/>
    <n v="1498859.36626595"/>
    <n v="0"/>
  </r>
  <r>
    <x v="3"/>
    <s v="JU1078 NSLHD NBHS MV DIV OF ALLIED HEALTH"/>
    <x v="2"/>
    <x v="14"/>
    <n v="13.541710526299999"/>
    <n v="4981.31136522"/>
    <n v="0"/>
  </r>
  <r>
    <x v="5"/>
    <s v="JU2326 P&amp;CC Transitional Aged Care Program"/>
    <x v="2"/>
    <x v="6"/>
    <n v="11.7913157895"/>
    <n v="5474.2324183299997"/>
    <n v="0"/>
  </r>
  <r>
    <x v="3"/>
    <s v="JU1072 NSLHD NBHS DIV OF MEDIC EMERG AND ICU"/>
    <x v="1"/>
    <x v="6"/>
    <n v="15.52075"/>
    <n v="19261.811980319999"/>
    <n v="0"/>
  </r>
  <r>
    <x v="4"/>
    <s v="JU1068 NSLHD RNS DIV OF PRIM &amp; COMM CARE"/>
    <x v="0"/>
    <x v="2"/>
    <n v="89.842236841800002"/>
    <n v="33725.763612609997"/>
    <n v="34"/>
  </r>
  <r>
    <x v="5"/>
    <s v="JU2309 P&amp;CC Child &amp; Family Health"/>
    <x v="0"/>
    <x v="10"/>
    <n v="335.07863157880001"/>
    <n v="180032.30346774001"/>
    <n v="32"/>
  </r>
  <r>
    <x v="4"/>
    <s v="JU1056 NSLHD RNS DIV OF WOM CHILD AND FAM HLTH"/>
    <x v="0"/>
    <x v="13"/>
    <n v="4046.3361907891999"/>
    <n v="2033363.2149505899"/>
    <n v="68"/>
  </r>
  <r>
    <x v="4"/>
    <s v="JU1056 NSLHD RNS DIV OF WOM CHILD AND FAM HLTH"/>
    <x v="0"/>
    <x v="21"/>
    <n v="4341.1771776309997"/>
    <n v="2059660.4777793"/>
    <n v="51"/>
  </r>
  <r>
    <x v="5"/>
    <s v="JU2320 P&amp;CC Multicutural Health"/>
    <x v="1"/>
    <x v="6"/>
    <n v="0"/>
    <n v="0"/>
    <n v="0"/>
  </r>
  <r>
    <x v="0"/>
    <s v="JU1025 NSLHD HKHS DIV OF CORPORATE SERVICES"/>
    <x v="2"/>
    <x v="15"/>
    <n v="649.98526315770005"/>
    <n v="140970.03473077001"/>
    <n v="17"/>
  </r>
  <r>
    <x v="5"/>
    <s v="JU2326 P&amp;CC Transitional Aged Care Program"/>
    <x v="0"/>
    <x v="21"/>
    <n v="7.6131578946999996"/>
    <n v="3399.5059701800001"/>
    <n v="1"/>
  </r>
  <r>
    <x v="6"/>
    <s v="JU2159 NSLHD CORPORATE SERVICES REPORTING ENTITY"/>
    <x v="2"/>
    <x v="0"/>
    <n v="29.336842105199999"/>
    <n v="11889.307170010001"/>
    <n v="5"/>
  </r>
  <r>
    <x v="1"/>
    <s v="JU2152 NSLHD POPULATION HEALTH &amp; PLANNING"/>
    <x v="2"/>
    <x v="9"/>
    <n v="54.185907894700001"/>
    <n v="36245.0009632"/>
    <n v="2"/>
  </r>
  <r>
    <x v="8"/>
    <s v="JU1237 NSLHD RNS DIV OF MEDICINE SP&amp;T"/>
    <x v="2"/>
    <x v="0"/>
    <n v="40.333157894700001"/>
    <n v="21200.099501159999"/>
    <n v="0"/>
  </r>
  <r>
    <x v="5"/>
    <s v="JU2322 P&amp;CC Oral Health"/>
    <x v="2"/>
    <x v="13"/>
    <n v="97.3396250001"/>
    <n v="50482.371187559998"/>
    <n v="5"/>
  </r>
  <r>
    <x v="5"/>
    <s v="JU2316 P&amp;CC Health Contact Centre"/>
    <x v="1"/>
    <x v="18"/>
    <n v="5.1563157894999998"/>
    <n v="1968.51125723"/>
    <n v="1"/>
  </r>
  <r>
    <x v="4"/>
    <s v="JU1052 NSLHD RNS DIV OF SURG AND ANAESTH"/>
    <x v="2"/>
    <x v="14"/>
    <n v="14761.329485902699"/>
    <n v="6559481.6874199798"/>
    <n v="123"/>
  </r>
  <r>
    <x v="9"/>
    <s v="JU2172 RESEARCH CLINICAL TRIALS"/>
    <x v="2"/>
    <x v="1"/>
    <n v="133.24381578949999"/>
    <n v="51078.111932430002"/>
    <n v="22"/>
  </r>
  <r>
    <x v="3"/>
    <s v="JU1077 NSLHD NBHS MV DIV OF DMS"/>
    <x v="1"/>
    <x v="24"/>
    <n v="37.9593815789"/>
    <n v="20497.161553549999"/>
    <n v="2"/>
  </r>
  <r>
    <x v="6"/>
    <s v="JU2160 NSLHD INFORMATION COMMUNICATIONS &amp; TECHNOLOGY"/>
    <x v="1"/>
    <x v="4"/>
    <n v="1028.8744934209001"/>
    <n v="494634.58171418001"/>
    <n v="106"/>
  </r>
  <r>
    <x v="5"/>
    <s v="JU2312 P&amp;CC Community Clinical Rehab"/>
    <x v="0"/>
    <x v="20"/>
    <n v="56.605789473599998"/>
    <n v="24923.96435753"/>
    <n v="9"/>
  </r>
  <r>
    <x v="4"/>
    <s v="JU2170 NSLHD RNS Division of Cancer, Haematology &amp; Palliative Care"/>
    <x v="1"/>
    <x v="3"/>
    <n v="3971.6007020674001"/>
    <n v="2182542.3352035801"/>
    <n v="193"/>
  </r>
  <r>
    <x v="4"/>
    <s v="JU1102 NSLHD CORPORATE SERVICES - RNS PPP"/>
    <x v="0"/>
    <x v="11"/>
    <n v="103.22381578940001"/>
    <n v="28525.852911950002"/>
    <n v="0"/>
  </r>
  <r>
    <x v="1"/>
    <s v="JU2163 NSLHD PHPP PUBLIC HEALTH UNIT"/>
    <x v="1"/>
    <x v="6"/>
    <n v="104.8391973685"/>
    <n v="92871.97936831"/>
    <n v="1"/>
  </r>
  <r>
    <x v="0"/>
    <s v="JU1042 NSLHD HKHS DIV OF MEDICAL SERVICES"/>
    <x v="2"/>
    <x v="21"/>
    <n v="2042.2775319553"/>
    <n v="1331558.5259571199"/>
    <n v="47"/>
  </r>
  <r>
    <x v="4"/>
    <s v="JU4367 - NSLHD RNS RYDE MEDICAL SERVICES"/>
    <x v="0"/>
    <x v="9"/>
    <n v="317.03884868419999"/>
    <n v="333910.65193676"/>
    <n v="3"/>
  </r>
  <r>
    <x v="4"/>
    <s v="JU1052 NSLHD RNS DIV OF SURG AND ANAESTH"/>
    <x v="1"/>
    <x v="18"/>
    <n v="15202.060192668499"/>
    <n v="7097019.0080463905"/>
    <n v="160"/>
  </r>
  <r>
    <x v="6"/>
    <s v="JU2148 NSLHD CLINICAL GOVERNANCE"/>
    <x v="0"/>
    <x v="10"/>
    <n v="302.58421052620002"/>
    <n v="105645.16521283"/>
    <n v="41"/>
  </r>
  <r>
    <x v="8"/>
    <s v="JU4340 NSLHD RESEARCH SP&amp;T"/>
    <x v="1"/>
    <x v="3"/>
    <n v="132.24375000009999"/>
    <n v="75181.577520930005"/>
    <n v="14"/>
  </r>
  <r>
    <x v="0"/>
    <s v="JU1042 NSLHD HKHS DIV OF MEDICAL SERVICES"/>
    <x v="0"/>
    <x v="22"/>
    <n v="2088.2087114658002"/>
    <n v="1284189.4278101299"/>
    <n v="27"/>
  </r>
  <r>
    <x v="6"/>
    <s v="JU2140 NSLHD NURSING &amp; MIDWIFERY"/>
    <x v="0"/>
    <x v="1"/>
    <n v="563.30394736840003"/>
    <n v="258381.78077444999"/>
    <n v="55"/>
  </r>
  <r>
    <x v="8"/>
    <s v="JU1236 NSLHD ROYAL NORTH SHORE SP&amp;T"/>
    <x v="0"/>
    <x v="11"/>
    <n v="107.5066513158"/>
    <n v="53211.239938289997"/>
    <n v="1"/>
  </r>
  <r>
    <x v="4"/>
    <s v="JU1102 NSLHD CORPORATE SERVICES - RNS PPP"/>
    <x v="1"/>
    <x v="16"/>
    <n v="63.376315789499998"/>
    <n v="17987.572302240002"/>
    <n v="0"/>
  </r>
  <r>
    <x v="6"/>
    <s v="JU2158 NSLHD PATU - PATIENT ACCESS TRANSPORT UNIT"/>
    <x v="0"/>
    <x v="19"/>
    <n v="45.290526315800001"/>
    <n v="15211.738751929999"/>
    <n v="0"/>
  </r>
  <r>
    <x v="8"/>
    <s v="JU1236 NSLHD ROYAL NORTH SHORE SP&amp;T"/>
    <x v="0"/>
    <x v="10"/>
    <n v="65.251973684199996"/>
    <n v="30651.450094290001"/>
    <n v="5"/>
  </r>
  <r>
    <x v="8"/>
    <s v="JU4340 NSLHD RESEARCH SP&amp;T"/>
    <x v="1"/>
    <x v="6"/>
    <n v="126.5986907895"/>
    <n v="72500.911364679996"/>
    <n v="11"/>
  </r>
  <r>
    <x v="4"/>
    <s v="JU2170 NSLHD RNS Division of Cancer, Haematology &amp; Palliative Care"/>
    <x v="1"/>
    <x v="6"/>
    <n v="4198.8986250000999"/>
    <n v="2262095.38688864"/>
    <n v="187"/>
  </r>
  <r>
    <x v="9"/>
    <s v="JU2172 RESEARCH CLINICAL TRIALS"/>
    <x v="1"/>
    <x v="13"/>
    <n v="132.05802631579999"/>
    <n v="54037.15808252"/>
    <n v="19"/>
  </r>
  <r>
    <x v="6"/>
    <s v="JU4312 NSLHD MEDICAL IMAGING"/>
    <x v="2"/>
    <x v="7"/>
    <n v="111.0868571428"/>
    <n v="60834.116396819998"/>
    <n v="2"/>
  </r>
  <r>
    <x v="4"/>
    <s v="JU1068 NSLHD RNS DIV OF PRIM &amp; COMM CARE"/>
    <x v="0"/>
    <x v="5"/>
    <n v="76.574342105400007"/>
    <n v="28726.18309178"/>
    <n v="43"/>
  </r>
  <r>
    <x v="0"/>
    <s v="JU1046 NSLHD HKHS DIV OF NURSING"/>
    <x v="2"/>
    <x v="21"/>
    <n v="4385.4236842109003"/>
    <n v="1524740.8868654701"/>
    <n v="2"/>
  </r>
  <r>
    <x v="5"/>
    <s v="JU2312 P&amp;CC Community Clinical Rehab"/>
    <x v="2"/>
    <x v="18"/>
    <n v="59.438289473700003"/>
    <n v="27525.303772840001"/>
    <n v="2"/>
  </r>
  <r>
    <x v="0"/>
    <s v="JU1046 NSLHD HKHS DIV OF NURSING"/>
    <x v="0"/>
    <x v="2"/>
    <n v="3817.2939473685001"/>
    <n v="1286348.7290312201"/>
    <n v="9"/>
  </r>
  <r>
    <x v="6"/>
    <s v="JU2159 NSLHD CORPORATE SERVICES REPORTING ENTITY"/>
    <x v="0"/>
    <x v="16"/>
    <n v="17.746065789500001"/>
    <n v="8511.0032676699993"/>
    <n v="11"/>
  </r>
  <r>
    <x v="3"/>
    <s v="JU1088 NSLHD NBHS DIV OF SECTOR OPER"/>
    <x v="2"/>
    <x v="19"/>
    <n v="2.9948684211000001"/>
    <n v="1205.67133773"/>
    <n v="3"/>
  </r>
  <r>
    <x v="2"/>
    <s v="JU4362 NSLHD RYDE CORPORATE SERVICES"/>
    <x v="1"/>
    <x v="8"/>
    <n v="294.61631578940001"/>
    <n v="81042.786053639997"/>
    <n v="10"/>
  </r>
  <r>
    <x v="8"/>
    <s v="JU4340 NSLHD RESEARCH SP&amp;T"/>
    <x v="0"/>
    <x v="17"/>
    <n v="318.32603289489998"/>
    <n v="154732.50507434999"/>
    <n v="57"/>
  </r>
  <r>
    <x v="4"/>
    <s v="JU1048 NSLHD RNS DIV OF MEDIC"/>
    <x v="0"/>
    <x v="24"/>
    <n v="10774.3861296994"/>
    <n v="5010644.7633472495"/>
    <n v="220"/>
  </r>
  <r>
    <x v="5"/>
    <s v="JU2312 P&amp;CC Community Clinical Rehab"/>
    <x v="0"/>
    <x v="23"/>
    <n v="72.289210526299996"/>
    <n v="32128.07021025"/>
    <n v="2"/>
  </r>
  <r>
    <x v="0"/>
    <s v="JU1024 NSLHD HKH OUTPATIENT SERVICES"/>
    <x v="1"/>
    <x v="15"/>
    <n v="164.5061842106"/>
    <n v="57868.552533850001"/>
    <n v="2"/>
  </r>
  <r>
    <x v="0"/>
    <s v="JU1040 NSLHD HKHS DIV OF SECTOR OPER"/>
    <x v="1"/>
    <x v="7"/>
    <n v="73.5985526316"/>
    <n v="27272.596365730002"/>
    <n v="4"/>
  </r>
  <r>
    <x v="6"/>
    <s v="JU2156 NSLHD FINANCE"/>
    <x v="0"/>
    <x v="20"/>
    <n v="466.38407894749997"/>
    <n v="191088.40512814"/>
    <n v="60"/>
  </r>
  <r>
    <x v="4"/>
    <s v="JU4358 NSLHD RNS NURSING SERVICES"/>
    <x v="2"/>
    <x v="5"/>
    <n v="406.75460526299997"/>
    <n v="163621.79558104"/>
    <n v="1"/>
  </r>
  <r>
    <x v="5"/>
    <s v="JU2309 P&amp;CC Child &amp; Family Health"/>
    <x v="2"/>
    <x v="3"/>
    <n v="457.02656578940002"/>
    <n v="243188.84888211"/>
    <n v="64"/>
  </r>
  <r>
    <x v="4"/>
    <s v="JU4356 NSLHD RNS MEDICAL SERVICES"/>
    <x v="2"/>
    <x v="6"/>
    <n v="2032.3182368421001"/>
    <n v="929339.91849682003"/>
    <n v="217"/>
  </r>
  <r>
    <x v="3"/>
    <s v="JU1077 NSLHD NBHS MV DIV OF DMS"/>
    <x v="0"/>
    <x v="19"/>
    <n v="48.383392857099999"/>
    <n v="30827.75486782"/>
    <n v="0"/>
  </r>
  <r>
    <x v="5"/>
    <s v="JU2316 P&amp;CC Health Contact Centre"/>
    <x v="0"/>
    <x v="17"/>
    <n v="16.271184210600001"/>
    <n v="5299.19771098"/>
    <n v="1"/>
  </r>
  <r>
    <x v="1"/>
    <s v="JU2161 NSLHD PHPP ABORIGINAL HEALTH"/>
    <x v="0"/>
    <x v="16"/>
    <n v="21.715263157799999"/>
    <n v="8774.9939289899994"/>
    <n v="7"/>
  </r>
  <r>
    <x v="4"/>
    <s v="JU1068 NSLHD RNS DIV OF PRIM &amp; COMM CARE"/>
    <x v="2"/>
    <x v="16"/>
    <n v="140.6482894735"/>
    <n v="56653.523115750002"/>
    <n v="40"/>
  </r>
  <r>
    <x v="6"/>
    <s v="JU2144 NSLHD CHIEF EXECUTIVE"/>
    <x v="2"/>
    <x v="2"/>
    <n v="148.6896052633"/>
    <n v="65893.998084790001"/>
    <n v="41"/>
  </r>
  <r>
    <x v="5"/>
    <s v="JU2312 P&amp;CC Community Clinical Rehab"/>
    <x v="2"/>
    <x v="20"/>
    <n v="73.683947368399998"/>
    <n v="33555.843994919996"/>
    <n v="4"/>
  </r>
  <r>
    <x v="6"/>
    <s v="JU2148 NSLHD CLINICAL GOVERNANCE"/>
    <x v="1"/>
    <x v="14"/>
    <n v="382.05460526309997"/>
    <n v="175232.86433365001"/>
    <n v="40"/>
  </r>
  <r>
    <x v="0"/>
    <s v="JU1040 NSLHD HKHS DIV OF SECTOR OPER"/>
    <x v="0"/>
    <x v="16"/>
    <n v="73.046052631500004"/>
    <n v="31447.326783060002"/>
    <n v="13"/>
  </r>
  <r>
    <x v="5"/>
    <s v="JU2322 P&amp;CC Oral Health"/>
    <x v="2"/>
    <x v="17"/>
    <n v="69.334381578800006"/>
    <n v="33851.377664489999"/>
    <n v="5"/>
  </r>
  <r>
    <x v="1"/>
    <s v="JU2161 NSLHD PHPP ABORIGINAL HEALTH"/>
    <x v="0"/>
    <x v="15"/>
    <n v="16.2465789474"/>
    <n v="6251.6022160800003"/>
    <n v="2"/>
  </r>
  <r>
    <x v="6"/>
    <s v="JU2156 NSLHD FINANCE"/>
    <x v="0"/>
    <x v="18"/>
    <n v="368.8637039473"/>
    <n v="146626.07920278001"/>
    <n v="12"/>
  </r>
  <r>
    <x v="7"/>
    <s v="JU2175 NSLHD MENTAL HEALTH DRUG AND ALCOHOL"/>
    <x v="2"/>
    <x v="9"/>
    <n v="4299.4799539469004"/>
    <n v="1892817.2556844701"/>
    <n v="85"/>
  </r>
  <r>
    <x v="4"/>
    <s v="JU4356 NSLHD RNS MEDICAL SERVICES"/>
    <x v="2"/>
    <x v="7"/>
    <n v="2042.7968947372999"/>
    <n v="935375.30142880999"/>
    <n v="177"/>
  </r>
  <r>
    <x v="8"/>
    <s v="JU1244 NSLHD HORNSBY SP&amp;T"/>
    <x v="2"/>
    <x v="24"/>
    <n v="0"/>
    <n v="0"/>
    <n v="0"/>
  </r>
  <r>
    <x v="4"/>
    <s v="JU1064 NSLHD RNS DIV OF BUSINESS UNITS"/>
    <x v="0"/>
    <x v="12"/>
    <n v="0"/>
    <n v="0"/>
    <n v="0"/>
  </r>
  <r>
    <x v="0"/>
    <s v="JU1024 NSLHD HKH OUTPATIENT SERVICES"/>
    <x v="1"/>
    <x v="6"/>
    <n v="148.73078947370001"/>
    <n v="55654.147468479998"/>
    <n v="0"/>
  </r>
  <r>
    <x v="6"/>
    <s v="JU2158 NSLHD PATU - PATIENT ACCESS TRANSPORT UNIT"/>
    <x v="2"/>
    <x v="0"/>
    <n v="30.730526315799999"/>
    <n v="10891.53269973"/>
    <n v="0"/>
  </r>
  <r>
    <x v="6"/>
    <s v="JU2140 NSLHD NURSING &amp; MIDWIFERY"/>
    <x v="0"/>
    <x v="0"/>
    <n v="418.7251315789"/>
    <n v="197342.91780741999"/>
    <n v="23"/>
  </r>
  <r>
    <x v="1"/>
    <s v="JU2162 NSLHD PHPP HEALTH PROMOTION"/>
    <x v="0"/>
    <x v="1"/>
    <n v="50.308684210599999"/>
    <n v="19335.411426750001"/>
    <n v="6"/>
  </r>
  <r>
    <x v="6"/>
    <s v="JU4312 NSLHD MEDICAL IMAGING"/>
    <x v="1"/>
    <x v="5"/>
    <n v="120.0390432331"/>
    <n v="67531.124586499995"/>
    <n v="1"/>
  </r>
  <r>
    <x v="0"/>
    <s v="JU1036 NSLHD HKHS DIV OF REHAB AND AGED CARE"/>
    <x v="1"/>
    <x v="13"/>
    <n v="613.50462500009996"/>
    <n v="284141.92074819002"/>
    <n v="8"/>
  </r>
  <r>
    <x v="6"/>
    <s v="JU2164 NSLHD WORKFORCE DEVELOPMENT"/>
    <x v="2"/>
    <x v="11"/>
    <n v="759.33478289480001"/>
    <n v="357900.97802102001"/>
    <n v="78"/>
  </r>
  <r>
    <x v="0"/>
    <s v="JU1044 NSLHD HKHS DIV OF ALLIED HEALTH"/>
    <x v="0"/>
    <x v="10"/>
    <n v="36.4101315789"/>
    <n v="15385.15008417"/>
    <n v="7"/>
  </r>
  <r>
    <x v="5"/>
    <s v="JU2316 P&amp;CC Health Contact Centre"/>
    <x v="2"/>
    <x v="9"/>
    <n v="24.9175"/>
    <n v="8096.5609303299998"/>
    <n v="1"/>
  </r>
  <r>
    <x v="2"/>
    <s v="JU4366 NSLHD RYDE MEDICAL SERVICES"/>
    <x v="2"/>
    <x v="25"/>
    <n v="1890.5391343982001"/>
    <n v="1211993.5412031"/>
    <n v="11"/>
  </r>
  <r>
    <x v="8"/>
    <s v="JU4340 NSLHD RESEARCH SP&amp;T"/>
    <x v="1"/>
    <x v="8"/>
    <n v="136.41867763159999"/>
    <n v="77272.933840380007"/>
    <n v="12"/>
  </r>
  <r>
    <x v="3"/>
    <s v="JU1072 NSLHD NBHS DIV OF MEDIC EMERG AND ICU"/>
    <x v="2"/>
    <x v="15"/>
    <n v="10.050348684199999"/>
    <n v="8771.3062594300009"/>
    <n v="0"/>
  </r>
  <r>
    <x v="5"/>
    <s v="JU2316 P&amp;CC Health Contact Centre"/>
    <x v="0"/>
    <x v="14"/>
    <n v="15.502105263200001"/>
    <n v="5398.1726052399999"/>
    <n v="0"/>
  </r>
  <r>
    <x v="0"/>
    <s v="JU1036 NSLHD HKHS DIV OF REHAB AND AGED CARE"/>
    <x v="0"/>
    <x v="12"/>
    <n v="458.91938157909999"/>
    <n v="218746.52688168999"/>
    <n v="10"/>
  </r>
  <r>
    <x v="8"/>
    <s v="JU4340 NSLHD RESEARCH SP&amp;T"/>
    <x v="0"/>
    <x v="12"/>
    <n v="234.86434210530001"/>
    <n v="109022.72480241999"/>
    <n v="125"/>
  </r>
  <r>
    <x v="1"/>
    <s v="JU2152 NSLHD POPULATION HEALTH &amp; PLANNING"/>
    <x v="1"/>
    <x v="20"/>
    <n v="96.674473684199995"/>
    <n v="63421.470008279997"/>
    <n v="11"/>
  </r>
  <r>
    <x v="4"/>
    <s v="JU2170 NSLHD RNS Division of Cancer, Haematology &amp; Palliative Care"/>
    <x v="0"/>
    <x v="12"/>
    <n v="3851.4486447367999"/>
    <n v="1890760.60387555"/>
    <n v="258"/>
  </r>
  <r>
    <x v="6"/>
    <s v="JU2140 NSLHD NURSING &amp; MIDWIFERY"/>
    <x v="1"/>
    <x v="1"/>
    <n v="248.52684210539999"/>
    <n v="128125.4932475"/>
    <n v="3"/>
  </r>
  <r>
    <x v="5"/>
    <s v="JU2309 P&amp;CC Child &amp; Family Health"/>
    <x v="2"/>
    <x v="19"/>
    <n v="539.2255789477"/>
    <n v="330219.14409865998"/>
    <n v="41"/>
  </r>
  <r>
    <x v="6"/>
    <s v="JU2156 NSLHD FINANCE"/>
    <x v="2"/>
    <x v="16"/>
    <n v="352.4565855262"/>
    <n v="168310.91695119001"/>
    <n v="31"/>
  </r>
  <r>
    <x v="5"/>
    <s v="JU2308 P&amp;CC Breast Screen"/>
    <x v="0"/>
    <x v="9"/>
    <n v="36.9917988722"/>
    <n v="19937.130486329999"/>
    <n v="5"/>
  </r>
  <r>
    <x v="4"/>
    <s v="JU1048 NSLHD RNS DIV OF MEDIC"/>
    <x v="2"/>
    <x v="1"/>
    <n v="11307.8958261276"/>
    <n v="5571310.8916715197"/>
    <n v="178"/>
  </r>
  <r>
    <x v="9"/>
    <s v="JU2172 RESEARCH CLINICAL TRIALS"/>
    <x v="2"/>
    <x v="5"/>
    <n v="132.60500000010001"/>
    <n v="50215.325220040002"/>
    <n v="21"/>
  </r>
  <r>
    <x v="3"/>
    <s v="JU1072 NSLHD NBHS DIV OF MEDIC EMERG AND ICU"/>
    <x v="1"/>
    <x v="7"/>
    <n v="16.479624999999999"/>
    <n v="20451.810528239999"/>
    <n v="0"/>
  </r>
  <r>
    <x v="4"/>
    <s v="JU2170 NSLHD RNS Division of Cancer, Haematology &amp; Palliative Care"/>
    <x v="2"/>
    <x v="22"/>
    <n v="3989.2892894740999"/>
    <n v="2050942.6599236601"/>
    <n v="164"/>
  </r>
  <r>
    <x v="4"/>
    <s v="JU4360 NSLHD RNS OPERATIONS"/>
    <x v="2"/>
    <x v="15"/>
    <n v="2223.5663157896001"/>
    <n v="617115.64605525997"/>
    <n v="144"/>
  </r>
  <r>
    <x v="4"/>
    <s v="JU4360 NSLHD RNS OPERATIONS"/>
    <x v="1"/>
    <x v="2"/>
    <n v="1360.4194210522001"/>
    <n v="417851.48373708001"/>
    <n v="208"/>
  </r>
  <r>
    <x v="6"/>
    <s v="JU2166 NSLHD SENIOR MEDICAL WORKFORCE"/>
    <x v="2"/>
    <x v="25"/>
    <n v="156.29469736839999"/>
    <n v="83726.628759719999"/>
    <n v="5"/>
  </r>
  <r>
    <x v="4"/>
    <s v="JU4356 NSLHD RNS MEDICAL SERVICES"/>
    <x v="0"/>
    <x v="19"/>
    <n v="1989.6020131591999"/>
    <n v="917005.43503694003"/>
    <n v="224"/>
  </r>
  <r>
    <x v="0"/>
    <s v="JU1046 NSLHD HKHS DIV OF NURSING"/>
    <x v="2"/>
    <x v="17"/>
    <n v="4279.6971052627996"/>
    <n v="1493154.1383526199"/>
    <n v="6"/>
  </r>
  <r>
    <x v="6"/>
    <s v="JU2144 NSLHD CHIEF EXECUTIVE"/>
    <x v="2"/>
    <x v="11"/>
    <n v="207.65197368419999"/>
    <n v="88196.862536600005"/>
    <n v="34"/>
  </r>
  <r>
    <x v="5"/>
    <s v="JU2320 P&amp;CC Multicutural Health"/>
    <x v="2"/>
    <x v="6"/>
    <n v="10.3406578947"/>
    <n v="5245.1328115899996"/>
    <n v="1"/>
  </r>
  <r>
    <x v="6"/>
    <s v="JU2164 NSLHD WORKFORCE DEVELOPMENT"/>
    <x v="1"/>
    <x v="6"/>
    <n v="734.36013815820002"/>
    <n v="400062.68727902003"/>
    <n v="66"/>
  </r>
  <r>
    <x v="6"/>
    <s v="JU2164 NSLHD WORKFORCE DEVELOPMENT"/>
    <x v="1"/>
    <x v="20"/>
    <n v="713.02982894720003"/>
    <n v="398921.38484963001"/>
    <n v="66"/>
  </r>
  <r>
    <x v="1"/>
    <s v="JU2163 NSLHD PHPP PUBLIC HEALTH UNIT"/>
    <x v="1"/>
    <x v="1"/>
    <n v="103.53996710529999"/>
    <n v="91607.036027790004"/>
    <n v="2"/>
  </r>
  <r>
    <x v="1"/>
    <s v="JU2161 NSLHD PHPP ABORIGINAL HEALTH"/>
    <x v="1"/>
    <x v="8"/>
    <n v="16.339710526400001"/>
    <n v="8888.7874477200003"/>
    <n v="10"/>
  </r>
  <r>
    <x v="2"/>
    <s v="JU4370 NSLHD RYDE PRIMARY &amp; COMMUNITY CARE"/>
    <x v="0"/>
    <x v="10"/>
    <n v="2.1192105262999998"/>
    <n v="674.89561254"/>
    <n v="4"/>
  </r>
  <r>
    <x v="5"/>
    <s v="JU2312 P&amp;CC Community Clinical Rehab"/>
    <x v="1"/>
    <x v="12"/>
    <n v="85.170921052599994"/>
    <n v="39847.049902010003"/>
    <n v="4"/>
  </r>
  <r>
    <x v="8"/>
    <s v="JU1236 NSLHD ROYAL NORTH SHORE SP&amp;T"/>
    <x v="2"/>
    <x v="21"/>
    <n v="108.93649342099999"/>
    <n v="64009.018593809997"/>
    <n v="6"/>
  </r>
  <r>
    <x v="2"/>
    <s v="JU4366 NSLHD RYDE MEDICAL SERVICES"/>
    <x v="0"/>
    <x v="0"/>
    <n v="1700.6648092106"/>
    <n v="1086840.6340496601"/>
    <n v="6"/>
  </r>
  <r>
    <x v="4"/>
    <s v="JU4367 - NSLHD RNS RYDE MEDICAL SERVICES"/>
    <x v="1"/>
    <x v="8"/>
    <n v="45.231710526299999"/>
    <n v="19701.88111572"/>
    <n v="3"/>
  </r>
  <r>
    <x v="6"/>
    <s v="JU2168 NSLHD CLINICAL OPER EXECUTIVE UNIT"/>
    <x v="1"/>
    <x v="16"/>
    <n v="670.79653947370002"/>
    <n v="267649.06020493997"/>
    <n v="39"/>
  </r>
  <r>
    <x v="6"/>
    <s v="JU2140 NSLHD NURSING &amp; MIDWIFERY"/>
    <x v="2"/>
    <x v="19"/>
    <n v="364.44513157910001"/>
    <n v="173309.26886740001"/>
    <n v="6"/>
  </r>
  <r>
    <x v="6"/>
    <s v="JU2164 NSLHD WORKFORCE DEVELOPMENT"/>
    <x v="1"/>
    <x v="5"/>
    <n v="735.94194078930002"/>
    <n v="376303.44142882997"/>
    <n v="69"/>
  </r>
  <r>
    <x v="0"/>
    <s v="JU1044 NSLHD HKHS DIV OF ALLIED HEALTH"/>
    <x v="0"/>
    <x v="1"/>
    <n v="79.047499999899998"/>
    <n v="33568.387699860003"/>
    <n v="9"/>
  </r>
  <r>
    <x v="4"/>
    <s v="JU1052 NSLHD RNS DIV OF SURG AND ANAESTH"/>
    <x v="1"/>
    <x v="20"/>
    <n v="15104.596220866"/>
    <n v="7068078.8802331109"/>
    <n v="129"/>
  </r>
  <r>
    <x v="6"/>
    <s v="JU1317 NSLHD NORTHERN BEACHES HOSPITAL"/>
    <x v="2"/>
    <x v="5"/>
    <n v="1231.6865789471001"/>
    <n v="579314.25819991995"/>
    <n v="51"/>
  </r>
  <r>
    <x v="6"/>
    <s v="JU2159 NSLHD CORPORATE SERVICES REPORTING ENTITY"/>
    <x v="0"/>
    <x v="17"/>
    <n v="39.5409342106"/>
    <n v="19870.431165229998"/>
    <n v="1"/>
  </r>
  <r>
    <x v="4"/>
    <s v="JU4356 NSLHD RNS MEDICAL SERVICES"/>
    <x v="2"/>
    <x v="8"/>
    <n v="1905.175381578"/>
    <n v="885445.3019508"/>
    <n v="211"/>
  </r>
  <r>
    <x v="1"/>
    <s v="JU2162 NSLHD PHPP HEALTH PROMOTION"/>
    <x v="2"/>
    <x v="19"/>
    <n v="22.2534210526"/>
    <n v="7535.9819009000003"/>
    <n v="8"/>
  </r>
  <r>
    <x v="4"/>
    <s v="JU1048 NSLHD RNS DIV OF MEDIC"/>
    <x v="0"/>
    <x v="6"/>
    <n v="9736.5554783825992"/>
    <n v="4771309.2198401699"/>
    <n v="138"/>
  </r>
  <r>
    <x v="4"/>
    <s v="JU1048 NSLHD RNS DIV OF MEDIC"/>
    <x v="0"/>
    <x v="3"/>
    <n v="10047.411707707401"/>
    <n v="4722878.7293431796"/>
    <n v="205"/>
  </r>
  <r>
    <x v="3"/>
    <s v="JU1088 NSLHD NBHS DIV OF SECTOR OPER"/>
    <x v="0"/>
    <x v="10"/>
    <n v="0"/>
    <n v="0"/>
    <n v="0"/>
  </r>
  <r>
    <x v="6"/>
    <s v="JU2158 NSLHD PATU - PATIENT ACCESS TRANSPORT UNIT"/>
    <x v="1"/>
    <x v="2"/>
    <n v="33.778947368399997"/>
    <n v="12327.92382448"/>
    <n v="0"/>
  </r>
  <r>
    <x v="5"/>
    <s v="JU2317 P&amp;CC HealthOne"/>
    <x v="0"/>
    <x v="25"/>
    <n v="0"/>
    <n v="0"/>
    <n v="0"/>
  </r>
  <r>
    <x v="3"/>
    <s v="JU1088 NSLHD NBHS DIV OF SECTOR OPER"/>
    <x v="1"/>
    <x v="14"/>
    <n v="0"/>
    <n v="0"/>
    <n v="0"/>
  </r>
  <r>
    <x v="5"/>
    <s v="JU2317 P&amp;CC HealthOne"/>
    <x v="1"/>
    <x v="1"/>
    <n v="0"/>
    <n v="0"/>
    <n v="0"/>
  </r>
  <r>
    <x v="0"/>
    <s v="JU1046 NSLHD HKHS DIV OF NURSING"/>
    <x v="2"/>
    <x v="19"/>
    <n v="4365.5361842108996"/>
    <n v="1525029.3935743"/>
    <n v="6"/>
  </r>
  <r>
    <x v="0"/>
    <s v="JU1025 NSLHD HKHS DIV OF CORPORATE SERVICES"/>
    <x v="1"/>
    <x v="2"/>
    <n v="617.91973684209995"/>
    <n v="152658.43417917"/>
    <n v="16"/>
  </r>
  <r>
    <x v="3"/>
    <s v="JU1078 NSLHD NBHS MV DIV OF ALLIED HEALTH"/>
    <x v="0"/>
    <x v="8"/>
    <n v="45.2247368421"/>
    <n v="16536.015231559999"/>
    <n v="1"/>
  </r>
  <r>
    <x v="6"/>
    <s v="JU2140 NSLHD NURSING &amp; MIDWIFERY"/>
    <x v="2"/>
    <x v="4"/>
    <n v="423.1519736839"/>
    <n v="193863.57235723999"/>
    <n v="9"/>
  </r>
  <r>
    <x v="6"/>
    <s v="JU2158 NSLHD PATU - PATIENT ACCESS TRANSPORT UNIT"/>
    <x v="0"/>
    <x v="20"/>
    <n v="52.184342105200002"/>
    <n v="21368.787619409999"/>
    <n v="0"/>
  </r>
  <r>
    <x v="5"/>
    <s v="JU2314 P&amp;CC Cremone CHC"/>
    <x v="1"/>
    <x v="6"/>
    <n v="14.977375"/>
    <n v="15062.537552440001"/>
    <n v="0"/>
  </r>
  <r>
    <x v="6"/>
    <s v="JU2160 NSLHD INFORMATION COMMUNICATIONS &amp; TECHNOLOGY"/>
    <x v="0"/>
    <x v="5"/>
    <n v="861.76873026270005"/>
    <n v="387616.15154105"/>
    <n v="93"/>
  </r>
  <r>
    <x v="2"/>
    <s v="JU4370 NSLHD RYDE PRIMARY &amp; COMMUNITY CARE"/>
    <x v="0"/>
    <x v="15"/>
    <n v="0"/>
    <n v="0"/>
    <n v="5"/>
  </r>
  <r>
    <x v="4"/>
    <s v="JU2108 NSLHD IMAGING"/>
    <x v="0"/>
    <x v="21"/>
    <n v="2245.9458298873001"/>
    <n v="1104235.8931164001"/>
    <n v="57"/>
  </r>
  <r>
    <x v="3"/>
    <s v="JU1088 NSLHD NBHS DIV OF SECTOR OPER"/>
    <x v="1"/>
    <x v="16"/>
    <n v="0"/>
    <n v="0"/>
    <n v="0"/>
  </r>
  <r>
    <x v="2"/>
    <s v="JU4370 NSLHD RYDE PRIMARY &amp; COMMUNITY CARE"/>
    <x v="0"/>
    <x v="16"/>
    <n v="0.9305263158"/>
    <n v="433.07475729999999"/>
    <n v="3"/>
  </r>
  <r>
    <x v="2"/>
    <s v="JU4366 NSLHD RYDE MEDICAL SERVICES"/>
    <x v="1"/>
    <x v="6"/>
    <n v="2264.3874135336"/>
    <n v="1687659.3668459801"/>
    <n v="39"/>
  </r>
  <r>
    <x v="4"/>
    <s v="JU4354 NSLHD RNS FINANCE"/>
    <x v="0"/>
    <x v="4"/>
    <n v="177.375131579"/>
    <n v="69617.082997720005"/>
    <n v="8"/>
  </r>
  <r>
    <x v="0"/>
    <s v="JU1024 NSLHD HKH OUTPATIENT SERVICES"/>
    <x v="0"/>
    <x v="10"/>
    <n v="54.335263157900002"/>
    <n v="20549.790958450001"/>
    <n v="1"/>
  </r>
  <r>
    <x v="1"/>
    <s v="JU2162 NSLHD PHPP HEALTH PROMOTION"/>
    <x v="1"/>
    <x v="3"/>
    <n v="23.979868420900001"/>
    <n v="10224.485836579999"/>
    <n v="19"/>
  </r>
  <r>
    <x v="4"/>
    <s v="JU4367 - NSLHD RNS RYDE MEDICAL SERVICES"/>
    <x v="2"/>
    <x v="15"/>
    <n v="337.92434868420003"/>
    <n v="348591.06891161"/>
    <n v="3"/>
  </r>
  <r>
    <x v="2"/>
    <s v="JU4362 NSLHD RYDE CORPORATE SERVICES"/>
    <x v="0"/>
    <x v="22"/>
    <n v="489.72267763150001"/>
    <n v="126070.14459683"/>
    <n v="22"/>
  </r>
  <r>
    <x v="6"/>
    <s v="JU4344 NSLHD RESEARCH GEN"/>
    <x v="2"/>
    <x v="13"/>
    <n v="178.37092105260001"/>
    <n v="66999.51133768"/>
    <n v="15"/>
  </r>
  <r>
    <x v="6"/>
    <s v="JU4312 NSLHD MEDICAL IMAGING"/>
    <x v="0"/>
    <x v="0"/>
    <n v="118.70162500000001"/>
    <n v="64078.635778060001"/>
    <n v="4"/>
  </r>
  <r>
    <x v="0"/>
    <s v="JU1046 NSLHD HKHS DIV OF NURSING"/>
    <x v="2"/>
    <x v="15"/>
    <n v="4072.7986842106002"/>
    <n v="1378826.1466375401"/>
    <n v="9"/>
  </r>
  <r>
    <x v="5"/>
    <s v="JU2322 P&amp;CC Oral Health"/>
    <x v="0"/>
    <x v="18"/>
    <n v="60.896282894700001"/>
    <n v="24738.84197533"/>
    <n v="0"/>
  </r>
  <r>
    <x v="6"/>
    <s v="JU4312 NSLHD MEDICAL IMAGING"/>
    <x v="1"/>
    <x v="4"/>
    <n v="127.3895009399"/>
    <n v="74074.647255849995"/>
    <n v="0"/>
  </r>
  <r>
    <x v="2"/>
    <s v="JU4366 NSLHD RYDE MEDICAL SERVICES"/>
    <x v="0"/>
    <x v="9"/>
    <n v="1861.1563637217"/>
    <n v="1170222.69661873"/>
    <n v="6"/>
  </r>
  <r>
    <x v="6"/>
    <s v="JU4312 NSLHD MEDICAL IMAGING"/>
    <x v="2"/>
    <x v="15"/>
    <n v="113.1835714286"/>
    <n v="60443.908189679998"/>
    <n v="0"/>
  </r>
  <r>
    <x v="2"/>
    <s v="JU4370 NSLHD RYDE PRIMARY &amp; COMMUNITY CARE"/>
    <x v="0"/>
    <x v="12"/>
    <n v="0.90828947360000001"/>
    <n v="390.43101812999998"/>
    <n v="3"/>
  </r>
  <r>
    <x v="2"/>
    <s v="JU4370 NSLHD RYDE PRIMARY &amp; COMMUNITY CARE"/>
    <x v="2"/>
    <x v="18"/>
    <n v="5.7163157895000003"/>
    <n v="2561.1506564800002"/>
    <n v="5"/>
  </r>
  <r>
    <x v="3"/>
    <s v="JU1076 NSLHD NBHS DIV OF ANAESTH AND SURG"/>
    <x v="2"/>
    <x v="7"/>
    <n v="30.871874999999999"/>
    <n v="42834.577641880001"/>
    <n v="0"/>
  </r>
  <r>
    <x v="6"/>
    <s v="JU2158 NSLHD PATU - PATIENT ACCESS TRANSPORT UNIT"/>
    <x v="0"/>
    <x v="21"/>
    <n v="40.608947368400003"/>
    <n v="13555.608966350001"/>
    <n v="0"/>
  </r>
  <r>
    <x v="5"/>
    <s v="JU2322 P&amp;CC Oral Health"/>
    <x v="0"/>
    <x v="20"/>
    <n v="118.4837763158"/>
    <n v="45648.789768460003"/>
    <n v="10"/>
  </r>
  <r>
    <x v="6"/>
    <s v="JU2166 NSLHD SENIOR MEDICAL WORKFORCE"/>
    <x v="0"/>
    <x v="15"/>
    <n v="133.75212500000001"/>
    <n v="88137.083365819999"/>
    <n v="20"/>
  </r>
  <r>
    <x v="6"/>
    <s v="JU2166 NSLHD SENIOR MEDICAL WORKFORCE"/>
    <x v="2"/>
    <x v="2"/>
    <n v="161.51950000010001"/>
    <n v="97863.774939919997"/>
    <n v="35"/>
  </r>
  <r>
    <x v="1"/>
    <s v="JU2163 NSLHD PHPP PUBLIC HEALTH UNIT"/>
    <x v="2"/>
    <x v="5"/>
    <n v="199.53013157890001"/>
    <n v="127770.35923128"/>
    <n v="0"/>
  </r>
  <r>
    <x v="3"/>
    <s v="JU1077 NSLHD NBHS MV DIV OF DMS"/>
    <x v="2"/>
    <x v="23"/>
    <n v="51.923915413499998"/>
    <n v="26685.43398097"/>
    <n v="2"/>
  </r>
  <r>
    <x v="7"/>
    <s v="JU2175 NSLHD MENTAL HEALTH DRUG AND ALCOHOL"/>
    <x v="2"/>
    <x v="11"/>
    <n v="4260.1135328946002"/>
    <n v="1804429.1252067301"/>
    <n v="119"/>
  </r>
  <r>
    <x v="6"/>
    <s v="JU2144 NSLHD CHIEF EXECUTIVE"/>
    <x v="2"/>
    <x v="9"/>
    <n v="155.1739407897"/>
    <n v="68228.560264779997"/>
    <n v="47"/>
  </r>
  <r>
    <x v="7"/>
    <s v="JU2174 - NSLHD DRUG &amp; ALCOHOL"/>
    <x v="2"/>
    <x v="9"/>
    <n v="471.87332894759999"/>
    <n v="197137.26437729999"/>
    <n v="4"/>
  </r>
  <r>
    <x v="2"/>
    <s v="JU4362 NSLHD RYDE CORPORATE SERVICES"/>
    <x v="2"/>
    <x v="4"/>
    <n v="386.94211842120001"/>
    <n v="110911.68844147"/>
    <n v="21"/>
  </r>
  <r>
    <x v="6"/>
    <s v="JU2144 NSLHD CHIEF EXECUTIVE"/>
    <x v="2"/>
    <x v="18"/>
    <n v="93.947894736999999"/>
    <n v="42534.100808629999"/>
    <n v="35"/>
  </r>
  <r>
    <x v="2"/>
    <s v="JU4366 NSLHD RYDE MEDICAL SERVICES"/>
    <x v="2"/>
    <x v="24"/>
    <n v="1916.9571296992001"/>
    <n v="1220186.7083947801"/>
    <n v="15"/>
  </r>
  <r>
    <x v="2"/>
    <s v="JU4366 NSLHD RYDE MEDICAL SERVICES"/>
    <x v="0"/>
    <x v="11"/>
    <n v="1655.4372603377999"/>
    <n v="1036012.80866532"/>
    <n v="13"/>
  </r>
  <r>
    <x v="6"/>
    <s v="JU2144 NSLHD CHIEF EXECUTIVE"/>
    <x v="0"/>
    <x v="24"/>
    <n v="218.2374736843"/>
    <n v="91217.357555270006"/>
    <n v="37"/>
  </r>
  <r>
    <x v="1"/>
    <s v="JU2152 NSLHD POPULATION HEALTH &amp; PLANNING"/>
    <x v="1"/>
    <x v="3"/>
    <n v="96.899736842199999"/>
    <n v="63630.046329299999"/>
    <n v="12"/>
  </r>
  <r>
    <x v="8"/>
    <s v="JU1248 NSLHD MANLY SP&amp;T"/>
    <x v="1"/>
    <x v="13"/>
    <n v="0"/>
    <n v="0"/>
    <n v="0"/>
  </r>
  <r>
    <x v="6"/>
    <s v="JU1316 NSLHD REPORTING ENTITY"/>
    <x v="2"/>
    <x v="17"/>
    <n v="0"/>
    <n v="0"/>
    <n v="0"/>
  </r>
  <r>
    <x v="5"/>
    <s v="JU2314 P&amp;CC Cremone CHC"/>
    <x v="2"/>
    <x v="4"/>
    <n v="0"/>
    <n v="0"/>
    <n v="0"/>
  </r>
  <r>
    <x v="4"/>
    <s v="JU2108 NSLHD IMAGING"/>
    <x v="2"/>
    <x v="7"/>
    <n v="2249.5102011274998"/>
    <n v="1172929.6083152499"/>
    <n v="69"/>
  </r>
  <r>
    <x v="5"/>
    <s v="JU2326 P&amp;CC Transitional Aged Care Program"/>
    <x v="2"/>
    <x v="8"/>
    <n v="3.747368421"/>
    <n v="1686.89311957"/>
    <n v="3"/>
  </r>
  <r>
    <x v="0"/>
    <s v="JU1024 NSLHD HKH OUTPATIENT SERVICES"/>
    <x v="2"/>
    <x v="20"/>
    <n v="26.346710526399999"/>
    <n v="9156.1047813900004"/>
    <n v="1"/>
  </r>
  <r>
    <x v="0"/>
    <s v="JU1044 NSLHD HKHS DIV OF ALLIED HEALTH"/>
    <x v="0"/>
    <x v="13"/>
    <n v="66.710789473700004"/>
    <n v="27833.073771560001"/>
    <n v="13"/>
  </r>
  <r>
    <x v="3"/>
    <s v="JU1078 NSLHD NBHS MV DIV OF ALLIED HEALTH"/>
    <x v="1"/>
    <x v="18"/>
    <n v="20.092631578900001"/>
    <n v="7385.5328625700004"/>
    <n v="2"/>
  </r>
  <r>
    <x v="5"/>
    <s v="JU2314 P&amp;CC Cremone CHC"/>
    <x v="0"/>
    <x v="9"/>
    <n v="0"/>
    <n v="0"/>
    <n v="0"/>
  </r>
  <r>
    <x v="6"/>
    <s v="JU2148 NSLHD CLINICAL GOVERNANCE"/>
    <x v="1"/>
    <x v="15"/>
    <n v="402.52960526340001"/>
    <n v="159180.68837645999"/>
    <n v="44"/>
  </r>
  <r>
    <x v="0"/>
    <s v="JU1044 NSLHD HKHS DIV OF ALLIED HEALTH"/>
    <x v="2"/>
    <x v="4"/>
    <n v="91.8978947369"/>
    <n v="39602.184351589996"/>
    <n v="14"/>
  </r>
  <r>
    <x v="4"/>
    <s v="JU1068 NSLHD RNS DIV OF PRIM &amp; COMM CARE"/>
    <x v="1"/>
    <x v="16"/>
    <n v="121.21460526289999"/>
    <n v="49206.127827750002"/>
    <n v="27"/>
  </r>
  <r>
    <x v="4"/>
    <s v="JU1068 NSLHD RNS DIV OF PRIM &amp; COMM CARE"/>
    <x v="2"/>
    <x v="12"/>
    <n v="106.17684210500001"/>
    <n v="40775.451458379997"/>
    <n v="29"/>
  </r>
  <r>
    <x v="6"/>
    <s v="JU4344 NSLHD RESEARCH GEN"/>
    <x v="0"/>
    <x v="19"/>
    <n v="212.8641710526"/>
    <n v="116747.70583573"/>
    <n v="15"/>
  </r>
  <r>
    <x v="0"/>
    <s v="JU1042 NSLHD HKHS DIV OF MEDICAL SERVICES"/>
    <x v="2"/>
    <x v="19"/>
    <n v="2081.2030911655002"/>
    <n v="1366149.05918209"/>
    <n v="53"/>
  </r>
  <r>
    <x v="4"/>
    <s v="JU1052 NSLHD RNS DIV OF SURG AND ANAESTH"/>
    <x v="0"/>
    <x v="2"/>
    <n v="13456.159734021699"/>
    <n v="5926039.6039664894"/>
    <n v="242"/>
  </r>
  <r>
    <x v="0"/>
    <s v="JU1042 NSLHD HKHS DIV OF MEDICAL SERVICES"/>
    <x v="0"/>
    <x v="1"/>
    <n v="1698.7906795116"/>
    <n v="1044919.49733073"/>
    <n v="51"/>
  </r>
  <r>
    <x v="3"/>
    <s v="JU1077 NSLHD NBHS MV DIV OF DMS"/>
    <x v="2"/>
    <x v="25"/>
    <n v="47.794192669099999"/>
    <n v="22295.373623119998"/>
    <n v="1"/>
  </r>
  <r>
    <x v="4"/>
    <s v="JU1048 NSLHD RNS DIV OF MEDIC"/>
    <x v="0"/>
    <x v="15"/>
    <n v="9036.9582114673995"/>
    <n v="4338943.9101802995"/>
    <n v="125"/>
  </r>
  <r>
    <x v="3"/>
    <s v="JU1074 NSLHD NBHS MANLY DIV OF NURSING"/>
    <x v="1"/>
    <x v="13"/>
    <n v="1112.3188157898001"/>
    <n v="473358.119542"/>
    <n v="8"/>
  </r>
  <r>
    <x v="4"/>
    <s v="JU4360 NSLHD RNS OPERATIONS"/>
    <x v="2"/>
    <x v="0"/>
    <n v="1451.4575"/>
    <n v="423114.11554114003"/>
    <n v="175"/>
  </r>
  <r>
    <x v="4"/>
    <s v="JU4358 NSLHD RNS NURSING SERVICES"/>
    <x v="0"/>
    <x v="9"/>
    <n v="433.3003947368"/>
    <n v="166539.29463988001"/>
    <n v="1"/>
  </r>
  <r>
    <x v="7"/>
    <s v="JU2175 NSLHD MENTAL HEALTH DRUG AND ALCOHOL"/>
    <x v="2"/>
    <x v="13"/>
    <n v="4303.350401316"/>
    <n v="1813754.5200467401"/>
    <n v="112"/>
  </r>
  <r>
    <x v="5"/>
    <s v="JU2308 P&amp;CC Breast Screen"/>
    <x v="2"/>
    <x v="15"/>
    <n v="17.382005639100001"/>
    <n v="9257.9379752200002"/>
    <n v="4"/>
  </r>
  <r>
    <x v="3"/>
    <s v="JU1078 NSLHD NBHS MV DIV OF ALLIED HEALTH"/>
    <x v="1"/>
    <x v="20"/>
    <n v="23.081184210499998"/>
    <n v="7929.08910646"/>
    <n v="3"/>
  </r>
  <r>
    <x v="6"/>
    <s v="NSLHD CORPORATE SERVICES - RE PPP"/>
    <x v="0"/>
    <x v="5"/>
    <n v="82.871526315799997"/>
    <n v="50458.857706900002"/>
    <n v="5"/>
  </r>
  <r>
    <x v="0"/>
    <s v="JU1042 NSLHD HKHS DIV OF MEDICAL SERVICES"/>
    <x v="1"/>
    <x v="4"/>
    <n v="1692.7574088352001"/>
    <n v="1187231.56491998"/>
    <n v="100"/>
  </r>
  <r>
    <x v="6"/>
    <s v="JU2140 NSLHD NURSING &amp; MIDWIFERY"/>
    <x v="0"/>
    <x v="22"/>
    <n v="435.53486842109999"/>
    <n v="203086.12968494001"/>
    <n v="15"/>
  </r>
  <r>
    <x v="0"/>
    <s v="JU1042 NSLHD HKHS DIV OF MEDICAL SERVICES"/>
    <x v="0"/>
    <x v="0"/>
    <n v="1892.9460422935999"/>
    <n v="1191677.7328671601"/>
    <n v="40"/>
  </r>
  <r>
    <x v="6"/>
    <s v="JU1317 NSLHD NORTHERN BEACHES HOSPITAL"/>
    <x v="1"/>
    <x v="16"/>
    <n v="863.55486842100004"/>
    <n v="414248.24423752999"/>
    <n v="82"/>
  </r>
  <r>
    <x v="7"/>
    <s v="JU2174 - NSLHD DRUG &amp; ALCOHOL"/>
    <x v="1"/>
    <x v="13"/>
    <n v="501.13901315800001"/>
    <n v="212538.72861411999"/>
    <n v="5"/>
  </r>
  <r>
    <x v="0"/>
    <s v="JU1025 NSLHD HKHS DIV OF CORPORATE SERVICES"/>
    <x v="2"/>
    <x v="0"/>
    <n v="590.7705263158"/>
    <n v="132085.21117235001"/>
    <n v="16"/>
  </r>
  <r>
    <x v="0"/>
    <s v="JU1042 NSLHD HKHS DIV OF MEDICAL SERVICES"/>
    <x v="2"/>
    <x v="9"/>
    <n v="2051.0099069552002"/>
    <n v="1348587.4851472599"/>
    <n v="76"/>
  </r>
  <r>
    <x v="5"/>
    <s v="JU2324 P&amp;CC Sydney Home Nursing"/>
    <x v="2"/>
    <x v="18"/>
    <n v="857.07078947340005"/>
    <n v="311457.39887663"/>
    <n v="2"/>
  </r>
  <r>
    <x v="3"/>
    <s v="JU1074 NSLHD NBHS MANLY DIV OF NURSING"/>
    <x v="1"/>
    <x v="14"/>
    <n v="938.25210526310002"/>
    <n v="401678.87073382002"/>
    <n v="10"/>
  </r>
  <r>
    <x v="0"/>
    <s v="JU1042 NSLHD HKHS DIV OF MEDICAL SERVICES"/>
    <x v="0"/>
    <x v="15"/>
    <n v="1558.1766672936999"/>
    <n v="972821.4555407"/>
    <n v="44"/>
  </r>
  <r>
    <x v="5"/>
    <s v="JU2315 P&amp;CC HARP"/>
    <x v="0"/>
    <x v="5"/>
    <n v="74.499361842100001"/>
    <n v="79816.456894500006"/>
    <n v="3"/>
  </r>
  <r>
    <x v="2"/>
    <s v="JU4370 NSLHD RYDE PRIMARY &amp; COMMUNITY CARE"/>
    <x v="0"/>
    <x v="1"/>
    <n v="2.0272368421000002"/>
    <n v="923.31022504999999"/>
    <n v="7"/>
  </r>
  <r>
    <x v="4"/>
    <s v="JU4354 NSLHD RNS FINANCE"/>
    <x v="0"/>
    <x v="14"/>
    <n v="129.1681578948"/>
    <n v="46993.854924009996"/>
    <n v="8"/>
  </r>
  <r>
    <x v="6"/>
    <s v="JU2159 NSLHD CORPORATE SERVICES REPORTING ENTITY"/>
    <x v="2"/>
    <x v="3"/>
    <n v="51.622006578899999"/>
    <n v="24423.903955270001"/>
    <n v="9"/>
  </r>
  <r>
    <x v="5"/>
    <s v="JU2316 P&amp;CC Health Contact Centre"/>
    <x v="2"/>
    <x v="22"/>
    <n v="28.898684210500001"/>
    <n v="9353.4928882000004"/>
    <n v="0"/>
  </r>
  <r>
    <x v="7"/>
    <s v="JU2174 - NSLHD DRUG &amp; ALCOHOL"/>
    <x v="0"/>
    <x v="16"/>
    <n v="422.11450000010001"/>
    <n v="195231.64302660001"/>
    <n v="23"/>
  </r>
  <r>
    <x v="5"/>
    <s v="JU2305 P&amp;CC AGED CARE &amp; REHAB"/>
    <x v="0"/>
    <x v="3"/>
    <n v="136.66612499999999"/>
    <n v="57879.148718930002"/>
    <n v="10"/>
  </r>
  <r>
    <x v="1"/>
    <s v="JU2152 NSLHD POPULATION HEALTH &amp; PLANNING"/>
    <x v="1"/>
    <x v="12"/>
    <n v="93.313809210499997"/>
    <n v="61957.296270539999"/>
    <n v="1"/>
  </r>
  <r>
    <x v="6"/>
    <s v="JU2148 NSLHD CLINICAL GOVERNANCE"/>
    <x v="2"/>
    <x v="21"/>
    <n v="333.98605263190001"/>
    <n v="125941.68566505"/>
    <n v="37"/>
  </r>
  <r>
    <x v="6"/>
    <s v="JU2164 NSLHD WORKFORCE DEVELOPMENT"/>
    <x v="0"/>
    <x v="25"/>
    <n v="684.84865131569995"/>
    <n v="327808.77376324002"/>
    <n v="74"/>
  </r>
  <r>
    <x v="6"/>
    <s v="JU1316 NSLHD REPORTING ENTITY"/>
    <x v="0"/>
    <x v="3"/>
    <n v="20.237046052699998"/>
    <n v="20218.961997269998"/>
    <n v="4"/>
  </r>
  <r>
    <x v="4"/>
    <s v="JU4356 NSLHD RNS MEDICAL SERVICES"/>
    <x v="1"/>
    <x v="3"/>
    <n v="1832.8171907891999"/>
    <n v="932706.41359689005"/>
    <n v="151.5"/>
  </r>
  <r>
    <x v="6"/>
    <s v="JU2144 NSLHD CHIEF EXECUTIVE"/>
    <x v="2"/>
    <x v="10"/>
    <n v="101.5882894735"/>
    <n v="46175.378751529999"/>
    <n v="38"/>
  </r>
  <r>
    <x v="5"/>
    <s v="JU2309 P&amp;CC Child &amp; Family Health"/>
    <x v="0"/>
    <x v="5"/>
    <n v="376.88399342079998"/>
    <n v="219685.90384546999"/>
    <n v="31"/>
  </r>
  <r>
    <x v="1"/>
    <s v="JU2163 NSLHD PHPP PUBLIC HEALTH UNIT"/>
    <x v="0"/>
    <x v="22"/>
    <n v="241.1475328946"/>
    <n v="149468.27384189001"/>
    <n v="3"/>
  </r>
  <r>
    <x v="6"/>
    <s v="JU2140 NSLHD NURSING &amp; MIDWIFERY"/>
    <x v="0"/>
    <x v="20"/>
    <n v="508.7885526316"/>
    <n v="217407.15395095001"/>
    <n v="58"/>
  </r>
  <r>
    <x v="6"/>
    <s v="JU2140 NSLHD NURSING &amp; MIDWIFERY"/>
    <x v="0"/>
    <x v="6"/>
    <n v="619.61657894730001"/>
    <n v="276969.60569624999"/>
    <n v="56"/>
  </r>
  <r>
    <x v="6"/>
    <s v="JU2159 NSLHD CORPORATE SERVICES REPORTING ENTITY"/>
    <x v="0"/>
    <x v="13"/>
    <n v="12.3725526316"/>
    <n v="5643.1163295899996"/>
    <n v="5"/>
  </r>
  <r>
    <x v="8"/>
    <s v="JU1244 NSLHD HORNSBY SP&amp;T"/>
    <x v="0"/>
    <x v="16"/>
    <n v="0"/>
    <n v="0"/>
    <n v="0"/>
  </r>
  <r>
    <x v="5"/>
    <s v="JU2322 P&amp;CC Oral Health"/>
    <x v="2"/>
    <x v="21"/>
    <n v="64.261953947400002"/>
    <n v="30933.929019859999"/>
    <n v="2"/>
  </r>
  <r>
    <x v="8"/>
    <s v="JU1236 NSLHD ROYAL NORTH SHORE SP&amp;T"/>
    <x v="1"/>
    <x v="1"/>
    <n v="125.0989473684"/>
    <n v="63726.787848170003"/>
    <n v="7"/>
  </r>
  <r>
    <x v="1"/>
    <s v="JU2152 NSLHD POPULATION HEALTH &amp; PLANNING"/>
    <x v="1"/>
    <x v="18"/>
    <n v="77.531493420999993"/>
    <n v="52194.109099410001"/>
    <n v="3"/>
  </r>
  <r>
    <x v="5"/>
    <s v="JU2320 P&amp;CC Multicutural Health"/>
    <x v="0"/>
    <x v="3"/>
    <n v="6.0350000000000001"/>
    <n v="2985.6243370000002"/>
    <n v="1"/>
  </r>
  <r>
    <x v="3"/>
    <s v="JU1088 NSLHD NBHS DIV OF SECTOR OPER"/>
    <x v="0"/>
    <x v="7"/>
    <n v="0"/>
    <n v="0"/>
    <n v="0"/>
  </r>
  <r>
    <x v="4"/>
    <s v="JU1102 NSLHD CORPORATE SERVICES - RNS PPP"/>
    <x v="1"/>
    <x v="11"/>
    <n v="56.478684210499999"/>
    <n v="16033.623749099999"/>
    <n v="0"/>
  </r>
  <r>
    <x v="5"/>
    <s v="JU2314 P&amp;CC Cremone CHC"/>
    <x v="0"/>
    <x v="0"/>
    <n v="0"/>
    <n v="0"/>
    <n v="0"/>
  </r>
  <r>
    <x v="6"/>
    <s v="JU1316 NSLHD REPORTING ENTITY"/>
    <x v="2"/>
    <x v="5"/>
    <n v="8.5489473684000004"/>
    <n v="2613.4265810799998"/>
    <n v="0"/>
  </r>
  <r>
    <x v="5"/>
    <s v="JU2317 P&amp;CC HealthOne"/>
    <x v="0"/>
    <x v="23"/>
    <n v="0"/>
    <n v="0"/>
    <n v="0"/>
  </r>
  <r>
    <x v="5"/>
    <s v="JU2317 P&amp;CC HealthOne"/>
    <x v="1"/>
    <x v="11"/>
    <n v="0"/>
    <n v="0"/>
    <n v="0"/>
  </r>
  <r>
    <x v="4"/>
    <s v="JU1064 NSLHD RNS DIV OF BUSINESS UNITS"/>
    <x v="1"/>
    <x v="12"/>
    <n v="0"/>
    <n v="0"/>
    <n v="0"/>
  </r>
  <r>
    <x v="8"/>
    <s v="JU1224 NSLHD AREA NS SP&amp;T"/>
    <x v="1"/>
    <x v="2"/>
    <n v="0"/>
    <n v="0"/>
    <n v="0"/>
  </r>
  <r>
    <x v="6"/>
    <s v="JU1316 NSLHD REPORTING ENTITY"/>
    <x v="2"/>
    <x v="16"/>
    <n v="9.3160526315999999"/>
    <n v="3661.1905365399998"/>
    <n v="1"/>
  </r>
  <r>
    <x v="7"/>
    <s v="JU2174 - NSLHD DRUG &amp; ALCOHOL"/>
    <x v="0"/>
    <x v="22"/>
    <n v="528.62341447350002"/>
    <n v="226814.41117447999"/>
    <n v="17"/>
  </r>
  <r>
    <x v="8"/>
    <s v="JU1244 NSLHD HORNSBY SP&amp;T"/>
    <x v="2"/>
    <x v="13"/>
    <n v="0"/>
    <n v="0"/>
    <n v="0"/>
  </r>
  <r>
    <x v="4"/>
    <s v="JU2170 NSLHD RNS Division of Cancer, Haematology &amp; Palliative Care"/>
    <x v="2"/>
    <x v="4"/>
    <n v="3784.3596503755998"/>
    <n v="1966845.5145726299"/>
    <n v="175"/>
  </r>
  <r>
    <x v="0"/>
    <s v="JU1044 NSLHD HKHS DIV OF ALLIED HEALTH"/>
    <x v="2"/>
    <x v="3"/>
    <n v="87.991315789500007"/>
    <n v="37559.983506539997"/>
    <n v="11"/>
  </r>
  <r>
    <x v="1"/>
    <s v="JU2162 NSLHD PHPP HEALTH PROMOTION"/>
    <x v="2"/>
    <x v="8"/>
    <n v="28.989078947300001"/>
    <n v="11323.59150398"/>
    <n v="12"/>
  </r>
  <r>
    <x v="6"/>
    <s v="JU2116 NSLHD CLINICAL TECHNOLOGY SERVICE"/>
    <x v="2"/>
    <x v="22"/>
    <n v="10.5817105262"/>
    <n v="4391.2189451800004"/>
    <n v="1"/>
  </r>
  <r>
    <x v="6"/>
    <s v="JU4344 NSLHD RESEARCH GEN"/>
    <x v="2"/>
    <x v="10"/>
    <n v="124.4578947369"/>
    <n v="48784.508048919997"/>
    <n v="25"/>
  </r>
  <r>
    <x v="0"/>
    <s v="JU1040 NSLHD HKHS DIV OF SECTOR OPER"/>
    <x v="0"/>
    <x v="11"/>
    <n v="57.1577631579"/>
    <n v="24362.17100459"/>
    <n v="8"/>
  </r>
  <r>
    <x v="4"/>
    <s v="JU4354 NSLHD RNS FINANCE"/>
    <x v="0"/>
    <x v="7"/>
    <n v="167.86842105260001"/>
    <n v="66062.747636369997"/>
    <n v="11"/>
  </r>
  <r>
    <x v="3"/>
    <s v="JU1088 NSLHD NBHS DIV OF SECTOR OPER"/>
    <x v="2"/>
    <x v="8"/>
    <n v="3.2111842104999999"/>
    <n v="1292.75554665"/>
    <n v="0"/>
  </r>
  <r>
    <x v="6"/>
    <s v="JU2116 NSLHD CLINICAL TECHNOLOGY SERVICE"/>
    <x v="1"/>
    <x v="1"/>
    <n v="10.0186842105"/>
    <n v="4692.4325737600002"/>
    <n v="2"/>
  </r>
  <r>
    <x v="6"/>
    <s v="JU2159 NSLHD CORPORATE SERVICES REPORTING ENTITY"/>
    <x v="0"/>
    <x v="2"/>
    <n v="28.346184210499999"/>
    <n v="13732.30550278"/>
    <n v="10"/>
  </r>
  <r>
    <x v="2"/>
    <s v="JU4370 NSLHD RYDE PRIMARY &amp; COMMUNITY CARE"/>
    <x v="1"/>
    <x v="14"/>
    <n v="2.3838157895999998"/>
    <n v="822.18649395"/>
    <n v="2"/>
  </r>
  <r>
    <x v="3"/>
    <s v="JU1077 NSLHD NBHS MV DIV OF DMS"/>
    <x v="2"/>
    <x v="24"/>
    <n v="40.046169172900001"/>
    <n v="18732.819748779999"/>
    <n v="1"/>
  </r>
  <r>
    <x v="5"/>
    <s v="JU2320 P&amp;CC Multicutural Health"/>
    <x v="0"/>
    <x v="14"/>
    <n v="7.1035526316000004"/>
    <n v="3514.2567715"/>
    <n v="0"/>
  </r>
  <r>
    <x v="1"/>
    <s v="JU2163 NSLHD PHPP PUBLIC HEALTH UNIT"/>
    <x v="0"/>
    <x v="11"/>
    <n v="191.99630263149999"/>
    <n v="129913.62634353001"/>
    <n v="3"/>
  </r>
  <r>
    <x v="6"/>
    <s v="JU2159 NSLHD CORPORATE SERVICES REPORTING ENTITY"/>
    <x v="2"/>
    <x v="8"/>
    <n v="50.534789473799997"/>
    <n v="25043.547550399999"/>
    <n v="6"/>
  </r>
  <r>
    <x v="2"/>
    <s v="JU4366 NSLHD RYDE MEDICAL SERVICES"/>
    <x v="2"/>
    <x v="1"/>
    <n v="1790.1080648497"/>
    <n v="1141403.7036201099"/>
    <n v="17"/>
  </r>
  <r>
    <x v="9"/>
    <s v="JU2172 RESEARCH CLINICAL TRIALS"/>
    <x v="1"/>
    <x v="11"/>
    <n v="127.2085526317"/>
    <n v="52124.51945177"/>
    <n v="19"/>
  </r>
  <r>
    <x v="5"/>
    <s v="JU2307 P&amp;CC Area Executive"/>
    <x v="0"/>
    <x v="4"/>
    <n v="85.137348684200006"/>
    <n v="44533.878527039997"/>
    <n v="6"/>
  </r>
  <r>
    <x v="4"/>
    <s v="JU4367 - NSLHD RNS RYDE MEDICAL SERVICES"/>
    <x v="0"/>
    <x v="20"/>
    <n v="271.16910526309999"/>
    <n v="293520.88958547002"/>
    <n v="4"/>
  </r>
  <r>
    <x v="6"/>
    <s v="JU2160 NSLHD INFORMATION COMMUNICATIONS &amp; TECHNOLOGY"/>
    <x v="1"/>
    <x v="16"/>
    <n v="1067.188480263"/>
    <n v="496509.27660242998"/>
    <n v="91"/>
  </r>
  <r>
    <x v="3"/>
    <s v="JU1079 NSLHD NBHS MV DIV OF CORPORATE SERVICES"/>
    <x v="2"/>
    <x v="15"/>
    <n v="100.8702631579"/>
    <n v="21425.676530969999"/>
    <n v="16"/>
  </r>
  <r>
    <x v="8"/>
    <s v="JU1248 NSLHD MANLY SP&amp;T"/>
    <x v="1"/>
    <x v="1"/>
    <n v="0"/>
    <n v="0"/>
    <n v="0"/>
  </r>
  <r>
    <x v="1"/>
    <s v="JU2161 NSLHD PHPP ABORIGINAL HEALTH"/>
    <x v="0"/>
    <x v="23"/>
    <n v="49.688756578899998"/>
    <n v="21558.604055200001"/>
    <n v="17"/>
  </r>
  <r>
    <x v="6"/>
    <s v="JU2116 NSLHD CLINICAL TECHNOLOGY SERVICE"/>
    <x v="2"/>
    <x v="3"/>
    <n v="39.539868421000001"/>
    <n v="16450.983042939999"/>
    <n v="1"/>
  </r>
  <r>
    <x v="3"/>
    <s v="JU1077 NSLHD NBHS MV DIV OF DMS"/>
    <x v="0"/>
    <x v="21"/>
    <n v="47.031839285700002"/>
    <n v="29027.430954309999"/>
    <n v="0"/>
  </r>
  <r>
    <x v="4"/>
    <s v="JU1102 NSLHD CORPORATE SERVICES - RNS PPP"/>
    <x v="2"/>
    <x v="6"/>
    <n v="102.4344736842"/>
    <n v="29381.3837069"/>
    <n v="0"/>
  </r>
  <r>
    <x v="6"/>
    <s v="JU2116 NSLHD CLINICAL TECHNOLOGY SERVICE"/>
    <x v="2"/>
    <x v="23"/>
    <n v="9.5156578947000003"/>
    <n v="3343.0673131600001"/>
    <n v="2"/>
  </r>
  <r>
    <x v="6"/>
    <s v="JU2164 NSLHD WORKFORCE DEVELOPMENT"/>
    <x v="1"/>
    <x v="4"/>
    <n v="725.83569736870004"/>
    <n v="406670.56116902002"/>
    <n v="70"/>
  </r>
  <r>
    <x v="5"/>
    <s v="JU2315 P&amp;CC HARP"/>
    <x v="0"/>
    <x v="17"/>
    <n v="101.3111118421"/>
    <n v="110502.25562087999"/>
    <n v="0"/>
  </r>
  <r>
    <x v="0"/>
    <s v="JU1024 NSLHD HKH OUTPATIENT SERVICES"/>
    <x v="0"/>
    <x v="1"/>
    <n v="61.232763157999997"/>
    <n v="21617.15507733"/>
    <n v="0"/>
  </r>
  <r>
    <x v="6"/>
    <s v="JU2148 NSLHD CLINICAL GOVERNANCE"/>
    <x v="2"/>
    <x v="7"/>
    <n v="350.08947368439999"/>
    <n v="136094.09462423"/>
    <n v="72"/>
  </r>
  <r>
    <x v="4"/>
    <s v="JU1102 NSLHD CORPORATE SERVICES - RNS PPP"/>
    <x v="2"/>
    <x v="5"/>
    <n v="109.2289473684"/>
    <n v="31125.87727325"/>
    <n v="0"/>
  </r>
  <r>
    <x v="5"/>
    <s v="JU2322 P&amp;CC Oral Health"/>
    <x v="0"/>
    <x v="2"/>
    <n v="98.056499999899998"/>
    <n v="36713.091110109999"/>
    <n v="5"/>
  </r>
  <r>
    <x v="4"/>
    <s v="JU1052 NSLHD RNS DIV OF SURG AND ANAESTH"/>
    <x v="0"/>
    <x v="22"/>
    <n v="14986.4653646608"/>
    <n v="6460889.6956754802"/>
    <n v="103"/>
  </r>
  <r>
    <x v="5"/>
    <s v="JU2305 P&amp;CC AGED CARE &amp; REHAB"/>
    <x v="2"/>
    <x v="4"/>
    <n v="132.81011842090001"/>
    <n v="58375.387457620003"/>
    <n v="7"/>
  </r>
  <r>
    <x v="6"/>
    <s v="JU2144 NSLHD CHIEF EXECUTIVE"/>
    <x v="2"/>
    <x v="0"/>
    <n v="133.2104605264"/>
    <n v="58864.544750219997"/>
    <n v="44"/>
  </r>
  <r>
    <x v="2"/>
    <s v="JU4362 NSLHD RYDE CORPORATE SERVICES"/>
    <x v="2"/>
    <x v="10"/>
    <n v="325.8988157892"/>
    <n v="86218.575676509994"/>
    <n v="13"/>
  </r>
  <r>
    <x v="6"/>
    <s v="NSLHD CORPORATE SERVICES - RE PPP"/>
    <x v="2"/>
    <x v="16"/>
    <n v="78.535276315800004"/>
    <n v="44531.060604320002"/>
    <n v="3"/>
  </r>
  <r>
    <x v="6"/>
    <s v="JU2166 NSLHD SENIOR MEDICAL WORKFORCE"/>
    <x v="0"/>
    <x v="6"/>
    <n v="142.73471052639999"/>
    <n v="78291.223575609998"/>
    <n v="35"/>
  </r>
  <r>
    <x v="5"/>
    <s v="JU2315 P&amp;CC HARP"/>
    <x v="0"/>
    <x v="16"/>
    <n v="75.487098684200006"/>
    <n v="81615.269478789996"/>
    <n v="5"/>
  </r>
  <r>
    <x v="4"/>
    <s v="JU1052 NSLHD RNS DIV OF SURG AND ANAESTH"/>
    <x v="2"/>
    <x v="11"/>
    <n v="15209.845216167099"/>
    <n v="6557079.3502011998"/>
    <n v="112"/>
  </r>
  <r>
    <x v="3"/>
    <s v="JU1079 NSLHD NBHS MV DIV OF CORPORATE SERVICES"/>
    <x v="0"/>
    <x v="7"/>
    <n v="127.68539473680001"/>
    <n v="26879.659190179998"/>
    <n v="6"/>
  </r>
  <r>
    <x v="4"/>
    <s v="JU2108 NSLHD IMAGING"/>
    <x v="2"/>
    <x v="6"/>
    <n v="2291.2018082702998"/>
    <n v="1191195.9045398899"/>
    <n v="75"/>
  </r>
  <r>
    <x v="2"/>
    <s v="JU4368 NSLHD RYDE NURSING SERVICES"/>
    <x v="0"/>
    <x v="16"/>
    <n v="1907.3540789474"/>
    <n v="646757.27164985996"/>
    <n v="10"/>
  </r>
  <r>
    <x v="1"/>
    <s v="JU2163 NSLHD PHPP PUBLIC HEALTH UNIT"/>
    <x v="1"/>
    <x v="15"/>
    <n v="101.8582894738"/>
    <n v="83458.331777939995"/>
    <n v="0"/>
  </r>
  <r>
    <x v="6"/>
    <s v="JU2160 NSLHD INFORMATION COMMUNICATIONS &amp; TECHNOLOGY"/>
    <x v="2"/>
    <x v="25"/>
    <n v="1052.3825394738001"/>
    <n v="496261.58923754998"/>
    <n v="92"/>
  </r>
  <r>
    <x v="5"/>
    <s v="JU2322 P&amp;CC Oral Health"/>
    <x v="0"/>
    <x v="11"/>
    <n v="64.378157894699996"/>
    <n v="24199.450969770001"/>
    <n v="1"/>
  </r>
  <r>
    <x v="8"/>
    <s v="JU1236 NSLHD ROYAL NORTH SHORE SP&amp;T"/>
    <x v="1"/>
    <x v="12"/>
    <n v="116.66855263159999"/>
    <n v="58740.620566190002"/>
    <n v="5"/>
  </r>
  <r>
    <x v="5"/>
    <s v="JU2305 P&amp;CC AGED CARE &amp; REHAB"/>
    <x v="2"/>
    <x v="21"/>
    <n v="106.91610526309999"/>
    <n v="48123.23760937"/>
    <n v="12"/>
  </r>
  <r>
    <x v="2"/>
    <s v="JU4362 NSLHD RYDE CORPORATE SERVICES"/>
    <x v="1"/>
    <x v="5"/>
    <n v="309.03250000010001"/>
    <n v="85811.629671429997"/>
    <n v="16"/>
  </r>
  <r>
    <x v="4"/>
    <s v="JU4360 NSLHD RNS OPERATIONS"/>
    <x v="1"/>
    <x v="13"/>
    <n v="1397.9277171051999"/>
    <n v="405889.34521713998"/>
    <n v="193"/>
  </r>
  <r>
    <x v="8"/>
    <s v="JU1237 NSLHD RNS DIV OF MEDICINE SP&amp;T"/>
    <x v="0"/>
    <x v="10"/>
    <n v="0"/>
    <n v="0"/>
    <n v="0"/>
  </r>
  <r>
    <x v="3"/>
    <s v="JU1079 NSLHD NBHS MV DIV OF CORPORATE SERVICES"/>
    <x v="2"/>
    <x v="14"/>
    <n v="104.1663157895"/>
    <n v="22902.058145989999"/>
    <n v="14"/>
  </r>
  <r>
    <x v="4"/>
    <s v="JU1064 NSLHD RNS DIV OF BUSINESS UNITS"/>
    <x v="1"/>
    <x v="24"/>
    <n v="0"/>
    <n v="0"/>
    <n v="0"/>
  </r>
  <r>
    <x v="8"/>
    <s v="JU1244 NSLHD HORNSBY SP&amp;T"/>
    <x v="2"/>
    <x v="17"/>
    <n v="0"/>
    <n v="0"/>
    <n v="0"/>
  </r>
  <r>
    <x v="8"/>
    <s v="JU1248 NSLHD MANLY SP&amp;T"/>
    <x v="2"/>
    <x v="17"/>
    <n v="0"/>
    <n v="0"/>
    <n v="0"/>
  </r>
  <r>
    <x v="6"/>
    <s v="JU2144 NSLHD CHIEF EXECUTIVE"/>
    <x v="2"/>
    <x v="3"/>
    <n v="112.27421052610001"/>
    <n v="49849.170464460003"/>
    <n v="43"/>
  </r>
  <r>
    <x v="4"/>
    <s v="JU4360 NSLHD RNS OPERATIONS"/>
    <x v="0"/>
    <x v="24"/>
    <n v="1520.2114144739"/>
    <n v="429860.65643643"/>
    <n v="140"/>
  </r>
  <r>
    <x v="6"/>
    <s v="JU2168 NSLHD CLINICAL OPER EXECUTIVE UNIT"/>
    <x v="0"/>
    <x v="2"/>
    <n v="594.83609868430005"/>
    <n v="247907.10351225"/>
    <n v="65"/>
  </r>
  <r>
    <x v="4"/>
    <s v="JU1064 NSLHD RNS DIV OF BUSINESS UNITS"/>
    <x v="2"/>
    <x v="22"/>
    <n v="0"/>
    <n v="0"/>
    <n v="0"/>
  </r>
  <r>
    <x v="0"/>
    <s v="JU1042 NSLHD HKHS DIV OF MEDICAL SERVICES"/>
    <x v="0"/>
    <x v="20"/>
    <n v="1767.9023167291"/>
    <n v="1075394.4437695199"/>
    <n v="85"/>
  </r>
  <r>
    <x v="6"/>
    <s v="JU2164 NSLHD WORKFORCE DEVELOPMENT"/>
    <x v="2"/>
    <x v="7"/>
    <n v="726.77224342099998"/>
    <n v="363208.35259781999"/>
    <n v="79"/>
  </r>
  <r>
    <x v="3"/>
    <s v="JU1078 NSLHD NBHS MV DIV OF ALLIED HEALTH"/>
    <x v="2"/>
    <x v="16"/>
    <n v="10.1963157895"/>
    <n v="3280.6166435099999"/>
    <n v="2"/>
  </r>
  <r>
    <x v="4"/>
    <s v="JU1052 NSLHD RNS DIV OF SURG AND ANAESTH"/>
    <x v="0"/>
    <x v="25"/>
    <n v="15100.5521156015"/>
    <n v="6603829.81128114"/>
    <n v="110"/>
  </r>
  <r>
    <x v="4"/>
    <s v="JU2170 NSLHD RNS Division of Cancer, Haematology &amp; Palliative Care"/>
    <x v="0"/>
    <x v="19"/>
    <n v="3970.6915507515"/>
    <n v="1981174.54192222"/>
    <n v="209"/>
  </r>
  <r>
    <x v="2"/>
    <s v="JU4366 NSLHD RYDE MEDICAL SERVICES"/>
    <x v="0"/>
    <x v="22"/>
    <n v="1833.9970516915"/>
    <n v="1153869.7635365799"/>
    <n v="4"/>
  </r>
  <r>
    <x v="3"/>
    <s v="JU1076 NSLHD NBHS DIV OF ANAESTH AND SURG"/>
    <x v="0"/>
    <x v="3"/>
    <n v="4.2098750000000003"/>
    <n v="5625.0592286800002"/>
    <n v="0"/>
  </r>
  <r>
    <x v="8"/>
    <s v="JU1237 NSLHD RNS DIV OF MEDICINE SP&amp;T"/>
    <x v="0"/>
    <x v="18"/>
    <n v="0"/>
    <n v="0"/>
    <n v="0"/>
  </r>
  <r>
    <x v="6"/>
    <s v="JU2166 NSLHD SENIOR MEDICAL WORKFORCE"/>
    <x v="1"/>
    <x v="5"/>
    <n v="118.3912960528"/>
    <n v="73478.405804490001"/>
    <n v="6"/>
  </r>
  <r>
    <x v="5"/>
    <s v="JU2315 P&amp;CC HARP"/>
    <x v="2"/>
    <x v="20"/>
    <n v="109.9891447368"/>
    <n v="123600.08493316"/>
    <n v="2"/>
  </r>
  <r>
    <x v="1"/>
    <s v="JU2163 NSLHD PHPP PUBLIC HEALTH UNIT"/>
    <x v="2"/>
    <x v="1"/>
    <n v="203.1145855263"/>
    <n v="127802.61300969"/>
    <n v="0"/>
  </r>
  <r>
    <x v="0"/>
    <s v="JU1025 NSLHD HKHS DIV OF CORPORATE SERVICES"/>
    <x v="0"/>
    <x v="3"/>
    <n v="798.10657894730002"/>
    <n v="179167.95684408999"/>
    <n v="19"/>
  </r>
  <r>
    <x v="7"/>
    <s v="JU2175 NSLHD MENTAL HEALTH DRUG AND ALCOHOL"/>
    <x v="1"/>
    <x v="13"/>
    <n v="4301.1992894740997"/>
    <n v="1882763.11242626"/>
    <n v="108"/>
  </r>
  <r>
    <x v="3"/>
    <s v="JU1074 NSLHD NBHS MANLY DIV OF NURSING"/>
    <x v="1"/>
    <x v="15"/>
    <n v="1115.3439473684"/>
    <n v="480880.41968470003"/>
    <n v="10"/>
  </r>
  <r>
    <x v="4"/>
    <s v="JU1056 NSLHD RNS DIV OF WOM CHILD AND FAM HLTH"/>
    <x v="0"/>
    <x v="5"/>
    <n v="4035.1855592102002"/>
    <n v="2042869.99631408"/>
    <n v="63"/>
  </r>
  <r>
    <x v="3"/>
    <s v="JU1079 NSLHD NBHS MV DIV OF CORPORATE SERVICES"/>
    <x v="1"/>
    <x v="2"/>
    <n v="92.758552631499995"/>
    <n v="22106.164395420001"/>
    <n v="24"/>
  </r>
  <r>
    <x v="4"/>
    <s v="JU4360 NSLHD RNS OPERATIONS"/>
    <x v="1"/>
    <x v="16"/>
    <n v="1383.0606118425001"/>
    <n v="407670.12058975"/>
    <n v="188"/>
  </r>
  <r>
    <x v="5"/>
    <s v="JU2309 P&amp;CC Child &amp; Family Health"/>
    <x v="2"/>
    <x v="12"/>
    <n v="438.28829605250002"/>
    <n v="238723.34237840999"/>
    <n v="37"/>
  </r>
  <r>
    <x v="4"/>
    <s v="JU1052 NSLHD RNS DIV OF SURG AND ANAESTH"/>
    <x v="0"/>
    <x v="23"/>
    <n v="15183.952924811399"/>
    <n v="6554164.7341991104"/>
    <n v="113"/>
  </r>
  <r>
    <x v="5"/>
    <s v="JU2316 P&amp;CC Health Contact Centre"/>
    <x v="0"/>
    <x v="15"/>
    <n v="17.415657894700001"/>
    <n v="7385.7505073800003"/>
    <n v="1"/>
  </r>
  <r>
    <x v="0"/>
    <s v="JU1040 NSLHD HKHS DIV OF SECTOR OPER"/>
    <x v="1"/>
    <x v="13"/>
    <n v="55.3276315791"/>
    <n v="19513.144059689999"/>
    <n v="7"/>
  </r>
  <r>
    <x v="0"/>
    <s v="JU1036 NSLHD HKHS DIV OF REHAB AND AGED CARE"/>
    <x v="2"/>
    <x v="17"/>
    <n v="645.67979605250002"/>
    <n v="298913.03203335998"/>
    <n v="9"/>
  </r>
  <r>
    <x v="4"/>
    <s v="JU4358 NSLHD RNS NURSING SERVICES"/>
    <x v="1"/>
    <x v="11"/>
    <n v="294.61039473689999"/>
    <n v="128349.48017136"/>
    <n v="2"/>
  </r>
  <r>
    <x v="3"/>
    <s v="JU1079 NSLHD NBHS MV DIV OF CORPORATE SERVICES"/>
    <x v="0"/>
    <x v="8"/>
    <n v="117.7475000001"/>
    <n v="24967.370296780002"/>
    <n v="6"/>
  </r>
  <r>
    <x v="0"/>
    <s v="JU1024 NSLHD HKH OUTPATIENT SERVICES"/>
    <x v="0"/>
    <x v="11"/>
    <n v="61.232105263299999"/>
    <n v="22641.319750459999"/>
    <n v="1"/>
  </r>
  <r>
    <x v="5"/>
    <s v="JU2317 P&amp;CC HealthOne"/>
    <x v="2"/>
    <x v="11"/>
    <n v="6.7000000000000004E-2"/>
    <n v="44.182656880000003"/>
    <n v="0"/>
  </r>
  <r>
    <x v="3"/>
    <s v="JU1088 NSLHD NBHS DIV OF SECTOR OPER"/>
    <x v="0"/>
    <x v="11"/>
    <n v="0"/>
    <n v="0"/>
    <n v="0"/>
  </r>
  <r>
    <x v="5"/>
    <s v="JU2320 P&amp;CC Multicutural Health"/>
    <x v="2"/>
    <x v="22"/>
    <n v="3.9046052632000001"/>
    <n v="1980.5483742500001"/>
    <n v="0"/>
  </r>
  <r>
    <x v="8"/>
    <s v="JU1248 NSLHD MANLY SP&amp;T"/>
    <x v="1"/>
    <x v="12"/>
    <n v="0"/>
    <n v="0"/>
    <n v="0"/>
  </r>
  <r>
    <x v="0"/>
    <s v="JU1044 NSLHD HKHS DIV OF ALLIED HEALTH"/>
    <x v="2"/>
    <x v="5"/>
    <n v="47.285394736699999"/>
    <n v="20700.804810770001"/>
    <n v="15"/>
  </r>
  <r>
    <x v="4"/>
    <s v="JU4360 NSLHD RNS OPERATIONS"/>
    <x v="2"/>
    <x v="22"/>
    <n v="1406.4252631581001"/>
    <n v="404745.95604183001"/>
    <n v="188"/>
  </r>
  <r>
    <x v="6"/>
    <s v="JU1317 NSLHD NORTHERN BEACHES HOSPITAL"/>
    <x v="0"/>
    <x v="10"/>
    <n v="1214.1786842112001"/>
    <n v="560543.96691356006"/>
    <n v="38"/>
  </r>
  <r>
    <x v="3"/>
    <s v="JU1072 NSLHD NBHS DIV OF MEDIC EMERG AND ICU"/>
    <x v="2"/>
    <x v="11"/>
    <n v="7.2298881578999996"/>
    <n v="7371.5708200199997"/>
    <n v="0"/>
  </r>
  <r>
    <x v="0"/>
    <s v="JU1042 NSLHD HKHS DIV OF MEDICAL SERVICES"/>
    <x v="2"/>
    <x v="13"/>
    <n v="2104.9297312030999"/>
    <n v="1297822.6345366801"/>
    <n v="29"/>
  </r>
  <r>
    <x v="6"/>
    <s v="JU4344 NSLHD RESEARCH GEN"/>
    <x v="0"/>
    <x v="18"/>
    <n v="199.5283750001"/>
    <n v="112169.25536841"/>
    <n v="20"/>
  </r>
  <r>
    <x v="6"/>
    <s v="JU2160 NSLHD INFORMATION COMMUNICATIONS &amp; TECHNOLOGY"/>
    <x v="2"/>
    <x v="24"/>
    <n v="997.33157894750002"/>
    <n v="468585.74308425997"/>
    <n v="88"/>
  </r>
  <r>
    <x v="5"/>
    <s v="JU2314 P&amp;CC Cremone CHC"/>
    <x v="2"/>
    <x v="19"/>
    <n v="0"/>
    <n v="0"/>
    <n v="0"/>
  </r>
  <r>
    <x v="2"/>
    <s v="JU4366 NSLHD RYDE MEDICAL SERVICES"/>
    <x v="0"/>
    <x v="18"/>
    <n v="1779.3170808267"/>
    <n v="1118498.2864975601"/>
    <n v="18"/>
  </r>
  <r>
    <x v="4"/>
    <s v="JU4354 NSLHD RNS FINANCE"/>
    <x v="2"/>
    <x v="3"/>
    <n v="85.997368421100006"/>
    <n v="37107.429902559998"/>
    <n v="14"/>
  </r>
  <r>
    <x v="2"/>
    <s v="JU4366 NSLHD RYDE MEDICAL SERVICES"/>
    <x v="0"/>
    <x v="20"/>
    <n v="1684.8103139098"/>
    <n v="1061795.14735395"/>
    <n v="19"/>
  </r>
  <r>
    <x v="6"/>
    <s v="NSLHD CORPORATE SERVICES - RE PPP"/>
    <x v="2"/>
    <x v="12"/>
    <n v="63.4245328947"/>
    <n v="36231.435851959999"/>
    <n v="4"/>
  </r>
  <r>
    <x v="7"/>
    <s v="JU2175 NSLHD MENTAL HEALTH DRUG AND ALCOHOL"/>
    <x v="0"/>
    <x v="0"/>
    <n v="4320.4189407904996"/>
    <n v="1816251.5861011499"/>
    <n v="102"/>
  </r>
  <r>
    <x v="6"/>
    <s v="JU2156 NSLHD FINANCE"/>
    <x v="1"/>
    <x v="1"/>
    <n v="272.32866447399999"/>
    <n v="148199.33569462999"/>
    <n v="23"/>
  </r>
  <r>
    <x v="6"/>
    <s v="NSLHD CORPORATE SERVICES - RE PPP"/>
    <x v="0"/>
    <x v="21"/>
    <n v="72.574039473699997"/>
    <n v="43915.245360690002"/>
    <n v="0"/>
  </r>
  <r>
    <x v="6"/>
    <s v="JU2160 NSLHD INFORMATION COMMUNICATIONS &amp; TECHNOLOGY"/>
    <x v="2"/>
    <x v="12"/>
    <n v="1119.206223684"/>
    <n v="528539.82356812002"/>
    <n v="90"/>
  </r>
  <r>
    <x v="6"/>
    <s v="JU2164 NSLHD WORKFORCE DEVELOPMENT"/>
    <x v="0"/>
    <x v="12"/>
    <n v="737.38114473710004"/>
    <n v="362555.77739498002"/>
    <n v="75"/>
  </r>
  <r>
    <x v="1"/>
    <s v="JU2162 NSLHD PHPP HEALTH PROMOTION"/>
    <x v="2"/>
    <x v="9"/>
    <n v="19.590657894900001"/>
    <n v="6480.8435100699999"/>
    <n v="5"/>
  </r>
  <r>
    <x v="6"/>
    <s v="JU2160 NSLHD INFORMATION COMMUNICATIONS &amp; TECHNOLOGY"/>
    <x v="0"/>
    <x v="21"/>
    <n v="1100.3032763154999"/>
    <n v="497109.51821244002"/>
    <n v="105"/>
  </r>
  <r>
    <x v="0"/>
    <s v="JU1025 NSLHD HKHS DIV OF CORPORATE SERVICES"/>
    <x v="2"/>
    <x v="22"/>
    <n v="579.38789473659995"/>
    <n v="130919.41166319999"/>
    <n v="15"/>
  </r>
  <r>
    <x v="3"/>
    <s v="JU1074 NSLHD NBHS MANLY DIV OF NURSING"/>
    <x v="2"/>
    <x v="24"/>
    <n v="1038.5160526320001"/>
    <n v="483310.88039969001"/>
    <n v="4"/>
  </r>
  <r>
    <x v="4"/>
    <s v="JU4358 NSLHD RNS NURSING SERVICES"/>
    <x v="2"/>
    <x v="6"/>
    <n v="364.45447368430001"/>
    <n v="153781.05829376"/>
    <n v="2"/>
  </r>
  <r>
    <x v="4"/>
    <s v="JU1064 NSLHD RNS DIV OF BUSINESS UNITS"/>
    <x v="2"/>
    <x v="8"/>
    <n v="0"/>
    <n v="0"/>
    <n v="0"/>
  </r>
  <r>
    <x v="5"/>
    <s v="JU2308 P&amp;CC Breast Screen"/>
    <x v="2"/>
    <x v="24"/>
    <n v="3.0215526316000001"/>
    <n v="1719.4504312399999"/>
    <n v="3"/>
  </r>
  <r>
    <x v="5"/>
    <s v="JU2314 P&amp;CC Cremone CHC"/>
    <x v="0"/>
    <x v="10"/>
    <n v="0"/>
    <n v="0"/>
    <n v="0"/>
  </r>
  <r>
    <x v="6"/>
    <s v="JU4312 NSLHD MEDICAL IMAGING"/>
    <x v="0"/>
    <x v="22"/>
    <n v="119.179875"/>
    <n v="64178.197402680002"/>
    <n v="2"/>
  </r>
  <r>
    <x v="6"/>
    <s v="JU2158 NSLHD PATU - PATIENT ACCESS TRANSPORT UNIT"/>
    <x v="0"/>
    <x v="8"/>
    <n v="40.317631578899999"/>
    <n v="15070.134488719999"/>
    <n v="0"/>
  </r>
  <r>
    <x v="4"/>
    <s v="JU2170 NSLHD RNS Division of Cancer, Haematology &amp; Palliative Care"/>
    <x v="0"/>
    <x v="11"/>
    <n v="3278.5591795109999"/>
    <n v="1568740.19909122"/>
    <n v="201"/>
  </r>
  <r>
    <x v="6"/>
    <s v="JU4312 NSLHD MEDICAL IMAGING"/>
    <x v="2"/>
    <x v="14"/>
    <n v="105.9031607143"/>
    <n v="57948.542203320001"/>
    <n v="0"/>
  </r>
  <r>
    <x v="8"/>
    <s v="JU1236 NSLHD ROYAL NORTH SHORE SP&amp;T"/>
    <x v="0"/>
    <x v="21"/>
    <n v="150.16639473679999"/>
    <n v="95360.965783919994"/>
    <n v="8"/>
  </r>
  <r>
    <x v="2"/>
    <s v="JU4362 NSLHD RYDE CORPORATE SERVICES"/>
    <x v="1"/>
    <x v="4"/>
    <n v="334.20105263149998"/>
    <n v="92791.607138310006"/>
    <n v="10"/>
  </r>
  <r>
    <x v="1"/>
    <s v="JU2162 NSLHD PHPP HEALTH PROMOTION"/>
    <x v="2"/>
    <x v="7"/>
    <n v="37.417763158"/>
    <n v="15214.408465529999"/>
    <n v="7"/>
  </r>
  <r>
    <x v="3"/>
    <s v="JU1077 NSLHD NBHS MV DIV OF DMS"/>
    <x v="2"/>
    <x v="6"/>
    <n v="47.440187030099999"/>
    <n v="32019.674593330001"/>
    <n v="1"/>
  </r>
  <r>
    <x v="3"/>
    <s v="JU1074 NSLHD NBHS MANLY DIV OF NURSING"/>
    <x v="0"/>
    <x v="6"/>
    <n v="595.83249999980001"/>
    <n v="294065.14210290997"/>
    <n v="6"/>
  </r>
  <r>
    <x v="1"/>
    <s v="JU2162 NSLHD PHPP HEALTH PROMOTION"/>
    <x v="2"/>
    <x v="6"/>
    <n v="33.814868421"/>
    <n v="13794.68201314"/>
    <n v="8"/>
  </r>
  <r>
    <x v="4"/>
    <s v="JU4367 - NSLHD RNS RYDE MEDICAL SERVICES"/>
    <x v="0"/>
    <x v="18"/>
    <n v="284.50092105260001"/>
    <n v="307248.40566936001"/>
    <n v="0"/>
  </r>
  <r>
    <x v="6"/>
    <s v="NSLHD CORPORATE SERVICES - RE PPP"/>
    <x v="1"/>
    <x v="1"/>
    <n v="114.3962236842"/>
    <n v="60809.171876560002"/>
    <n v="3"/>
  </r>
  <r>
    <x v="4"/>
    <s v="JU2108 NSLHD IMAGING"/>
    <x v="0"/>
    <x v="8"/>
    <n v="1972.7124182327"/>
    <n v="999718.09308932"/>
    <n v="91"/>
  </r>
  <r>
    <x v="5"/>
    <s v="JU2324 P&amp;CC Sydney Home Nursing"/>
    <x v="1"/>
    <x v="4"/>
    <n v="842.04460526289995"/>
    <n v="318444.78219537"/>
    <n v="0"/>
  </r>
  <r>
    <x v="4"/>
    <s v="JU1068 NSLHD RNS DIV OF PRIM &amp; COMM CARE"/>
    <x v="2"/>
    <x v="1"/>
    <n v="138.32815789470001"/>
    <n v="56714.17388088"/>
    <n v="34"/>
  </r>
  <r>
    <x v="6"/>
    <s v="JU2144 NSLHD CHIEF EXECUTIVE"/>
    <x v="1"/>
    <x v="18"/>
    <n v="78.107013157799997"/>
    <n v="38107.041910840002"/>
    <n v="17"/>
  </r>
  <r>
    <x v="2"/>
    <s v="JU4370 NSLHD RYDE PRIMARY &amp; COMMUNITY CARE"/>
    <x v="2"/>
    <x v="19"/>
    <n v="9.5556578946999995"/>
    <n v="3745.2253182600002"/>
    <n v="7"/>
  </r>
  <r>
    <x v="6"/>
    <s v="JU4344 NSLHD RESEARCH GEN"/>
    <x v="2"/>
    <x v="1"/>
    <n v="158.3144736843"/>
    <n v="60679.941228420001"/>
    <n v="19"/>
  </r>
  <r>
    <x v="5"/>
    <s v="JU2308 P&amp;CC Breast Screen"/>
    <x v="1"/>
    <x v="24"/>
    <n v="8.1152312030000004"/>
    <n v="2857.80255287"/>
    <n v="2"/>
  </r>
  <r>
    <x v="3"/>
    <s v="JU1077 NSLHD NBHS MV DIV OF DMS"/>
    <x v="2"/>
    <x v="3"/>
    <n v="54.134389097700002"/>
    <n v="31691.595950480001"/>
    <n v="0"/>
  </r>
  <r>
    <x v="6"/>
    <s v="JU2148 NSLHD CLINICAL GOVERNANCE"/>
    <x v="0"/>
    <x v="21"/>
    <n v="321.13934210539998"/>
    <n v="115563.31509819"/>
    <n v="38"/>
  </r>
  <r>
    <x v="0"/>
    <s v="JU1040 NSLHD HKHS DIV OF SECTOR OPER"/>
    <x v="2"/>
    <x v="18"/>
    <n v="86.417500000100006"/>
    <n v="36147.46014589"/>
    <n v="11"/>
  </r>
  <r>
    <x v="0"/>
    <s v="JU1036 NSLHD HKHS DIV OF REHAB AND AGED CARE"/>
    <x v="2"/>
    <x v="9"/>
    <n v="668.34328947389997"/>
    <n v="312699.21379493002"/>
    <n v="3"/>
  </r>
  <r>
    <x v="3"/>
    <s v="JU1084 NSLHD NBHS DIV OF AGED CARE AND REHAB"/>
    <x v="1"/>
    <x v="2"/>
    <n v="78.206809210499998"/>
    <n v="57020.535081839997"/>
    <n v="0"/>
  </r>
  <r>
    <x v="6"/>
    <s v="JU2148 NSLHD CLINICAL GOVERNANCE"/>
    <x v="2"/>
    <x v="12"/>
    <n v="354.40460526300001"/>
    <n v="131498.15194579001"/>
    <n v="23"/>
  </r>
  <r>
    <x v="0"/>
    <s v="JU1040 NSLHD HKHS DIV OF SECTOR OPER"/>
    <x v="1"/>
    <x v="5"/>
    <n v="56.784999999999997"/>
    <n v="20337.14574466"/>
    <n v="3"/>
  </r>
  <r>
    <x v="4"/>
    <s v="JU1064 NSLHD RNS DIV OF BUSINESS UNITS"/>
    <x v="2"/>
    <x v="3"/>
    <n v="0"/>
    <n v="0"/>
    <n v="0"/>
  </r>
  <r>
    <x v="6"/>
    <s v="JU2166 NSLHD SENIOR MEDICAL WORKFORCE"/>
    <x v="0"/>
    <x v="14"/>
    <n v="119.8483947368"/>
    <n v="71700.665140049998"/>
    <n v="12"/>
  </r>
  <r>
    <x v="5"/>
    <s v="JU2317 P&amp;CC HealthOne"/>
    <x v="0"/>
    <x v="1"/>
    <n v="0"/>
    <n v="0"/>
    <n v="0"/>
  </r>
  <r>
    <x v="3"/>
    <s v="JU1078 NSLHD NBHS MV DIV OF ALLIED HEALTH"/>
    <x v="0"/>
    <x v="5"/>
    <n v="34.090789473699999"/>
    <n v="12428.690176640001"/>
    <n v="2"/>
  </r>
  <r>
    <x v="0"/>
    <s v="JU1044 NSLHD HKHS DIV OF ALLIED HEALTH"/>
    <x v="2"/>
    <x v="8"/>
    <n v="83.045000000200005"/>
    <n v="35277.730126399998"/>
    <n v="11"/>
  </r>
  <r>
    <x v="1"/>
    <s v="JU2163 NSLHD PHPP PUBLIC HEALTH UNIT"/>
    <x v="1"/>
    <x v="14"/>
    <n v="103.34637499989999"/>
    <n v="94012.1344235"/>
    <n v="1"/>
  </r>
  <r>
    <x v="5"/>
    <s v="JU2316 P&amp;CC Health Contact Centre"/>
    <x v="0"/>
    <x v="1"/>
    <n v="9.5868421053000006"/>
    <n v="3389.7660885"/>
    <n v="1"/>
  </r>
  <r>
    <x v="6"/>
    <s v="JU2160 NSLHD INFORMATION COMMUNICATIONS &amp; TECHNOLOGY"/>
    <x v="2"/>
    <x v="3"/>
    <n v="1145.672835526"/>
    <n v="544955.40309169004"/>
    <n v="113"/>
  </r>
  <r>
    <x v="4"/>
    <s v="JU1064 NSLHD RNS DIV OF BUSINESS UNITS"/>
    <x v="2"/>
    <x v="7"/>
    <n v="0"/>
    <n v="0"/>
    <n v="0"/>
  </r>
  <r>
    <x v="1"/>
    <s v="JU2161 NSLHD PHPP ABORIGINAL HEALTH"/>
    <x v="2"/>
    <x v="8"/>
    <n v="28.1054605263"/>
    <n v="15208.35944058"/>
    <n v="13"/>
  </r>
  <r>
    <x v="3"/>
    <s v="JU1074 NSLHD NBHS MANLY DIV OF NURSING"/>
    <x v="1"/>
    <x v="1"/>
    <n v="1143.7268421056001"/>
    <n v="489377.86865774001"/>
    <n v="7"/>
  </r>
  <r>
    <x v="5"/>
    <s v="JU2312 P&amp;CC Community Clinical Rehab"/>
    <x v="0"/>
    <x v="24"/>
    <n v="50.112499999999997"/>
    <n v="22263.73071656"/>
    <n v="1"/>
  </r>
  <r>
    <x v="6"/>
    <s v="JU2148 NSLHD CLINICAL GOVERNANCE"/>
    <x v="2"/>
    <x v="15"/>
    <n v="340.1796052629"/>
    <n v="129197.75432705"/>
    <n v="55"/>
  </r>
  <r>
    <x v="1"/>
    <s v="JU2152 NSLHD POPULATION HEALTH &amp; PLANNING"/>
    <x v="2"/>
    <x v="8"/>
    <n v="42.033598684200001"/>
    <n v="28016.532371869998"/>
    <n v="7"/>
  </r>
  <r>
    <x v="2"/>
    <s v="JU4368 NSLHD RYDE NURSING SERVICES"/>
    <x v="0"/>
    <x v="12"/>
    <n v="2332.9051315781999"/>
    <n v="796306.19327357004"/>
    <n v="8"/>
  </r>
  <r>
    <x v="9"/>
    <s v="JU2172 RESEARCH CLINICAL TRIALS"/>
    <x v="2"/>
    <x v="18"/>
    <n v="134.61749999989999"/>
    <n v="51253.734692290003"/>
    <n v="9"/>
  </r>
  <r>
    <x v="5"/>
    <s v="JU2316 P&amp;CC Health Contact Centre"/>
    <x v="1"/>
    <x v="4"/>
    <n v="16.314868421"/>
    <n v="6110.6217069100003"/>
    <n v="1"/>
  </r>
  <r>
    <x v="4"/>
    <s v="JU4356 NSLHD RNS MEDICAL SERVICES"/>
    <x v="2"/>
    <x v="5"/>
    <n v="1994.8019736839001"/>
    <n v="916816.39791172999"/>
    <n v="140"/>
  </r>
  <r>
    <x v="3"/>
    <s v="JU1074 NSLHD NBHS MANLY DIV OF NURSING"/>
    <x v="0"/>
    <x v="7"/>
    <n v="597.57328947359997"/>
    <n v="297870.76089114998"/>
    <n v="3"/>
  </r>
  <r>
    <x v="0"/>
    <s v="JU1046 NSLHD HKHS DIV OF NURSING"/>
    <x v="2"/>
    <x v="14"/>
    <n v="4287.8898684203004"/>
    <n v="1497002.4852233201"/>
    <n v="2"/>
  </r>
  <r>
    <x v="6"/>
    <s v="JU1316 NSLHD REPORTING ENTITY"/>
    <x v="0"/>
    <x v="19"/>
    <n v="29.683157894699999"/>
    <n v="6491.7732716800001"/>
    <n v="1"/>
  </r>
  <r>
    <x v="5"/>
    <s v="JU2326 P&amp;CC Transitional Aged Care Program"/>
    <x v="1"/>
    <x v="3"/>
    <n v="13.3243421052"/>
    <n v="5588.2357056399997"/>
    <n v="3"/>
  </r>
  <r>
    <x v="3"/>
    <s v="JU1074 NSLHD NBHS MANLY DIV OF NURSING"/>
    <x v="2"/>
    <x v="3"/>
    <n v="980.22315789519996"/>
    <n v="448540.10726593999"/>
    <n v="8"/>
  </r>
  <r>
    <x v="4"/>
    <s v="JU1064 NSLHD RNS DIV OF BUSINESS UNITS"/>
    <x v="2"/>
    <x v="6"/>
    <n v="0"/>
    <n v="0"/>
    <n v="0"/>
  </r>
  <r>
    <x v="6"/>
    <s v="JU2140 NSLHD NURSING &amp; MIDWIFERY"/>
    <x v="2"/>
    <x v="9"/>
    <n v="335.89144736859998"/>
    <n v="163928.97335223999"/>
    <n v="5"/>
  </r>
  <r>
    <x v="3"/>
    <s v="JU1079 NSLHD NBHS MV DIV OF CORPORATE SERVICES"/>
    <x v="2"/>
    <x v="17"/>
    <n v="68.163026315799996"/>
    <n v="17012.02301081"/>
    <n v="8"/>
  </r>
  <r>
    <x v="5"/>
    <s v="JU2308 P&amp;CC Breast Screen"/>
    <x v="2"/>
    <x v="3"/>
    <n v="5.4188618421000001"/>
    <n v="2945.5309733300001"/>
    <n v="4"/>
  </r>
  <r>
    <x v="5"/>
    <s v="JU2305 P&amp;CC AGED CARE &amp; REHAB"/>
    <x v="0"/>
    <x v="0"/>
    <n v="133.85721052619999"/>
    <n v="56268.599341120003"/>
    <n v="4"/>
  </r>
  <r>
    <x v="6"/>
    <s v="JU2148 NSLHD CLINICAL GOVERNANCE"/>
    <x v="1"/>
    <x v="6"/>
    <n v="445.45710526319999"/>
    <n v="200087.40589964"/>
    <n v="37"/>
  </r>
  <r>
    <x v="6"/>
    <s v="JU1317 NSLHD NORTHERN BEACHES HOSPITAL"/>
    <x v="1"/>
    <x v="14"/>
    <n v="1062.9856578946999"/>
    <n v="534677.75696082995"/>
    <n v="46"/>
  </r>
  <r>
    <x v="4"/>
    <s v="JU2108 NSLHD IMAGING"/>
    <x v="1"/>
    <x v="12"/>
    <n v="2019.1852406014"/>
    <n v="1113885.63976245"/>
    <n v="37"/>
  </r>
  <r>
    <x v="6"/>
    <s v="JU4344 NSLHD RESEARCH GEN"/>
    <x v="0"/>
    <x v="20"/>
    <n v="190.4298092105"/>
    <n v="102011.08358228"/>
    <n v="30"/>
  </r>
  <r>
    <x v="4"/>
    <s v="JU1056 NSLHD RNS DIV OF WOM CHILD AND FAM HLTH"/>
    <x v="1"/>
    <x v="3"/>
    <n v="3555.2736776315"/>
    <n v="1920284.3270314699"/>
    <n v="45"/>
  </r>
  <r>
    <x v="5"/>
    <s v="JU2308 P&amp;CC Breast Screen"/>
    <x v="1"/>
    <x v="16"/>
    <n v="11.5196578947"/>
    <n v="6479.8590886800002"/>
    <n v="1"/>
  </r>
  <r>
    <x v="5"/>
    <s v="JU2314 P&amp;CC Cremone CHC"/>
    <x v="2"/>
    <x v="7"/>
    <n v="0"/>
    <n v="0"/>
    <n v="0"/>
  </r>
  <r>
    <x v="0"/>
    <s v="JU1044 NSLHD HKHS DIV OF ALLIED HEALTH"/>
    <x v="1"/>
    <x v="12"/>
    <n v="64.905789473499993"/>
    <n v="28354.984362610001"/>
    <n v="7"/>
  </r>
  <r>
    <x v="4"/>
    <s v="JU1056 NSLHD RNS DIV OF WOM CHILD AND FAM HLTH"/>
    <x v="1"/>
    <x v="24"/>
    <n v="3498.6871842103001"/>
    <n v="1834894.5723049699"/>
    <n v="43"/>
  </r>
  <r>
    <x v="5"/>
    <s v="JU2314 P&amp;CC Cremone CHC"/>
    <x v="1"/>
    <x v="14"/>
    <n v="0"/>
    <n v="0"/>
    <n v="0"/>
  </r>
  <r>
    <x v="5"/>
    <s v="JU2305 P&amp;CC AGED CARE &amp; REHAB"/>
    <x v="1"/>
    <x v="4"/>
    <n v="101.14194736829999"/>
    <n v="47657.601424690001"/>
    <n v="18"/>
  </r>
  <r>
    <x v="9"/>
    <s v="JU2172 RESEARCH CLINICAL TRIALS"/>
    <x v="2"/>
    <x v="20"/>
    <n v="158.69013157890001"/>
    <n v="60798.268414619997"/>
    <n v="20"/>
  </r>
  <r>
    <x v="6"/>
    <s v="JU2168 NSLHD CLINICAL OPER EXECUTIVE UNIT"/>
    <x v="0"/>
    <x v="9"/>
    <n v="561.52861842070001"/>
    <n v="254461.13373651999"/>
    <n v="37"/>
  </r>
  <r>
    <x v="5"/>
    <s v="JU2324 P&amp;CC Sydney Home Nursing"/>
    <x v="2"/>
    <x v="25"/>
    <n v="873.72434210530002"/>
    <n v="317383.26364831999"/>
    <n v="0"/>
  </r>
  <r>
    <x v="4"/>
    <s v="JU2108 NSLHD IMAGING"/>
    <x v="0"/>
    <x v="9"/>
    <n v="2381.5451879701"/>
    <n v="1159401.7762791701"/>
    <n v="46"/>
  </r>
  <r>
    <x v="5"/>
    <s v="JU2312 P&amp;CC Community Clinical Rehab"/>
    <x v="0"/>
    <x v="12"/>
    <n v="55.811184210500002"/>
    <n v="24505.89340126"/>
    <n v="1"/>
  </r>
  <r>
    <x v="0"/>
    <s v="JU1042 NSLHD HKHS DIV OF MEDICAL SERVICES"/>
    <x v="1"/>
    <x v="5"/>
    <n v="1847.6295009400999"/>
    <n v="1276872.79660156"/>
    <n v="116"/>
  </r>
  <r>
    <x v="4"/>
    <s v="JU4360 NSLHD RNS OPERATIONS"/>
    <x v="1"/>
    <x v="1"/>
    <n v="1409.3248223684"/>
    <n v="434619.04471863998"/>
    <n v="203"/>
  </r>
  <r>
    <x v="4"/>
    <s v="JU1056 NSLHD RNS DIV OF WOM CHILD AND FAM HLTH"/>
    <x v="2"/>
    <x v="0"/>
    <n v="3937.9422565788"/>
    <n v="1944582.31512347"/>
    <n v="47"/>
  </r>
  <r>
    <x v="4"/>
    <s v="JU4354 NSLHD RNS FINANCE"/>
    <x v="2"/>
    <x v="24"/>
    <n v="69.104736841999994"/>
    <n v="26681.909626879999"/>
    <n v="6"/>
  </r>
  <r>
    <x v="3"/>
    <s v="JU1072 NSLHD NBHS DIV OF MEDIC EMERG AND ICU"/>
    <x v="2"/>
    <x v="13"/>
    <n v="8.3754473683999997"/>
    <n v="8201.4328510100004"/>
    <n v="0"/>
  </r>
  <r>
    <x v="6"/>
    <s v="JU1317 NSLHD NORTHERN BEACHES HOSPITAL"/>
    <x v="2"/>
    <x v="19"/>
    <n v="963.82249999980002"/>
    <n v="465975.41513042001"/>
    <n v="38"/>
  </r>
  <r>
    <x v="0"/>
    <s v="JU1046 NSLHD HKHS DIV OF NURSING"/>
    <x v="2"/>
    <x v="4"/>
    <n v="4169.2946052632997"/>
    <n v="1477040.2540476699"/>
    <n v="2"/>
  </r>
  <r>
    <x v="4"/>
    <s v="JU1102 NSLHD CORPORATE SERVICES - RNS PPP"/>
    <x v="0"/>
    <x v="9"/>
    <n v="81.215263157999999"/>
    <n v="22494.700763360001"/>
    <n v="0"/>
  </r>
  <r>
    <x v="8"/>
    <s v="JU1244 NSLHD HORNSBY SP&amp;T"/>
    <x v="2"/>
    <x v="2"/>
    <n v="0"/>
    <n v="0"/>
    <n v="0"/>
  </r>
  <r>
    <x v="6"/>
    <s v="JU2158 NSLHD PATU - PATIENT ACCESS TRANSPORT UNIT"/>
    <x v="0"/>
    <x v="9"/>
    <n v="43.677368421099999"/>
    <n v="14658.47439695"/>
    <n v="0"/>
  </r>
  <r>
    <x v="5"/>
    <s v="JU2320 P&amp;CC Multicutural Health"/>
    <x v="1"/>
    <x v="3"/>
    <n v="0"/>
    <n v="0"/>
    <n v="0"/>
  </r>
  <r>
    <x v="5"/>
    <s v="JU2320 P&amp;CC Multicutural Health"/>
    <x v="2"/>
    <x v="0"/>
    <n v="2.3746052631999999"/>
    <n v="1204.4804215700001"/>
    <n v="0"/>
  </r>
  <r>
    <x v="1"/>
    <s v="JU2161 NSLHD PHPP ABORIGINAL HEALTH"/>
    <x v="2"/>
    <x v="7"/>
    <n v="39.453539473699998"/>
    <n v="19844.015524840001"/>
    <n v="16"/>
  </r>
  <r>
    <x v="8"/>
    <s v="JU1236 NSLHD ROYAL NORTH SHORE SP&amp;T"/>
    <x v="2"/>
    <x v="15"/>
    <n v="204.3130065789"/>
    <n v="134506.69607956"/>
    <n v="9"/>
  </r>
  <r>
    <x v="3"/>
    <s v="JU1088 NSLHD NBHS DIV OF SECTOR OPER"/>
    <x v="2"/>
    <x v="5"/>
    <n v="0"/>
    <n v="0"/>
    <n v="1"/>
  </r>
  <r>
    <x v="5"/>
    <s v="JU2320 P&amp;CC Multicutural Health"/>
    <x v="1"/>
    <x v="24"/>
    <n v="0"/>
    <n v="0"/>
    <n v="1"/>
  </r>
  <r>
    <x v="8"/>
    <s v="JU1237 NSLHD RNS DIV OF MEDICINE SP&amp;T"/>
    <x v="2"/>
    <x v="21"/>
    <n v="41.708684210500003"/>
    <n v="21923.109954179999"/>
    <n v="0"/>
  </r>
  <r>
    <x v="5"/>
    <s v="JU2320 P&amp;CC Multicutural Health"/>
    <x v="2"/>
    <x v="1"/>
    <n v="10.5735526316"/>
    <n v="5363.2649302899999"/>
    <n v="1"/>
  </r>
  <r>
    <x v="8"/>
    <s v="JU1248 NSLHD MANLY SP&amp;T"/>
    <x v="2"/>
    <x v="15"/>
    <n v="0"/>
    <n v="0"/>
    <n v="0"/>
  </r>
  <r>
    <x v="5"/>
    <s v="JU2307 P&amp;CC Area Executive"/>
    <x v="0"/>
    <x v="5"/>
    <n v="67.1647105264"/>
    <n v="34261.519380680002"/>
    <n v="3"/>
  </r>
  <r>
    <x v="4"/>
    <s v="JU4354 NSLHD RNS FINANCE"/>
    <x v="2"/>
    <x v="25"/>
    <n v="58.274342105099997"/>
    <n v="22544.778947989998"/>
    <n v="4"/>
  </r>
  <r>
    <x v="5"/>
    <s v="JU2317 P&amp;CC HealthOne"/>
    <x v="0"/>
    <x v="12"/>
    <n v="0"/>
    <n v="0"/>
    <n v="0"/>
  </r>
  <r>
    <x v="5"/>
    <s v="JU2309 P&amp;CC Child &amp; Family Health"/>
    <x v="1"/>
    <x v="3"/>
    <n v="419.50757894740002"/>
    <n v="260649.62508266"/>
    <n v="35"/>
  </r>
  <r>
    <x v="4"/>
    <s v="JU4354 NSLHD RNS FINANCE"/>
    <x v="1"/>
    <x v="24"/>
    <n v="82.071447368400001"/>
    <n v="30892.543794450001"/>
    <n v="6"/>
  </r>
  <r>
    <x v="6"/>
    <s v="JU2140 NSLHD NURSING &amp; MIDWIFERY"/>
    <x v="2"/>
    <x v="21"/>
    <n v="355.53434210519998"/>
    <n v="168655.34898513"/>
    <n v="5"/>
  </r>
  <r>
    <x v="3"/>
    <s v="JU1072 NSLHD NBHS DIV OF MEDIC EMERG AND ICU"/>
    <x v="2"/>
    <x v="10"/>
    <n v="15.936368421099999"/>
    <n v="14672.45593968"/>
    <n v="0"/>
  </r>
  <r>
    <x v="6"/>
    <s v="JU2164 NSLHD WORKFORCE DEVELOPMENT"/>
    <x v="2"/>
    <x v="10"/>
    <n v="719.41520394730003"/>
    <n v="364916.81073278998"/>
    <n v="56"/>
  </r>
  <r>
    <x v="6"/>
    <s v="JU1317 NSLHD NORTHERN BEACHES HOSPITAL"/>
    <x v="0"/>
    <x v="9"/>
    <n v="1307.9786842103999"/>
    <n v="602875.49743955"/>
    <n v="46"/>
  </r>
  <r>
    <x v="4"/>
    <s v="JU2108 NSLHD IMAGING"/>
    <x v="0"/>
    <x v="18"/>
    <n v="2220.8873176691"/>
    <n v="1117193.20497905"/>
    <n v="73"/>
  </r>
  <r>
    <x v="2"/>
    <s v="JU4362 NSLHD RYDE CORPORATE SERVICES"/>
    <x v="2"/>
    <x v="11"/>
    <n v="477.15135526329999"/>
    <n v="136298.00959877"/>
    <n v="25"/>
  </r>
  <r>
    <x v="4"/>
    <s v="JU4356 NSLHD RNS MEDICAL SERVICES"/>
    <x v="0"/>
    <x v="11"/>
    <n v="1312.7171052623"/>
    <n v="590552.91029276"/>
    <n v="187"/>
  </r>
  <r>
    <x v="6"/>
    <s v="NSLHD CORPORATE SERVICES - RE PPP"/>
    <x v="1"/>
    <x v="12"/>
    <n v="86.197019736900003"/>
    <n v="44340.424143520002"/>
    <n v="4"/>
  </r>
  <r>
    <x v="4"/>
    <s v="JU1056 NSLHD RNS DIV OF WOM CHILD AND FAM HLTH"/>
    <x v="2"/>
    <x v="22"/>
    <n v="4020.9703486846001"/>
    <n v="1972335.3554398101"/>
    <n v="46"/>
  </r>
  <r>
    <x v="1"/>
    <s v="JU2161 NSLHD PHPP ABORIGINAL HEALTH"/>
    <x v="0"/>
    <x v="14"/>
    <n v="27.7534210526"/>
    <n v="10897.21336768"/>
    <n v="7"/>
  </r>
  <r>
    <x v="5"/>
    <s v="JU2309 P&amp;CC Child &amp; Family Health"/>
    <x v="1"/>
    <x v="24"/>
    <n v="321.25386184209998"/>
    <n v="201415.16401454"/>
    <n v="22"/>
  </r>
  <r>
    <x v="6"/>
    <s v="JU2148 NSLHD CLINICAL GOVERNANCE"/>
    <x v="2"/>
    <x v="14"/>
    <n v="268.34960526319998"/>
    <n v="97919.400904780006"/>
    <n v="23"/>
  </r>
  <r>
    <x v="3"/>
    <s v="JU1072 NSLHD NBHS DIV OF MEDIC EMERG AND ICU"/>
    <x v="1"/>
    <x v="13"/>
    <n v="13.602874999999999"/>
    <n v="16232.39561944"/>
    <n v="0"/>
  </r>
  <r>
    <x v="6"/>
    <s v="JU1317 NSLHD NORTHERN BEACHES HOSPITAL"/>
    <x v="1"/>
    <x v="15"/>
    <n v="951.81315789489997"/>
    <n v="461077.70848750998"/>
    <n v="76"/>
  </r>
  <r>
    <x v="4"/>
    <s v="JU1052 NSLHD RNS DIV OF SURG AND ANAESTH"/>
    <x v="2"/>
    <x v="21"/>
    <n v="15996.378749059801"/>
    <n v="7245443.0767706493"/>
    <n v="109"/>
  </r>
  <r>
    <x v="5"/>
    <s v="JU2312 P&amp;CC Community Clinical Rehab"/>
    <x v="2"/>
    <x v="9"/>
    <n v="65.474999999999994"/>
    <n v="30491.121151629999"/>
    <n v="2"/>
  </r>
  <r>
    <x v="6"/>
    <s v="JU2158 NSLHD PATU - PATIENT ACCESS TRANSPORT UNIT"/>
    <x v="0"/>
    <x v="18"/>
    <n v="36.471973684300004"/>
    <n v="12134.444727259999"/>
    <n v="0"/>
  </r>
  <r>
    <x v="6"/>
    <s v="JU2164 NSLHD WORKFORCE DEVELOPMENT"/>
    <x v="1"/>
    <x v="8"/>
    <n v="738.20723684220002"/>
    <n v="415752.84254968999"/>
    <n v="59"/>
  </r>
  <r>
    <x v="0"/>
    <s v="JU1025 NSLHD HKHS DIV OF CORPORATE SERVICES"/>
    <x v="1"/>
    <x v="24"/>
    <n v="465.20644736859998"/>
    <n v="114982.75555762"/>
    <n v="12"/>
  </r>
  <r>
    <x v="5"/>
    <s v="JU2320 P&amp;CC Multicutural Health"/>
    <x v="2"/>
    <x v="17"/>
    <n v="0"/>
    <n v="0"/>
    <n v="0"/>
  </r>
  <r>
    <x v="5"/>
    <s v="JU2308 P&amp;CC Breast Screen"/>
    <x v="1"/>
    <x v="12"/>
    <n v="16.602231202999999"/>
    <n v="8345.7934800399998"/>
    <n v="2"/>
  </r>
  <r>
    <x v="5"/>
    <s v="JU2316 P&amp;CC Health Contact Centre"/>
    <x v="2"/>
    <x v="20"/>
    <n v="32.264999999899999"/>
    <n v="10760.960686619999"/>
    <n v="0"/>
  </r>
  <r>
    <x v="5"/>
    <s v="JU2317 P&amp;CC HealthOne"/>
    <x v="2"/>
    <x v="2"/>
    <n v="0"/>
    <n v="0"/>
    <n v="0"/>
  </r>
  <r>
    <x v="4"/>
    <s v="JU2108 NSLHD IMAGING"/>
    <x v="0"/>
    <x v="20"/>
    <n v="1900.4444398493999"/>
    <n v="968657.05071054003"/>
    <n v="93"/>
  </r>
  <r>
    <x v="1"/>
    <s v="JU2161 NSLHD PHPP ABORIGINAL HEALTH"/>
    <x v="1"/>
    <x v="20"/>
    <n v="9.7323486841999998"/>
    <n v="5229.4103568999999"/>
    <n v="8"/>
  </r>
  <r>
    <x v="0"/>
    <s v="JU1046 NSLHD HKHS DIV OF NURSING"/>
    <x v="2"/>
    <x v="5"/>
    <n v="4077.3198684208"/>
    <n v="1385749.02767638"/>
    <n v="10"/>
  </r>
  <r>
    <x v="0"/>
    <s v="JU1024 NSLHD HKH OUTPATIENT SERVICES"/>
    <x v="2"/>
    <x v="18"/>
    <n v="67.400394736799996"/>
    <n v="25515.893865040001"/>
    <n v="1"/>
  </r>
  <r>
    <x v="3"/>
    <s v="JU1072 NSLHD NBHS DIV OF MEDIC EMERG AND ICU"/>
    <x v="2"/>
    <x v="1"/>
    <n v="11.797243421099999"/>
    <n v="10955.437555259999"/>
    <n v="0"/>
  </r>
  <r>
    <x v="0"/>
    <s v="JU1036 NSLHD HKHS DIV OF REHAB AND AGED CARE"/>
    <x v="2"/>
    <x v="24"/>
    <n v="587.51004605289995"/>
    <n v="246860.46756342001"/>
    <n v="4"/>
  </r>
  <r>
    <x v="3"/>
    <s v="JU1088 NSLHD NBHS DIV OF SECTOR OPER"/>
    <x v="2"/>
    <x v="21"/>
    <n v="3.6467105263000001"/>
    <n v="1468.08932495"/>
    <n v="0"/>
  </r>
  <r>
    <x v="6"/>
    <s v="JU2159 NSLHD CORPORATE SERVICES REPORTING ENTITY"/>
    <x v="0"/>
    <x v="12"/>
    <n v="43.962473684099997"/>
    <n v="20850.20368174"/>
    <n v="2"/>
  </r>
  <r>
    <x v="4"/>
    <s v="JU4360 NSLHD RNS OPERATIONS"/>
    <x v="1"/>
    <x v="11"/>
    <n v="1361.1216710527999"/>
    <n v="396191.49031413998"/>
    <n v="181"/>
  </r>
  <r>
    <x v="4"/>
    <s v="JU2170 NSLHD RNS Division of Cancer, Haematology &amp; Palliative Care"/>
    <x v="2"/>
    <x v="8"/>
    <n v="3843.7071231206"/>
    <n v="2004711.90261476"/>
    <n v="187"/>
  </r>
  <r>
    <x v="3"/>
    <s v="JU1088 NSLHD NBHS DIV OF SECTOR OPER"/>
    <x v="2"/>
    <x v="4"/>
    <n v="4.2371052632000001"/>
    <n v="1838.6097934500001"/>
    <n v="0"/>
  </r>
  <r>
    <x v="5"/>
    <s v="JU2305 P&amp;CC AGED CARE &amp; REHAB"/>
    <x v="0"/>
    <x v="22"/>
    <n v="135.2505394737"/>
    <n v="56323.104472079998"/>
    <n v="6.25"/>
  </r>
  <r>
    <x v="3"/>
    <s v="JU1077 NSLHD NBHS MV DIV OF DMS"/>
    <x v="0"/>
    <x v="4"/>
    <n v="59.376075188000002"/>
    <n v="38180.534044549997"/>
    <n v="0"/>
  </r>
  <r>
    <x v="0"/>
    <s v="JU1044 NSLHD HKHS DIV OF ALLIED HEALTH"/>
    <x v="0"/>
    <x v="11"/>
    <n v="41.701842105300003"/>
    <n v="17881.30665934"/>
    <n v="16"/>
  </r>
  <r>
    <x v="5"/>
    <s v="JU2316 P&amp;CC Health Contact Centre"/>
    <x v="0"/>
    <x v="24"/>
    <n v="23.5705263157"/>
    <n v="7795.9091737899998"/>
    <n v="0"/>
  </r>
  <r>
    <x v="5"/>
    <s v="JU2322 P&amp;CC Oral Health"/>
    <x v="1"/>
    <x v="5"/>
    <n v="68.936447368399996"/>
    <n v="32052.112813709999"/>
    <n v="8"/>
  </r>
  <r>
    <x v="3"/>
    <s v="JU1078 NSLHD NBHS MV DIV OF ALLIED HEALTH"/>
    <x v="2"/>
    <x v="11"/>
    <n v="17.2565789473"/>
    <n v="7433.5455214000003"/>
    <n v="3"/>
  </r>
  <r>
    <x v="4"/>
    <s v="JU1056 NSLHD RNS DIV OF WOM CHILD AND FAM HLTH"/>
    <x v="2"/>
    <x v="12"/>
    <n v="4500.6736118420004"/>
    <n v="2217519.7925390899"/>
    <n v="66"/>
  </r>
  <r>
    <x v="4"/>
    <s v="JU1068 NSLHD RNS DIV OF PRIM &amp; COMM CARE"/>
    <x v="0"/>
    <x v="8"/>
    <n v="64.005263158199995"/>
    <n v="25771.602838890001"/>
    <n v="35"/>
  </r>
  <r>
    <x v="5"/>
    <s v="JU2305 P&amp;CC AGED CARE &amp; REHAB"/>
    <x v="0"/>
    <x v="2"/>
    <n v="145.70328289470001"/>
    <n v="61634.079174979997"/>
    <n v="10"/>
  </r>
  <r>
    <x v="3"/>
    <s v="JU1074 NSLHD NBHS MANLY DIV OF NURSING"/>
    <x v="1"/>
    <x v="11"/>
    <n v="1096.702894737"/>
    <n v="477222.71747286001"/>
    <n v="12"/>
  </r>
  <r>
    <x v="8"/>
    <s v="JU1236 NSLHD ROYAL NORTH SHORE SP&amp;T"/>
    <x v="2"/>
    <x v="14"/>
    <n v="158.06646710519999"/>
    <n v="108403.12956312"/>
    <n v="9"/>
  </r>
  <r>
    <x v="5"/>
    <s v="JU2316 P&amp;CC Health Contact Centre"/>
    <x v="0"/>
    <x v="3"/>
    <n v="7.4040789474000004"/>
    <n v="2046.8985317700001"/>
    <n v="1"/>
  </r>
  <r>
    <x v="5"/>
    <s v="JU2322 P&amp;CC Oral Health"/>
    <x v="1"/>
    <x v="6"/>
    <n v="91.904302631600004"/>
    <n v="43659.075876210001"/>
    <n v="6"/>
  </r>
  <r>
    <x v="4"/>
    <s v="JU1064 NSLHD RNS DIV OF BUSINESS UNITS"/>
    <x v="2"/>
    <x v="25"/>
    <n v="0"/>
    <n v="0"/>
    <n v="0"/>
  </r>
  <r>
    <x v="5"/>
    <s v="JU2324 P&amp;CC Sydney Home Nursing"/>
    <x v="1"/>
    <x v="7"/>
    <n v="896.91750000009995"/>
    <n v="340434.74946535"/>
    <n v="1"/>
  </r>
  <r>
    <x v="3"/>
    <s v="JU1079 NSLHD NBHS MV DIV OF CORPORATE SERVICES"/>
    <x v="1"/>
    <x v="5"/>
    <n v="79.228552631699998"/>
    <n v="17461.916864840001"/>
    <n v="19"/>
  </r>
  <r>
    <x v="3"/>
    <s v="JU1076 NSLHD NBHS DIV OF ANAESTH AND SURG"/>
    <x v="1"/>
    <x v="3"/>
    <n v="0"/>
    <n v="0"/>
    <n v="0"/>
  </r>
  <r>
    <x v="4"/>
    <s v="JU1052 NSLHD RNS DIV OF SURG AND ANAESTH"/>
    <x v="2"/>
    <x v="13"/>
    <n v="15347.104199248201"/>
    <n v="6615588.4128286"/>
    <n v="139"/>
  </r>
  <r>
    <x v="2"/>
    <s v="JU4370 NSLHD RYDE PRIMARY &amp; COMMUNITY CARE"/>
    <x v="2"/>
    <x v="11"/>
    <n v="1.9942105263000001"/>
    <n v="591.41030627999999"/>
    <n v="5"/>
  </r>
  <r>
    <x v="6"/>
    <s v="JU2158 NSLHD PATU - PATIENT ACCESS TRANSPORT UNIT"/>
    <x v="2"/>
    <x v="7"/>
    <n v="39.323684210499998"/>
    <n v="16331.289057739999"/>
    <n v="1"/>
  </r>
  <r>
    <x v="0"/>
    <s v="JU1046 NSLHD HKHS DIV OF NURSING"/>
    <x v="0"/>
    <x v="23"/>
    <n v="4020.3006578950999"/>
    <n v="1362743.25194924"/>
    <n v="8"/>
  </r>
  <r>
    <x v="3"/>
    <s v="JU1088 NSLHD NBHS DIV OF SECTOR OPER"/>
    <x v="1"/>
    <x v="15"/>
    <n v="1.2893421053"/>
    <n v="519.06214307000005"/>
    <n v="3"/>
  </r>
  <r>
    <x v="4"/>
    <s v="JU4354 NSLHD RNS FINANCE"/>
    <x v="1"/>
    <x v="1"/>
    <n v="67.805000000000007"/>
    <n v="26591.21037456"/>
    <n v="2"/>
  </r>
  <r>
    <x v="6"/>
    <s v="JU2168 NSLHD CLINICAL OPER EXECUTIVE UNIT"/>
    <x v="2"/>
    <x v="6"/>
    <n v="683.87137500009999"/>
    <n v="295217.27061180997"/>
    <n v="43"/>
  </r>
  <r>
    <x v="5"/>
    <s v="JU2316 P&amp;CC Health Contact Centre"/>
    <x v="2"/>
    <x v="18"/>
    <n v="20.755131579"/>
    <n v="7070.4129725100001"/>
    <n v="0"/>
  </r>
  <r>
    <x v="0"/>
    <s v="JU1044 NSLHD HKHS DIV OF ALLIED HEALTH"/>
    <x v="2"/>
    <x v="21"/>
    <n v="70.863552631399997"/>
    <n v="32492.591530969999"/>
    <n v="11"/>
  </r>
  <r>
    <x v="0"/>
    <s v="JU1036 NSLHD HKHS DIV OF REHAB AND AGED CARE"/>
    <x v="2"/>
    <x v="2"/>
    <n v="658.44766447350003"/>
    <n v="287348.53783848003"/>
    <n v="1"/>
  </r>
  <r>
    <x v="1"/>
    <s v="JU2162 NSLHD PHPP HEALTH PROMOTION"/>
    <x v="1"/>
    <x v="8"/>
    <n v="23.123026315699999"/>
    <n v="10064.053056569999"/>
    <n v="18"/>
  </r>
  <r>
    <x v="1"/>
    <s v="JU2152 NSLHD POPULATION HEALTH &amp; PLANNING"/>
    <x v="1"/>
    <x v="8"/>
    <n v="100.7313092106"/>
    <n v="66019.499275130001"/>
    <n v="7"/>
  </r>
  <r>
    <x v="4"/>
    <s v="JU4358 NSLHD RNS NURSING SERVICES"/>
    <x v="1"/>
    <x v="16"/>
    <n v="234.86302631589999"/>
    <n v="101327.02084652"/>
    <n v="3"/>
  </r>
  <r>
    <x v="3"/>
    <s v="JU1074 NSLHD NBHS MANLY DIV OF NURSING"/>
    <x v="2"/>
    <x v="17"/>
    <n v="1121.3231578944001"/>
    <n v="480707.16657529998"/>
    <n v="10"/>
  </r>
  <r>
    <x v="6"/>
    <s v="JU2166 NSLHD SENIOR MEDICAL WORKFORCE"/>
    <x v="0"/>
    <x v="5"/>
    <n v="126.06111184220001"/>
    <n v="68500.245944480004"/>
    <n v="25"/>
  </r>
  <r>
    <x v="4"/>
    <s v="JU1048 NSLHD RNS DIV OF MEDIC"/>
    <x v="1"/>
    <x v="7"/>
    <n v="11204.8701795118"/>
    <n v="5690170.6830574097"/>
    <n v="124"/>
  </r>
  <r>
    <x v="0"/>
    <s v="JU1046 NSLHD HKHS DIV OF NURSING"/>
    <x v="0"/>
    <x v="16"/>
    <n v="3573.5973684210999"/>
    <n v="1191999.05001009"/>
    <n v="6"/>
  </r>
  <r>
    <x v="6"/>
    <s v="JU2140 NSLHD NURSING &amp; MIDWIFERY"/>
    <x v="2"/>
    <x v="13"/>
    <n v="461.30921052629998"/>
    <n v="208000.24156686"/>
    <n v="10"/>
  </r>
  <r>
    <x v="3"/>
    <s v="JU1088 NSLHD NBHS DIV OF SECTOR OPER"/>
    <x v="0"/>
    <x v="13"/>
    <n v="0"/>
    <n v="0"/>
    <n v="0"/>
  </r>
  <r>
    <x v="4"/>
    <s v="JU2170 NSLHD RNS Division of Cancer, Haematology &amp; Palliative Care"/>
    <x v="2"/>
    <x v="7"/>
    <n v="3867.3040516916999"/>
    <n v="2004241.4847494501"/>
    <n v="220"/>
  </r>
  <r>
    <x v="4"/>
    <s v="JU4356 NSLHD RNS MEDICAL SERVICES"/>
    <x v="2"/>
    <x v="25"/>
    <n v="2055.0867302628999"/>
    <n v="1000758.54698209"/>
    <n v="150"/>
  </r>
  <r>
    <x v="4"/>
    <s v="JU4354 NSLHD RNS FINANCE"/>
    <x v="2"/>
    <x v="23"/>
    <n v="43.853513157899997"/>
    <n v="19555.95236191"/>
    <n v="1"/>
  </r>
  <r>
    <x v="5"/>
    <s v="JU2324 P&amp;CC Sydney Home Nursing"/>
    <x v="2"/>
    <x v="8"/>
    <n v="940.74250000009999"/>
    <n v="343974.69509967999"/>
    <n v="0"/>
  </r>
  <r>
    <x v="3"/>
    <s v="JU1088 NSLHD NBHS DIV OF SECTOR OPER"/>
    <x v="2"/>
    <x v="14"/>
    <n v="1.6278947368000001"/>
    <n v="655.35634596"/>
    <n v="0"/>
  </r>
  <r>
    <x v="8"/>
    <s v="JU1248 NSLHD MANLY SP&amp;T"/>
    <x v="0"/>
    <x v="5"/>
    <n v="9.6110526314999998"/>
    <n v="3824.4121866"/>
    <n v="0"/>
  </r>
  <r>
    <x v="5"/>
    <s v="JU2309 P&amp;CC Child &amp; Family Health"/>
    <x v="2"/>
    <x v="25"/>
    <n v="431.2244276317"/>
    <n v="236462.60685305001"/>
    <n v="39"/>
  </r>
  <r>
    <x v="7"/>
    <s v="JU2175 NSLHD MENTAL HEALTH DRUG AND ALCOHOL"/>
    <x v="0"/>
    <x v="22"/>
    <n v="4595.3638486834998"/>
    <n v="1953038.7677986701"/>
    <n v="91"/>
  </r>
  <r>
    <x v="6"/>
    <s v="JU1317 NSLHD NORTHERN BEACHES HOSPITAL"/>
    <x v="0"/>
    <x v="11"/>
    <n v="1316.7476315782999"/>
    <n v="599695.25588157994"/>
    <n v="89"/>
  </r>
  <r>
    <x v="6"/>
    <s v="JU2116 NSLHD CLINICAL TECHNOLOGY SERVICE"/>
    <x v="2"/>
    <x v="6"/>
    <n v="28.6998684211"/>
    <n v="11171.05388754"/>
    <n v="0"/>
  </r>
  <r>
    <x v="3"/>
    <s v="JU1084 NSLHD NBHS DIV OF AGED CARE AND REHAB"/>
    <x v="0"/>
    <x v="9"/>
    <n v="134.85694078949999"/>
    <n v="136985.36679058001"/>
    <n v="2"/>
  </r>
  <r>
    <x v="1"/>
    <s v="JU2162 NSLHD PHPP HEALTH PROMOTION"/>
    <x v="1"/>
    <x v="7"/>
    <n v="14.687236842200001"/>
    <n v="6277.1927318799999"/>
    <n v="9"/>
  </r>
  <r>
    <x v="8"/>
    <s v="JU1237 NSLHD RNS DIV OF MEDICINE SP&amp;T"/>
    <x v="0"/>
    <x v="1"/>
    <n v="0"/>
    <n v="0"/>
    <n v="0"/>
  </r>
  <r>
    <x v="8"/>
    <s v="JU1237 NSLHD RNS DIV OF MEDICINE SP&amp;T"/>
    <x v="2"/>
    <x v="5"/>
    <n v="0"/>
    <n v="0"/>
    <n v="0"/>
  </r>
  <r>
    <x v="5"/>
    <s v="JU2308 P&amp;CC Breast Screen"/>
    <x v="2"/>
    <x v="6"/>
    <n v="1.2590789473999999"/>
    <n v="558.18924251999999"/>
    <n v="2"/>
  </r>
  <r>
    <x v="7"/>
    <s v="JU2174 - NSLHD DRUG &amp; ALCOHOL"/>
    <x v="0"/>
    <x v="15"/>
    <n v="445.99144078979998"/>
    <n v="206273.29475850999"/>
    <n v="24"/>
  </r>
  <r>
    <x v="6"/>
    <s v="JU2164 NSLHD WORKFORCE DEVELOPMENT"/>
    <x v="2"/>
    <x v="9"/>
    <n v="705.65754605250004"/>
    <n v="360760.16765121999"/>
    <n v="67"/>
  </r>
  <r>
    <x v="9"/>
    <s v="JU2172 RESEARCH CLINICAL TRIALS"/>
    <x v="2"/>
    <x v="10"/>
    <n v="138.947236842"/>
    <n v="52977.153721759998"/>
    <n v="10"/>
  </r>
  <r>
    <x v="5"/>
    <s v="JU2308 P&amp;CC Breast Screen"/>
    <x v="2"/>
    <x v="7"/>
    <n v="2.0657763158"/>
    <n v="676.46281111999997"/>
    <n v="2"/>
  </r>
  <r>
    <x v="4"/>
    <s v="JU1056 NSLHD RNS DIV OF WOM CHILD AND FAM HLTH"/>
    <x v="1"/>
    <x v="15"/>
    <n v="3731.9490723683998"/>
    <n v="1834306.2294244999"/>
    <n v="42"/>
  </r>
  <r>
    <x v="6"/>
    <s v="JU4312 NSLHD MEDICAL IMAGING"/>
    <x v="0"/>
    <x v="23"/>
    <n v="117.76444642849999"/>
    <n v="63493.559557300003"/>
    <n v="0"/>
  </r>
  <r>
    <x v="4"/>
    <s v="JU1056 NSLHD RNS DIV OF WOM CHILD AND FAM HLTH"/>
    <x v="2"/>
    <x v="3"/>
    <n v="4410.6055065782002"/>
    <n v="2202516.7519622599"/>
    <n v="74"/>
  </r>
  <r>
    <x v="6"/>
    <s v="JU4312 NSLHD MEDICAL IMAGING"/>
    <x v="1"/>
    <x v="14"/>
    <n v="101.6369624061"/>
    <n v="57088.527456160002"/>
    <n v="0"/>
  </r>
  <r>
    <x v="5"/>
    <s v="JU2320 P&amp;CC Multicutural Health"/>
    <x v="1"/>
    <x v="18"/>
    <n v="0"/>
    <n v="0"/>
    <n v="0"/>
  </r>
  <r>
    <x v="4"/>
    <s v="JU1052 NSLHD RNS DIV OF SURG AND ANAESTH"/>
    <x v="0"/>
    <x v="24"/>
    <n v="14742.579414472701"/>
    <n v="6437480.4657029696"/>
    <n v="186"/>
  </r>
  <r>
    <x v="5"/>
    <s v="JU2307 P&amp;CC Area Executive"/>
    <x v="0"/>
    <x v="16"/>
    <n v="71.000256578899993"/>
    <n v="37064.527036109997"/>
    <n v="6"/>
  </r>
  <r>
    <x v="6"/>
    <s v="JU2148 NSLHD CLINICAL GOVERNANCE"/>
    <x v="1"/>
    <x v="11"/>
    <n v="407.89921052609998"/>
    <n v="162865.55974761999"/>
    <n v="35"/>
  </r>
  <r>
    <x v="3"/>
    <s v="JU1078 NSLHD NBHS MV DIV OF ALLIED HEALTH"/>
    <x v="0"/>
    <x v="18"/>
    <n v="35.600789473699997"/>
    <n v="13309.789575340001"/>
    <n v="2"/>
  </r>
  <r>
    <x v="2"/>
    <s v="JU4362 NSLHD RYDE CORPORATE SERVICES"/>
    <x v="0"/>
    <x v="24"/>
    <n v="481.49687500020002"/>
    <n v="118888.96620773"/>
    <n v="12"/>
  </r>
  <r>
    <x v="6"/>
    <s v="JU4344 NSLHD RESEARCH GEN"/>
    <x v="0"/>
    <x v="11"/>
    <n v="151.62526973679999"/>
    <n v="77128.580140210004"/>
    <n v="21"/>
  </r>
  <r>
    <x v="3"/>
    <s v="JU1079 NSLHD NBHS MV DIV OF CORPORATE SERVICES"/>
    <x v="0"/>
    <x v="22"/>
    <n v="125.9409210525"/>
    <n v="25942.948347310001"/>
    <n v="13"/>
  </r>
  <r>
    <x v="5"/>
    <s v="JU2316 P&amp;CC Health Contact Centre"/>
    <x v="1"/>
    <x v="20"/>
    <n v="14.784868421000001"/>
    <n v="4971.4276410499997"/>
    <n v="1"/>
  </r>
  <r>
    <x v="6"/>
    <s v="JU2159 NSLHD CORPORATE SERVICES REPORTING ENTITY"/>
    <x v="1"/>
    <x v="24"/>
    <n v="14.476315789499999"/>
    <n v="6354.0189546399997"/>
    <n v="1"/>
  </r>
  <r>
    <x v="4"/>
    <s v="JU4354 NSLHD RNS FINANCE"/>
    <x v="1"/>
    <x v="12"/>
    <n v="93.712236842099998"/>
    <n v="36688.004772959997"/>
    <n v="3"/>
  </r>
  <r>
    <x v="9"/>
    <s v="JU2172 RESEARCH CLINICAL TRIALS"/>
    <x v="2"/>
    <x v="11"/>
    <n v="149.89644736849999"/>
    <n v="55507.936575439999"/>
    <n v="19"/>
  </r>
  <r>
    <x v="4"/>
    <s v="JU1048 NSLHD RNS DIV OF MEDIC"/>
    <x v="0"/>
    <x v="14"/>
    <n v="10729.438285714499"/>
    <n v="4957932.2759802602"/>
    <n v="184"/>
  </r>
  <r>
    <x v="3"/>
    <s v="JU1074 NSLHD NBHS MANLY DIV OF NURSING"/>
    <x v="1"/>
    <x v="5"/>
    <n v="1092.6731578949"/>
    <n v="471492.16254702001"/>
    <n v="6"/>
  </r>
  <r>
    <x v="8"/>
    <s v="JU1244 NSLHD HORNSBY SP&amp;T"/>
    <x v="0"/>
    <x v="19"/>
    <n v="0"/>
    <n v="0"/>
    <n v="0"/>
  </r>
  <r>
    <x v="5"/>
    <s v="JU2326 P&amp;CC Transitional Aged Care Program"/>
    <x v="1"/>
    <x v="8"/>
    <n v="14.854342105200001"/>
    <n v="6259.68311206"/>
    <n v="3"/>
  </r>
  <r>
    <x v="6"/>
    <s v="JU2158 NSLHD PATU - PATIENT ACCESS TRANSPORT UNIT"/>
    <x v="1"/>
    <x v="11"/>
    <n v="31.259605263099999"/>
    <n v="10760.38898412"/>
    <n v="0"/>
  </r>
  <r>
    <x v="5"/>
    <s v="JU2326 P&amp;CC Transitional Aged Care Program"/>
    <x v="2"/>
    <x v="12"/>
    <n v="2.8669736842"/>
    <n v="1211.2587282"/>
    <n v="2"/>
  </r>
  <r>
    <x v="8"/>
    <s v="JU1237 NSLHD RNS DIV OF MEDICINE SP&amp;T"/>
    <x v="1"/>
    <x v="13"/>
    <n v="0"/>
    <n v="0"/>
    <n v="3"/>
  </r>
  <r>
    <x v="2"/>
    <s v="JU4370 NSLHD RYDE PRIMARY &amp; COMMUNITY CARE"/>
    <x v="0"/>
    <x v="17"/>
    <n v="0"/>
    <n v="0"/>
    <n v="8"/>
  </r>
  <r>
    <x v="6"/>
    <s v="JU2164 NSLHD WORKFORCE DEVELOPMENT"/>
    <x v="2"/>
    <x v="6"/>
    <n v="777.19125657879999"/>
    <n v="373087.65932251001"/>
    <n v="77"/>
  </r>
  <r>
    <x v="8"/>
    <s v="JU1244 NSLHD HORNSBY SP&amp;T"/>
    <x v="1"/>
    <x v="13"/>
    <n v="0"/>
    <n v="0"/>
    <n v="0"/>
  </r>
  <r>
    <x v="8"/>
    <s v="JU1237 NSLHD RNS DIV OF MEDICINE SP&amp;T"/>
    <x v="2"/>
    <x v="19"/>
    <n v="42.677763157900003"/>
    <n v="22432.481676629999"/>
    <n v="0"/>
  </r>
  <r>
    <x v="5"/>
    <s v="JU2307 P&amp;CC Area Executive"/>
    <x v="2"/>
    <x v="11"/>
    <n v="49.833684210500003"/>
    <n v="27503.614264039999"/>
    <n v="6"/>
  </r>
  <r>
    <x v="5"/>
    <s v="JU2308 P&amp;CC Breast Screen"/>
    <x v="1"/>
    <x v="6"/>
    <n v="10.927643797"/>
    <n v="5568.0639252399997"/>
    <n v="1"/>
  </r>
  <r>
    <x v="4"/>
    <s v="JU1068 NSLHD RNS DIV OF PRIM &amp; COMM CARE"/>
    <x v="2"/>
    <x v="9"/>
    <n v="109.5998684211"/>
    <n v="44502.227674109999"/>
    <n v="47"/>
  </r>
  <r>
    <x v="3"/>
    <s v="JU1079 NSLHD NBHS MV DIV OF CORPORATE SERVICES"/>
    <x v="2"/>
    <x v="20"/>
    <n v="92.3568421051"/>
    <n v="20029.87434721"/>
    <n v="15"/>
  </r>
  <r>
    <x v="6"/>
    <s v="JU2160 NSLHD INFORMATION COMMUNICATIONS &amp; TECHNOLOGY"/>
    <x v="1"/>
    <x v="2"/>
    <n v="1079.589125"/>
    <n v="518888.88805930997"/>
    <n v="102"/>
  </r>
  <r>
    <x v="1"/>
    <s v="JU2152 NSLHD POPULATION HEALTH &amp; PLANNING"/>
    <x v="2"/>
    <x v="17"/>
    <n v="58.322789473699999"/>
    <n v="38612.796274460001"/>
    <n v="1"/>
  </r>
  <r>
    <x v="3"/>
    <s v="JU1077 NSLHD NBHS MV DIV OF DMS"/>
    <x v="0"/>
    <x v="11"/>
    <n v="54.056910714300002"/>
    <n v="33143.060576590004"/>
    <n v="1"/>
  </r>
  <r>
    <x v="8"/>
    <s v="JU4340 NSLHD RESEARCH SP&amp;T"/>
    <x v="2"/>
    <x v="13"/>
    <n v="278.22984210530001"/>
    <n v="139252.43506312999"/>
    <n v="58"/>
  </r>
  <r>
    <x v="0"/>
    <s v="JU1036 NSLHD HKHS DIV OF REHAB AND AGED CARE"/>
    <x v="1"/>
    <x v="5"/>
    <n v="612.82759210530003"/>
    <n v="292059.02714740997"/>
    <n v="5"/>
  </r>
  <r>
    <x v="6"/>
    <s v="JU2158 NSLHD PATU - PATIENT ACCESS TRANSPORT UNIT"/>
    <x v="2"/>
    <x v="19"/>
    <n v="25.856578947300001"/>
    <n v="8923.5043366999998"/>
    <n v="0"/>
  </r>
  <r>
    <x v="4"/>
    <s v="JU4367 - NSLHD RNS RYDE MEDICAL SERVICES"/>
    <x v="2"/>
    <x v="2"/>
    <n v="319.33214473689998"/>
    <n v="351469.17163092998"/>
    <n v="5"/>
  </r>
  <r>
    <x v="6"/>
    <s v="JU2159 NSLHD CORPORATE SERVICES REPORTING ENTITY"/>
    <x v="2"/>
    <x v="19"/>
    <n v="30.680473684199999"/>
    <n v="13445.84646307"/>
    <n v="5"/>
  </r>
  <r>
    <x v="2"/>
    <s v="JU4366 NSLHD RYDE MEDICAL SERVICES"/>
    <x v="0"/>
    <x v="4"/>
    <n v="1663.8591437972"/>
    <n v="1045576.59153155"/>
    <n v="11"/>
  </r>
  <r>
    <x v="5"/>
    <s v="JU2308 P&amp;CC Breast Screen"/>
    <x v="0"/>
    <x v="22"/>
    <n v="36.875722744299999"/>
    <n v="19891.15205389"/>
    <n v="4"/>
  </r>
  <r>
    <x v="3"/>
    <s v="JU1076 NSLHD NBHS DIV OF ANAESTH AND SURG"/>
    <x v="0"/>
    <x v="7"/>
    <n v="4.9316250000000004"/>
    <n v="6741.8907918300001"/>
    <n v="0"/>
  </r>
  <r>
    <x v="0"/>
    <s v="JU1040 NSLHD HKHS DIV OF SECTOR OPER"/>
    <x v="2"/>
    <x v="9"/>
    <n v="81.320789473600001"/>
    <n v="36756.291700399997"/>
    <n v="10"/>
  </r>
  <r>
    <x v="6"/>
    <s v="JU2144 NSLHD CHIEF EXECUTIVE"/>
    <x v="0"/>
    <x v="4"/>
    <n v="216.52671052619999"/>
    <n v="90705.964639190002"/>
    <n v="60"/>
  </r>
  <r>
    <x v="4"/>
    <s v="JU4358 NSLHD RNS NURSING SERVICES"/>
    <x v="0"/>
    <x v="13"/>
    <n v="267.80618421060001"/>
    <n v="102369.16146624"/>
    <n v="1"/>
  </r>
  <r>
    <x v="5"/>
    <s v="JU2315 P&amp;CC HARP"/>
    <x v="1"/>
    <x v="4"/>
    <n v="92.852098684200001"/>
    <n v="129226.04093574001"/>
    <n v="0"/>
  </r>
  <r>
    <x v="1"/>
    <s v="JU2163 NSLHD PHPP PUBLIC HEALTH UNIT"/>
    <x v="0"/>
    <x v="21"/>
    <n v="245.74181578939999"/>
    <n v="152552.92899854999"/>
    <n v="2"/>
  </r>
  <r>
    <x v="3"/>
    <s v="JU1074 NSLHD NBHS MANLY DIV OF NURSING"/>
    <x v="0"/>
    <x v="18"/>
    <n v="819.74776315780002"/>
    <n v="399221.64290809003"/>
    <n v="6"/>
  </r>
  <r>
    <x v="6"/>
    <s v="JU2158 NSLHD PATU - PATIENT ACCESS TRANSPORT UNIT"/>
    <x v="0"/>
    <x v="1"/>
    <n v="63.673552631699998"/>
    <n v="25472.163680459998"/>
    <n v="0"/>
  </r>
  <r>
    <x v="4"/>
    <s v="JU1056 NSLHD RNS DIV OF WOM CHILD AND FAM HLTH"/>
    <x v="2"/>
    <x v="16"/>
    <n v="4511.5863815787998"/>
    <n v="2211329.1668203301"/>
    <n v="72"/>
  </r>
  <r>
    <x v="6"/>
    <s v="JU2158 NSLHD PATU - PATIENT ACCESS TRANSPORT UNIT"/>
    <x v="0"/>
    <x v="4"/>
    <n v="53.252894736899997"/>
    <n v="22062.351066800002"/>
    <n v="0"/>
  </r>
  <r>
    <x v="6"/>
    <s v="JU2166 NSLHD SENIOR MEDICAL WORKFORCE"/>
    <x v="0"/>
    <x v="8"/>
    <n v="150.96518421050001"/>
    <n v="84108.510495159993"/>
    <n v="36"/>
  </r>
  <r>
    <x v="1"/>
    <s v="JU2162 NSLHD PHPP HEALTH PROMOTION"/>
    <x v="1"/>
    <x v="5"/>
    <n v="10.1351513158"/>
    <n v="3779.2680371900001"/>
    <n v="22"/>
  </r>
  <r>
    <x v="4"/>
    <s v="JU1064 NSLHD RNS DIV OF BUSINESS UNITS"/>
    <x v="1"/>
    <x v="16"/>
    <n v="0"/>
    <n v="0"/>
    <n v="0"/>
  </r>
  <r>
    <x v="4"/>
    <s v="JU1102 NSLHD CORPORATE SERVICES - RNS PPP"/>
    <x v="0"/>
    <x v="1"/>
    <n v="108.5043421052"/>
    <n v="30507.89007388"/>
    <n v="0"/>
  </r>
  <r>
    <x v="0"/>
    <s v="JU1042 NSLHD HKHS DIV OF MEDICAL SERVICES"/>
    <x v="0"/>
    <x v="17"/>
    <n v="2224.2865187972998"/>
    <n v="1363955.3413726699"/>
    <n v="41"/>
  </r>
  <r>
    <x v="6"/>
    <s v="JU2159 NSLHD CORPORATE SERVICES REPORTING ENTITY"/>
    <x v="0"/>
    <x v="14"/>
    <n v="28.314921052599999"/>
    <n v="14080.00018245"/>
    <n v="0"/>
  </r>
  <r>
    <x v="4"/>
    <s v="JU2170 NSLHD RNS Division of Cancer, Haematology &amp; Palliative Care"/>
    <x v="1"/>
    <x v="1"/>
    <n v="4179.5939990595998"/>
    <n v="2244104.8427560902"/>
    <n v="165"/>
  </r>
  <r>
    <x v="6"/>
    <s v="JU2140 NSLHD NURSING &amp; MIDWIFERY"/>
    <x v="2"/>
    <x v="11"/>
    <n v="458.2393421054"/>
    <n v="209091.05961674999"/>
    <n v="9"/>
  </r>
  <r>
    <x v="4"/>
    <s v="JU1048 NSLHD RNS DIV OF MEDIC"/>
    <x v="0"/>
    <x v="13"/>
    <n v="9192.7927030084993"/>
    <n v="4411111.0680581694"/>
    <n v="163"/>
  </r>
  <r>
    <x v="5"/>
    <s v="JU2320 P&amp;CC Multicutural Health"/>
    <x v="2"/>
    <x v="18"/>
    <n v="2.0744736842"/>
    <n v="1052.2434934600001"/>
    <n v="0"/>
  </r>
  <r>
    <x v="2"/>
    <s v="JU4362 NSLHD RYDE CORPORATE SERVICES"/>
    <x v="0"/>
    <x v="0"/>
    <n v="442.92378289480001"/>
    <n v="114145.51571232"/>
    <n v="24"/>
  </r>
  <r>
    <x v="5"/>
    <s v="JU2308 P&amp;CC Breast Screen"/>
    <x v="1"/>
    <x v="7"/>
    <n v="6.2148656014999997"/>
    <n v="3659.9118919299999"/>
    <n v="3"/>
  </r>
  <r>
    <x v="3"/>
    <s v="JU1078 NSLHD NBHS MV DIV OF ALLIED HEALTH"/>
    <x v="1"/>
    <x v="8"/>
    <n v="24.160394736899999"/>
    <n v="8435.0272975000007"/>
    <n v="7"/>
  </r>
  <r>
    <x v="6"/>
    <s v="JU2160 NSLHD INFORMATION COMMUNICATIONS &amp; TECHNOLOGY"/>
    <x v="0"/>
    <x v="22"/>
    <n v="1076.3418289474"/>
    <n v="490774.97438107"/>
    <n v="87"/>
  </r>
  <r>
    <x v="0"/>
    <s v="JU1025 NSLHD HKHS DIV OF CORPORATE SERVICES"/>
    <x v="0"/>
    <x v="19"/>
    <n v="697.33526315810002"/>
    <n v="150399.16359645"/>
    <n v="16"/>
  </r>
  <r>
    <x v="5"/>
    <s v="JU2314 P&amp;CC Cremone CHC"/>
    <x v="1"/>
    <x v="8"/>
    <n v="0"/>
    <n v="0"/>
    <n v="0"/>
  </r>
  <r>
    <x v="5"/>
    <s v="JU2305 P&amp;CC AGED CARE &amp; REHAB"/>
    <x v="0"/>
    <x v="19"/>
    <n v="134.25663157880001"/>
    <n v="54484.94022171"/>
    <n v="2.25"/>
  </r>
  <r>
    <x v="3"/>
    <s v="JU1076 NSLHD NBHS DIV OF ANAESTH AND SURG"/>
    <x v="0"/>
    <x v="2"/>
    <n v="8.9726250000000007"/>
    <n v="12266.23229991"/>
    <n v="0"/>
  </r>
  <r>
    <x v="0"/>
    <s v="JU1036 NSLHD HKHS DIV OF REHAB AND AGED CARE"/>
    <x v="1"/>
    <x v="1"/>
    <n v="631.84883552639997"/>
    <n v="302809.37373673997"/>
    <n v="6"/>
  </r>
  <r>
    <x v="6"/>
    <s v="JU2160 NSLHD INFORMATION COMMUNICATIONS &amp; TECHNOLOGY"/>
    <x v="1"/>
    <x v="7"/>
    <n v="1069.4468881578"/>
    <n v="516215.82018461998"/>
    <n v="115"/>
  </r>
  <r>
    <x v="3"/>
    <s v="JU1074 NSLHD NBHS MANLY DIV OF NURSING"/>
    <x v="0"/>
    <x v="12"/>
    <n v="676.07131578940005"/>
    <n v="329582.87180889002"/>
    <n v="4"/>
  </r>
  <r>
    <x v="0"/>
    <s v="JU1025 NSLHD HKHS DIV OF CORPORATE SERVICES"/>
    <x v="0"/>
    <x v="16"/>
    <n v="719.48789473700003"/>
    <n v="160906.45197887"/>
    <n v="10"/>
  </r>
  <r>
    <x v="6"/>
    <s v="JU2159 NSLHD CORPORATE SERVICES REPORTING ENTITY"/>
    <x v="0"/>
    <x v="15"/>
    <n v="9.3267236841999992"/>
    <n v="4036.23092817"/>
    <n v="4"/>
  </r>
  <r>
    <x v="8"/>
    <s v="JU4340 NSLHD RESEARCH SP&amp;T"/>
    <x v="1"/>
    <x v="1"/>
    <n v="137.1795460527"/>
    <n v="80229.495829609994"/>
    <n v="11"/>
  </r>
  <r>
    <x v="6"/>
    <s v="JU2168 NSLHD CLINICAL OPER EXECUTIVE UNIT"/>
    <x v="0"/>
    <x v="10"/>
    <n v="595.46759868460003"/>
    <n v="264180.99845314998"/>
    <n v="33"/>
  </r>
  <r>
    <x v="4"/>
    <s v="JU4354 NSLHD RNS FINANCE"/>
    <x v="0"/>
    <x v="20"/>
    <n v="172.62184210519999"/>
    <n v="67842.679508419998"/>
    <n v="11"/>
  </r>
  <r>
    <x v="1"/>
    <s v="JU2163 NSLHD PHPP PUBLIC HEALTH UNIT"/>
    <x v="1"/>
    <x v="8"/>
    <n v="98.497796052599995"/>
    <n v="90749.273550889993"/>
    <n v="2"/>
  </r>
  <r>
    <x v="3"/>
    <s v="JU1079 NSLHD NBHS MV DIV OF CORPORATE SERVICES"/>
    <x v="2"/>
    <x v="7"/>
    <n v="92.195263158000003"/>
    <n v="21760.678629040001"/>
    <n v="12"/>
  </r>
  <r>
    <x v="0"/>
    <s v="JU1024 NSLHD HKH OUTPATIENT SERVICES"/>
    <x v="2"/>
    <x v="13"/>
    <n v="40.683157894600001"/>
    <n v="15882.908850829999"/>
    <n v="1"/>
  </r>
  <r>
    <x v="3"/>
    <s v="JU1079 NSLHD NBHS MV DIV OF CORPORATE SERVICES"/>
    <x v="2"/>
    <x v="18"/>
    <n v="71.824342105300005"/>
    <n v="16377.76056968"/>
    <n v="15"/>
  </r>
  <r>
    <x v="8"/>
    <s v="JU4340 NSLHD RESEARCH SP&amp;T"/>
    <x v="1"/>
    <x v="13"/>
    <n v="171.2926578947"/>
    <n v="95880.739104230001"/>
    <n v="8"/>
  </r>
  <r>
    <x v="8"/>
    <s v="JU1237 NSLHD RNS DIV OF MEDICINE SP&amp;T"/>
    <x v="2"/>
    <x v="24"/>
    <n v="0"/>
    <n v="0"/>
    <n v="0"/>
  </r>
  <r>
    <x v="1"/>
    <s v="JU2163 NSLHD PHPP PUBLIC HEALTH UNIT"/>
    <x v="2"/>
    <x v="6"/>
    <n v="213.0330657895"/>
    <n v="123097.09607668"/>
    <n v="0"/>
  </r>
  <r>
    <x v="4"/>
    <s v="JU2108 NSLHD IMAGING"/>
    <x v="0"/>
    <x v="10"/>
    <n v="2235.5204248117002"/>
    <n v="1118669.53564191"/>
    <n v="59"/>
  </r>
  <r>
    <x v="0"/>
    <s v="JU1044 NSLHD HKHS DIV OF ALLIED HEALTH"/>
    <x v="0"/>
    <x v="2"/>
    <n v="93.923157894699997"/>
    <n v="39987.546033070001"/>
    <n v="9"/>
  </r>
  <r>
    <x v="4"/>
    <s v="JU1056 NSLHD RNS DIV OF WOM CHILD AND FAM HLTH"/>
    <x v="2"/>
    <x v="14"/>
    <n v="4371.0872302630996"/>
    <n v="2161832.0764555698"/>
    <n v="66"/>
  </r>
  <r>
    <x v="3"/>
    <s v="JU1078 NSLHD NBHS MV DIV OF ALLIED HEALTH"/>
    <x v="0"/>
    <x v="1"/>
    <n v="39.662105263199997"/>
    <n v="14879.29861623"/>
    <n v="4"/>
  </r>
  <r>
    <x v="0"/>
    <s v="JU1024 NSLHD HKH OUTPATIENT SERVICES"/>
    <x v="2"/>
    <x v="5"/>
    <n v="44.5186842106"/>
    <n v="17187.228187569999"/>
    <n v="1"/>
  </r>
  <r>
    <x v="6"/>
    <s v="NSLHD CORPORATE SERVICES - RE PPP"/>
    <x v="1"/>
    <x v="8"/>
    <n v="91.181342105300004"/>
    <n v="46504.53395528"/>
    <n v="8"/>
  </r>
  <r>
    <x v="0"/>
    <s v="JU1046 NSLHD HKHS DIV OF NURSING"/>
    <x v="1"/>
    <x v="20"/>
    <n v="4458.8922368434996"/>
    <n v="1644485.40183289"/>
    <n v="4"/>
  </r>
  <r>
    <x v="4"/>
    <s v="JU2108 NSLHD IMAGING"/>
    <x v="0"/>
    <x v="1"/>
    <n v="1841.0635451126"/>
    <n v="940144.59313729999"/>
    <n v="63"/>
  </r>
  <r>
    <x v="0"/>
    <s v="JU1025 NSLHD HKHS DIV OF CORPORATE SERVICES"/>
    <x v="1"/>
    <x v="13"/>
    <n v="582.13986842140002"/>
    <n v="133359.19775965999"/>
    <n v="17"/>
  </r>
  <r>
    <x v="6"/>
    <s v="JU2164 NSLHD WORKFORCE DEVELOPMENT"/>
    <x v="2"/>
    <x v="17"/>
    <n v="690.59997368450001"/>
    <n v="352684.93304153002"/>
    <n v="65"/>
  </r>
  <r>
    <x v="5"/>
    <s v="JU2312 P&amp;CC Community Clinical Rehab"/>
    <x v="2"/>
    <x v="15"/>
    <n v="68.400131579000004"/>
    <n v="30639.321550299999"/>
    <n v="1"/>
  </r>
  <r>
    <x v="6"/>
    <s v="JU4344 NSLHD RESEARCH GEN"/>
    <x v="0"/>
    <x v="14"/>
    <n v="194.52028947369999"/>
    <n v="109209.05848043"/>
    <n v="18"/>
  </r>
  <r>
    <x v="0"/>
    <s v="JU1024 NSLHD HKH OUTPATIENT SERVICES"/>
    <x v="1"/>
    <x v="1"/>
    <n v="157.13684210509999"/>
    <n v="58693.241352489997"/>
    <n v="0"/>
  </r>
  <r>
    <x v="4"/>
    <s v="JU4356 NSLHD RNS MEDICAL SERVICES"/>
    <x v="2"/>
    <x v="1"/>
    <n v="1959.2027368428"/>
    <n v="896969.04579934001"/>
    <n v="166"/>
  </r>
  <r>
    <x v="2"/>
    <s v="JU4368 NSLHD RYDE NURSING SERVICES"/>
    <x v="1"/>
    <x v="6"/>
    <n v="2676.4396052635002"/>
    <n v="907160.28028722003"/>
    <n v="1"/>
  </r>
  <r>
    <x v="4"/>
    <s v="JU1068 NSLHD RNS DIV OF PRIM &amp; COMM CARE"/>
    <x v="2"/>
    <x v="23"/>
    <n v="135.03565789500001"/>
    <n v="54930.129926169997"/>
    <n v="49"/>
  </r>
  <r>
    <x v="6"/>
    <s v="NSLHD CORPORATE SERVICES - RE PPP"/>
    <x v="0"/>
    <x v="17"/>
    <n v="76.955250000000007"/>
    <n v="45378.692532269997"/>
    <n v="1"/>
  </r>
  <r>
    <x v="4"/>
    <s v="JU4360 NSLHD RNS OPERATIONS"/>
    <x v="0"/>
    <x v="12"/>
    <n v="1604.4402368420999"/>
    <n v="455038.80417462002"/>
    <n v="129"/>
  </r>
  <r>
    <x v="8"/>
    <s v="JU1248 NSLHD MANLY SP&amp;T"/>
    <x v="1"/>
    <x v="8"/>
    <n v="0"/>
    <n v="0"/>
    <n v="0"/>
  </r>
  <r>
    <x v="3"/>
    <s v="JU1072 NSLHD NBHS DIV OF MEDIC EMERG AND ICU"/>
    <x v="2"/>
    <x v="22"/>
    <n v="19.435960526300001"/>
    <n v="17622.951526680001"/>
    <n v="0"/>
  </r>
  <r>
    <x v="8"/>
    <s v="JU1237 NSLHD RNS DIV OF MEDICINE SP&amp;T"/>
    <x v="2"/>
    <x v="3"/>
    <n v="0"/>
    <n v="0"/>
    <n v="0"/>
  </r>
  <r>
    <x v="5"/>
    <s v="JU2317 P&amp;CC HealthOne"/>
    <x v="2"/>
    <x v="19"/>
    <n v="0"/>
    <n v="0"/>
    <n v="0"/>
  </r>
  <r>
    <x v="8"/>
    <s v="JU1237 NSLHD RNS DIV OF MEDICINE SP&amp;T"/>
    <x v="2"/>
    <x v="23"/>
    <n v="43.727499999999999"/>
    <n v="22984.24917177"/>
    <n v="1"/>
  </r>
  <r>
    <x v="4"/>
    <s v="JU1064 NSLHD RNS DIV OF BUSINESS UNITS"/>
    <x v="1"/>
    <x v="7"/>
    <n v="0"/>
    <n v="0"/>
    <n v="0"/>
  </r>
  <r>
    <x v="5"/>
    <s v="JU2317 P&amp;CC HealthOne"/>
    <x v="0"/>
    <x v="5"/>
    <n v="0"/>
    <n v="0"/>
    <n v="0"/>
  </r>
  <r>
    <x v="8"/>
    <s v="JU1244 NSLHD HORNSBY SP&amp;T"/>
    <x v="1"/>
    <x v="5"/>
    <n v="0"/>
    <n v="0"/>
    <n v="0"/>
  </r>
  <r>
    <x v="8"/>
    <s v="JU4340 NSLHD RESEARCH SP&amp;T"/>
    <x v="1"/>
    <x v="5"/>
    <n v="171.2368026316"/>
    <n v="96619.37788878"/>
    <n v="9"/>
  </r>
  <r>
    <x v="6"/>
    <s v="JU2144 NSLHD CHIEF EXECUTIVE"/>
    <x v="2"/>
    <x v="12"/>
    <n v="133.21007894740001"/>
    <n v="58080.397051669999"/>
    <n v="38"/>
  </r>
  <r>
    <x v="1"/>
    <s v="JU2161 NSLHD PHPP ABORIGINAL HEALTH"/>
    <x v="2"/>
    <x v="24"/>
    <n v="10.292999999999999"/>
    <n v="6683.8822425600001"/>
    <n v="5"/>
  </r>
  <r>
    <x v="8"/>
    <s v="JU1236 NSLHD ROYAL NORTH SHORE SP&amp;T"/>
    <x v="2"/>
    <x v="8"/>
    <n v="186.4103618421"/>
    <n v="122346.46261423"/>
    <n v="9"/>
  </r>
  <r>
    <x v="2"/>
    <s v="JU4368 NSLHD RYDE NURSING SERVICES"/>
    <x v="2"/>
    <x v="15"/>
    <n v="2594.0069736844998"/>
    <n v="855574.83977074001"/>
    <n v="7"/>
  </r>
  <r>
    <x v="4"/>
    <s v="JU4354 NSLHD RNS FINANCE"/>
    <x v="2"/>
    <x v="11"/>
    <n v="97.872631579"/>
    <n v="38660.683435209998"/>
    <n v="9"/>
  </r>
  <r>
    <x v="5"/>
    <s v="JU2309 P&amp;CC Child &amp; Family Health"/>
    <x v="0"/>
    <x v="18"/>
    <n v="329.03417105260002"/>
    <n v="177804.01947396999"/>
    <n v="31"/>
  </r>
  <r>
    <x v="3"/>
    <s v="JU1079 NSLHD NBHS MV DIV OF CORPORATE SERVICES"/>
    <x v="0"/>
    <x v="25"/>
    <n v="106.8298684211"/>
    <n v="21841.600672839999"/>
    <n v="13"/>
  </r>
  <r>
    <x v="3"/>
    <s v="JU1074 NSLHD NBHS MANLY DIV OF NURSING"/>
    <x v="2"/>
    <x v="22"/>
    <n v="1121.0040789472"/>
    <n v="482333.07222820999"/>
    <n v="9"/>
  </r>
  <r>
    <x v="4"/>
    <s v="JU1052 NSLHD RNS DIV OF SURG AND ANAESTH"/>
    <x v="1"/>
    <x v="15"/>
    <n v="15787.9217979317"/>
    <n v="6885151.2670486001"/>
    <n v="126"/>
  </r>
  <r>
    <x v="2"/>
    <s v="JU4368 NSLHD RYDE NURSING SERVICES"/>
    <x v="2"/>
    <x v="7"/>
    <n v="2829.8940789481999"/>
    <n v="967382.68945404002"/>
    <n v="0"/>
  </r>
  <r>
    <x v="6"/>
    <s v="JU4344 NSLHD RESEARCH GEN"/>
    <x v="0"/>
    <x v="16"/>
    <n v="166.80176315790001"/>
    <n v="87979.568310710005"/>
    <n v="21"/>
  </r>
  <r>
    <x v="4"/>
    <s v="JU1068 NSLHD RNS DIV OF PRIM &amp; COMM CARE"/>
    <x v="1"/>
    <x v="24"/>
    <n v="92.1219736842"/>
    <n v="39363.10718164"/>
    <n v="32"/>
  </r>
  <r>
    <x v="6"/>
    <s v="JU2140 NSLHD NURSING &amp; MIDWIFERY"/>
    <x v="1"/>
    <x v="6"/>
    <n v="230.8771052633"/>
    <n v="121207.78080822001"/>
    <n v="3"/>
  </r>
  <r>
    <x v="6"/>
    <s v="NSLHD CORPORATE SERVICES - RE PPP"/>
    <x v="2"/>
    <x v="10"/>
    <n v="30.4050065789"/>
    <n v="16987.50074381"/>
    <n v="3"/>
  </r>
  <r>
    <x v="6"/>
    <s v="JU2158 NSLHD PATU - PATIENT ACCESS TRANSPORT UNIT"/>
    <x v="1"/>
    <x v="12"/>
    <n v="49.683947368399998"/>
    <n v="19812.899957220001"/>
    <n v="0"/>
  </r>
  <r>
    <x v="4"/>
    <s v="JU1068 NSLHD RNS DIV OF PRIM &amp; COMM CARE"/>
    <x v="2"/>
    <x v="25"/>
    <n v="102.6556578947"/>
    <n v="41336.766441549997"/>
    <n v="41"/>
  </r>
  <r>
    <x v="5"/>
    <s v="JU2315 P&amp;CC HARP"/>
    <x v="1"/>
    <x v="5"/>
    <n v="97.009572368500002"/>
    <n v="130578.34326925001"/>
    <n v="8"/>
  </r>
  <r>
    <x v="0"/>
    <s v="JU1040 NSLHD HKHS DIV OF SECTOR OPER"/>
    <x v="0"/>
    <x v="24"/>
    <n v="116.3366776316"/>
    <n v="52890.98077265"/>
    <n v="4"/>
  </r>
  <r>
    <x v="2"/>
    <s v="JU4366 NSLHD RYDE MEDICAL SERVICES"/>
    <x v="1"/>
    <x v="14"/>
    <n v="2199.7232603387001"/>
    <n v="1670969.55481032"/>
    <n v="6"/>
  </r>
  <r>
    <x v="4"/>
    <s v="JU1048 NSLHD RNS DIV OF MEDIC"/>
    <x v="2"/>
    <x v="5"/>
    <n v="11226.331360902101"/>
    <n v="5444649.6466860101"/>
    <n v="165"/>
  </r>
  <r>
    <x v="6"/>
    <s v="JU2160 NSLHD INFORMATION COMMUNICATIONS &amp; TECHNOLOGY"/>
    <x v="2"/>
    <x v="10"/>
    <n v="1021.1719934209"/>
    <n v="480341.40390729002"/>
    <n v="92"/>
  </r>
  <r>
    <x v="7"/>
    <s v="JU2174 - NSLHD DRUG &amp; ALCOHOL"/>
    <x v="2"/>
    <x v="21"/>
    <n v="447.11849999999998"/>
    <n v="164491.92516295999"/>
    <n v="11"/>
  </r>
  <r>
    <x v="3"/>
    <s v="JU1074 NSLHD NBHS MANLY DIV OF NURSING"/>
    <x v="0"/>
    <x v="20"/>
    <n v="597.65934210540001"/>
    <n v="296666.84904541"/>
    <n v="4"/>
  </r>
  <r>
    <x v="5"/>
    <s v="JU2305 P&amp;CC AGED CARE &amp; REHAB"/>
    <x v="0"/>
    <x v="16"/>
    <n v="125.531381579"/>
    <n v="53620.689388469997"/>
    <n v="11"/>
  </r>
  <r>
    <x v="6"/>
    <s v="JU2166 NSLHD SENIOR MEDICAL WORKFORCE"/>
    <x v="1"/>
    <x v="7"/>
    <n v="117.5245526316"/>
    <n v="76229.64022555"/>
    <n v="10"/>
  </r>
  <r>
    <x v="0"/>
    <s v="JU1046 NSLHD HKHS DIV OF NURSING"/>
    <x v="1"/>
    <x v="12"/>
    <n v="4268.8349999999"/>
    <n v="1569670.8460420701"/>
    <n v="4"/>
  </r>
  <r>
    <x v="7"/>
    <s v="JU2174 - NSLHD DRUG &amp; ALCOHOL"/>
    <x v="2"/>
    <x v="5"/>
    <n v="610.74773026299999"/>
    <n v="259735.67931291999"/>
    <n v="20"/>
  </r>
  <r>
    <x v="2"/>
    <s v="JU4370 NSLHD RYDE PRIMARY &amp; COMMUNITY CARE"/>
    <x v="0"/>
    <x v="23"/>
    <n v="0.92355263160000001"/>
    <n v="362.84685404999999"/>
    <n v="8"/>
  </r>
  <r>
    <x v="3"/>
    <s v="JU1078 NSLHD NBHS MV DIV OF ALLIED HEALTH"/>
    <x v="0"/>
    <x v="21"/>
    <n v="19.2009210527"/>
    <n v="7414.1486309600004"/>
    <n v="3"/>
  </r>
  <r>
    <x v="4"/>
    <s v="JU4358 NSLHD RNS NURSING SERVICES"/>
    <x v="0"/>
    <x v="10"/>
    <n v="377.65236842100001"/>
    <n v="144710.9079964"/>
    <n v="0"/>
  </r>
  <r>
    <x v="4"/>
    <s v="JU2108 NSLHD IMAGING"/>
    <x v="1"/>
    <x v="14"/>
    <n v="2025.9082424813"/>
    <n v="1117389.2637229599"/>
    <n v="46"/>
  </r>
  <r>
    <x v="2"/>
    <s v="JU4366 NSLHD RYDE MEDICAL SERVICES"/>
    <x v="0"/>
    <x v="21"/>
    <n v="1745.3254276317"/>
    <n v="1107723.36984674"/>
    <n v="9"/>
  </r>
  <r>
    <x v="0"/>
    <s v="JU1040 NSLHD HKHS DIV OF SECTOR OPER"/>
    <x v="0"/>
    <x v="3"/>
    <n v="117.63736842100001"/>
    <n v="51837.782979700001"/>
    <n v="9"/>
  </r>
  <r>
    <x v="5"/>
    <s v="JU2324 P&amp;CC Sydney Home Nursing"/>
    <x v="0"/>
    <x v="2"/>
    <n v="549.44671052650006"/>
    <n v="199818.15505088001"/>
    <n v="0"/>
  </r>
  <r>
    <x v="4"/>
    <s v="JU4360 NSLHD RNS OPERATIONS"/>
    <x v="0"/>
    <x v="19"/>
    <n v="1761.5960526317001"/>
    <n v="484398.70131566998"/>
    <n v="153"/>
  </r>
  <r>
    <x v="6"/>
    <s v="JU2159 NSLHD CORPORATE SERVICES REPORTING ENTITY"/>
    <x v="0"/>
    <x v="20"/>
    <n v="36.551526315700002"/>
    <n v="17701.10026798"/>
    <n v="6"/>
  </r>
  <r>
    <x v="5"/>
    <s v="JU2314 P&amp;CC Cremone CHC"/>
    <x v="0"/>
    <x v="4"/>
    <n v="2.8493421052999999"/>
    <n v="1414.5842904000001"/>
    <n v="0"/>
  </r>
  <r>
    <x v="2"/>
    <s v="JU4368 NSLHD RYDE NURSING SERVICES"/>
    <x v="2"/>
    <x v="6"/>
    <n v="2723.6405263158999"/>
    <n v="921851.92191683"/>
    <n v="1"/>
  </r>
  <r>
    <x v="4"/>
    <s v="JU4360 NSLHD RNS OPERATIONS"/>
    <x v="0"/>
    <x v="16"/>
    <n v="1393.1015789471001"/>
    <n v="395295.29350109998"/>
    <n v="125"/>
  </r>
  <r>
    <x v="5"/>
    <s v="JU2314 P&amp;CC Cremone CHC"/>
    <x v="0"/>
    <x v="1"/>
    <n v="0"/>
    <n v="0"/>
    <n v="1.075"/>
  </r>
  <r>
    <x v="5"/>
    <s v="JU2320 P&amp;CC Multicutural Health"/>
    <x v="0"/>
    <x v="19"/>
    <n v="11.2405263158"/>
    <n v="5560.8929459999999"/>
    <n v="1"/>
  </r>
  <r>
    <x v="1"/>
    <s v="JU2163 NSLHD PHPP PUBLIC HEALTH UNIT"/>
    <x v="2"/>
    <x v="9"/>
    <n v="119.586631579"/>
    <n v="95361.270084090007"/>
    <n v="0"/>
  </r>
  <r>
    <x v="6"/>
    <s v="JU4312 NSLHD MEDICAL IMAGING"/>
    <x v="2"/>
    <x v="2"/>
    <n v="108.94158928580001"/>
    <n v="59695.087206900003"/>
    <n v="1"/>
  </r>
  <r>
    <x v="0"/>
    <s v="JU1040 NSLHD HKHS DIV OF SECTOR OPER"/>
    <x v="2"/>
    <x v="6"/>
    <n v="25.342368421100002"/>
    <n v="14720.40012864"/>
    <n v="15"/>
  </r>
  <r>
    <x v="2"/>
    <s v="JU4370 NSLHD RYDE PRIMARY &amp; COMMUNITY CARE"/>
    <x v="0"/>
    <x v="9"/>
    <n v="1.7671052631999999"/>
    <n v="645.48179240000002"/>
    <n v="9"/>
  </r>
  <r>
    <x v="2"/>
    <s v="JU4368 NSLHD RYDE NURSING SERVICES"/>
    <x v="0"/>
    <x v="3"/>
    <n v="2212.9517105270002"/>
    <n v="756596.92770884"/>
    <n v="10"/>
  </r>
  <r>
    <x v="1"/>
    <s v="JU2161 NSLHD PHPP ABORIGINAL HEALTH"/>
    <x v="2"/>
    <x v="3"/>
    <n v="30.803993421099999"/>
    <n v="15977.419045959999"/>
    <n v="12"/>
  </r>
  <r>
    <x v="4"/>
    <s v="JU1068 NSLHD RNS DIV OF PRIM &amp; COMM CARE"/>
    <x v="1"/>
    <x v="3"/>
    <n v="115.7781578948"/>
    <n v="49795.658438240003"/>
    <n v="24"/>
  </r>
  <r>
    <x v="0"/>
    <s v="JU1036 NSLHD HKHS DIV OF REHAB AND AGED CARE"/>
    <x v="1"/>
    <x v="4"/>
    <n v="602.19715131589999"/>
    <n v="295200.99597618001"/>
    <n v="5"/>
  </r>
  <r>
    <x v="6"/>
    <s v="JU2140 NSLHD NURSING &amp; MIDWIFERY"/>
    <x v="1"/>
    <x v="20"/>
    <n v="226.42736842100001"/>
    <n v="121863.73457126001"/>
    <n v="4"/>
  </r>
  <r>
    <x v="2"/>
    <s v="JU4366 NSLHD RYDE MEDICAL SERVICES"/>
    <x v="0"/>
    <x v="5"/>
    <n v="1674.2357509394999"/>
    <n v="1023957.8969289"/>
    <n v="6"/>
  </r>
  <r>
    <x v="6"/>
    <s v="JU2166 NSLHD SENIOR MEDICAL WORKFORCE"/>
    <x v="1"/>
    <x v="2"/>
    <n v="118.9548486843"/>
    <n v="78888.451164740007"/>
    <n v="8"/>
  </r>
  <r>
    <x v="6"/>
    <s v="JU2144 NSLHD CHIEF EXECUTIVE"/>
    <x v="1"/>
    <x v="15"/>
    <n v="153.90467763160001"/>
    <n v="66865.926394569993"/>
    <n v="47"/>
  </r>
  <r>
    <x v="6"/>
    <s v="JU2140 NSLHD NURSING &amp; MIDWIFERY"/>
    <x v="2"/>
    <x v="10"/>
    <n v="350.89105263160002"/>
    <n v="169228.47257431"/>
    <n v="7"/>
  </r>
  <r>
    <x v="4"/>
    <s v="JU1102 NSLHD CORPORATE SERVICES - RNS PPP"/>
    <x v="2"/>
    <x v="23"/>
    <n v="51.88"/>
    <n v="14730.91692469"/>
    <n v="0"/>
  </r>
  <r>
    <x v="4"/>
    <s v="JU1102 NSLHD CORPORATE SERVICES - RNS PPP"/>
    <x v="1"/>
    <x v="8"/>
    <n v="34.0793421053"/>
    <n v="9814.3116813600009"/>
    <n v="0"/>
  </r>
  <r>
    <x v="5"/>
    <s v="JU2316 P&amp;CC Health Contact Centre"/>
    <x v="2"/>
    <x v="13"/>
    <n v="15.627368421"/>
    <n v="5026.8605234400002"/>
    <n v="2"/>
  </r>
  <r>
    <x v="3"/>
    <s v="JU1077 NSLHD NBHS MV DIV OF DMS"/>
    <x v="2"/>
    <x v="14"/>
    <n v="41.636703007500003"/>
    <n v="19377.982720060001"/>
    <n v="1"/>
  </r>
  <r>
    <x v="4"/>
    <s v="JU1068 NSLHD RNS DIV OF PRIM &amp; COMM CARE"/>
    <x v="0"/>
    <x v="17"/>
    <n v="109.860263158"/>
    <n v="44168.581150159996"/>
    <n v="40"/>
  </r>
  <r>
    <x v="5"/>
    <s v="JU2307 P&amp;CC Area Executive"/>
    <x v="0"/>
    <x v="21"/>
    <n v="43.763598684199998"/>
    <n v="21252.128193920002"/>
    <n v="7"/>
  </r>
  <r>
    <x v="2"/>
    <s v="JU4366 NSLHD RYDE MEDICAL SERVICES"/>
    <x v="1"/>
    <x v="8"/>
    <n v="2140.0597406013999"/>
    <n v="1635443.2937900601"/>
    <n v="5"/>
  </r>
  <r>
    <x v="6"/>
    <s v="JU2140 NSLHD NURSING &amp; MIDWIFERY"/>
    <x v="1"/>
    <x v="7"/>
    <n v="234.127631579"/>
    <n v="126167.60272007"/>
    <n v="4"/>
  </r>
  <r>
    <x v="4"/>
    <s v="JU4354 NSLHD RNS FINANCE"/>
    <x v="0"/>
    <x v="18"/>
    <n v="114.5721052631"/>
    <n v="40515.01031636"/>
    <n v="8"/>
  </r>
  <r>
    <x v="5"/>
    <s v="JU2312 P&amp;CC Community Clinical Rehab"/>
    <x v="0"/>
    <x v="10"/>
    <n v="53.521447368300002"/>
    <n v="23780.813372640001"/>
    <n v="2"/>
  </r>
  <r>
    <x v="3"/>
    <s v="JU1074 NSLHD NBHS MANLY DIV OF NURSING"/>
    <x v="2"/>
    <x v="0"/>
    <n v="1116.6630263162001"/>
    <n v="473266.33220120001"/>
    <n v="8"/>
  </r>
  <r>
    <x v="4"/>
    <s v="JU2108 NSLHD IMAGING"/>
    <x v="0"/>
    <x v="13"/>
    <n v="1559.786566729"/>
    <n v="787187.06112503004"/>
    <n v="74"/>
  </r>
  <r>
    <x v="6"/>
    <s v="JU2158 NSLHD PATU - PATIENT ACCESS TRANSPORT UNIT"/>
    <x v="2"/>
    <x v="12"/>
    <n v="47.8305263158"/>
    <n v="18845.455755769999"/>
    <n v="0"/>
  </r>
  <r>
    <x v="4"/>
    <s v="JU4354 NSLHD RNS FINANCE"/>
    <x v="0"/>
    <x v="2"/>
    <n v="168.69631578959999"/>
    <n v="65752.28691553"/>
    <n v="13"/>
  </r>
  <r>
    <x v="6"/>
    <s v="JU1316 NSLHD REPORTING ENTITY"/>
    <x v="0"/>
    <x v="14"/>
    <n v="29.275289473600001"/>
    <n v="23142.499232030001"/>
    <n v="6"/>
  </r>
  <r>
    <x v="3"/>
    <s v="JU1074 NSLHD NBHS MANLY DIV OF NURSING"/>
    <x v="0"/>
    <x v="19"/>
    <n v="921.80986842100003"/>
    <n v="426446.70034380001"/>
    <n v="6"/>
  </r>
  <r>
    <x v="5"/>
    <s v="JU2317 P&amp;CC HealthOne"/>
    <x v="0"/>
    <x v="10"/>
    <n v="0"/>
    <n v="0"/>
    <n v="0"/>
  </r>
  <r>
    <x v="8"/>
    <s v="JU1237 NSLHD RNS DIV OF MEDICINE SP&amp;T"/>
    <x v="1"/>
    <x v="20"/>
    <n v="0"/>
    <n v="0"/>
    <n v="7"/>
  </r>
  <r>
    <x v="3"/>
    <s v="JU1088 NSLHD NBHS DIV OF SECTOR OPER"/>
    <x v="1"/>
    <x v="3"/>
    <n v="0"/>
    <n v="0"/>
    <n v="0"/>
  </r>
  <r>
    <x v="8"/>
    <s v="JU1248 NSLHD MANLY SP&amp;T"/>
    <x v="2"/>
    <x v="23"/>
    <n v="0"/>
    <n v="0"/>
    <n v="0"/>
  </r>
  <r>
    <x v="8"/>
    <s v="JU1248 NSLHD MANLY SP&amp;T"/>
    <x v="2"/>
    <x v="8"/>
    <n v="1.5284210525999999"/>
    <n v="636.29520767999998"/>
    <n v="0"/>
  </r>
  <r>
    <x v="8"/>
    <s v="JU1224 NSLHD AREA NS SP&amp;T"/>
    <x v="1"/>
    <x v="7"/>
    <n v="0"/>
    <n v="0"/>
    <n v="0"/>
  </r>
  <r>
    <x v="8"/>
    <s v="JU1248 NSLHD MANLY SP&amp;T"/>
    <x v="2"/>
    <x v="9"/>
    <n v="0"/>
    <n v="0"/>
    <n v="0"/>
  </r>
  <r>
    <x v="1"/>
    <s v="JU2161 NSLHD PHPP ABORIGINAL HEALTH"/>
    <x v="0"/>
    <x v="9"/>
    <n v="43.352039473600001"/>
    <n v="18066.67535256"/>
    <n v="12"/>
  </r>
  <r>
    <x v="6"/>
    <s v="JU4344 NSLHD RESEARCH GEN"/>
    <x v="0"/>
    <x v="15"/>
    <n v="149.1495592105"/>
    <n v="74984.632096779998"/>
    <n v="21"/>
  </r>
  <r>
    <x v="0"/>
    <s v="JU1044 NSLHD HKHS DIV OF ALLIED HEALTH"/>
    <x v="1"/>
    <x v="11"/>
    <n v="109.8030263157"/>
    <n v="46282.409348610003"/>
    <n v="7"/>
  </r>
  <r>
    <x v="8"/>
    <s v="JU4340 NSLHD RESEARCH SP&amp;T"/>
    <x v="0"/>
    <x v="22"/>
    <n v="299.79046710530002"/>
    <n v="143858.50367686001"/>
    <n v="115"/>
  </r>
  <r>
    <x v="6"/>
    <s v="JU2116 NSLHD CLINICAL TECHNOLOGY SERVICE"/>
    <x v="2"/>
    <x v="1"/>
    <n v="27.000921052599999"/>
    <n v="10250.2723501"/>
    <n v="1"/>
  </r>
  <r>
    <x v="5"/>
    <s v="JU2322 P&amp;CC Oral Health"/>
    <x v="1"/>
    <x v="1"/>
    <n v="84.538888157800002"/>
    <n v="39964.321460320003"/>
    <n v="11"/>
  </r>
  <r>
    <x v="4"/>
    <s v="JU1048 NSLHD RNS DIV OF MEDIC"/>
    <x v="2"/>
    <x v="8"/>
    <n v="11387.885196429501"/>
    <n v="5541115.79594333"/>
    <n v="164"/>
  </r>
  <r>
    <x v="6"/>
    <s v="JU1317 NSLHD NORTHERN BEACHES HOSPITAL"/>
    <x v="2"/>
    <x v="8"/>
    <n v="1244.5399999996"/>
    <n v="590357.70931069995"/>
    <n v="30"/>
  </r>
  <r>
    <x v="5"/>
    <s v="JU2308 P&amp;CC Breast Screen"/>
    <x v="1"/>
    <x v="15"/>
    <n v="10.2054013158"/>
    <n v="5476.2800437100004"/>
    <n v="2"/>
  </r>
  <r>
    <x v="3"/>
    <s v="JU1079 NSLHD NBHS MV DIV OF CORPORATE SERVICES"/>
    <x v="0"/>
    <x v="24"/>
    <n v="104.3507894736"/>
    <n v="21376.358327220001"/>
    <n v="9"/>
  </r>
  <r>
    <x v="4"/>
    <s v="JU1102 NSLHD CORPORATE SERVICES - RNS PPP"/>
    <x v="2"/>
    <x v="8"/>
    <n v="89.345526315800001"/>
    <n v="25798.8758003"/>
    <n v="0"/>
  </r>
  <r>
    <x v="6"/>
    <s v="JU2144 NSLHD CHIEF EXECUTIVE"/>
    <x v="0"/>
    <x v="1"/>
    <n v="197.7981842106"/>
    <n v="82333.405712459993"/>
    <n v="64"/>
  </r>
  <r>
    <x v="4"/>
    <s v="JU4356 NSLHD RNS MEDICAL SERVICES"/>
    <x v="1"/>
    <x v="16"/>
    <n v="1796.4009078934"/>
    <n v="868677.84599953995"/>
    <n v="162"/>
  </r>
  <r>
    <x v="2"/>
    <s v="JU4366 NSLHD RYDE MEDICAL SERVICES"/>
    <x v="0"/>
    <x v="1"/>
    <n v="1714.5848618424"/>
    <n v="1061386.92646538"/>
    <n v="8"/>
  </r>
  <r>
    <x v="5"/>
    <s v="JU2312 P&amp;CC Community Clinical Rehab"/>
    <x v="0"/>
    <x v="13"/>
    <n v="45.496184210499997"/>
    <n v="19453.646876729999"/>
    <n v="4"/>
  </r>
  <r>
    <x v="5"/>
    <s v="JU2308 P&amp;CC Breast Screen"/>
    <x v="1"/>
    <x v="14"/>
    <n v="10.410356202999999"/>
    <n v="4087.6617732200002"/>
    <n v="1"/>
  </r>
  <r>
    <x v="6"/>
    <s v="JU2158 NSLHD PATU - PATIENT ACCESS TRANSPORT UNIT"/>
    <x v="1"/>
    <x v="16"/>
    <n v="37.545526315799997"/>
    <n v="12947.70122329"/>
    <n v="0"/>
  </r>
  <r>
    <x v="5"/>
    <s v="JU2308 P&amp;CC Breast Screen"/>
    <x v="2"/>
    <x v="13"/>
    <n v="14.6755789474"/>
    <n v="7534.3597160199997"/>
    <n v="5"/>
  </r>
  <r>
    <x v="4"/>
    <s v="JU1064 NSLHD RNS DIV OF BUSINESS UNITS"/>
    <x v="2"/>
    <x v="13"/>
    <n v="0"/>
    <n v="0"/>
    <n v="0"/>
  </r>
  <r>
    <x v="5"/>
    <s v="JU2305 P&amp;CC AGED CARE &amp; REHAB"/>
    <x v="0"/>
    <x v="12"/>
    <n v="119.69866447370001"/>
    <n v="50679.418888829998"/>
    <n v="11"/>
  </r>
  <r>
    <x v="3"/>
    <s v="JU1077 NSLHD NBHS MV DIV OF DMS"/>
    <x v="0"/>
    <x v="3"/>
    <n v="60.095341165400001"/>
    <n v="38660.280717250003"/>
    <n v="0"/>
  </r>
  <r>
    <x v="4"/>
    <s v="JU1056 NSLHD RNS DIV OF WOM CHILD AND FAM HLTH"/>
    <x v="0"/>
    <x v="7"/>
    <n v="4080.7146118422002"/>
    <n v="1992700.55824957"/>
    <n v="75"/>
  </r>
  <r>
    <x v="6"/>
    <s v="JU1316 NSLHD REPORTING ENTITY"/>
    <x v="0"/>
    <x v="16"/>
    <n v="28.2103552632"/>
    <n v="16082.46272947"/>
    <n v="5"/>
  </r>
  <r>
    <x v="1"/>
    <s v="JU2161 NSLHD PHPP ABORIGINAL HEALTH"/>
    <x v="0"/>
    <x v="6"/>
    <n v="25.6110657895"/>
    <n v="10662.712845280001"/>
    <n v="4"/>
  </r>
  <r>
    <x v="4"/>
    <s v="JU4360 NSLHD RNS OPERATIONS"/>
    <x v="2"/>
    <x v="17"/>
    <n v="1360.3197039475001"/>
    <n v="394023.14568075002"/>
    <n v="204"/>
  </r>
  <r>
    <x v="6"/>
    <s v="NSLHD CORPORATE SERVICES - RE PPP"/>
    <x v="2"/>
    <x v="25"/>
    <n v="32.320026315699998"/>
    <n v="17922.485837849999"/>
    <n v="5"/>
  </r>
  <r>
    <x v="4"/>
    <s v="JU1052 NSLHD RNS DIV OF SURG AND ANAESTH"/>
    <x v="0"/>
    <x v="12"/>
    <n v="14661.3105610902"/>
    <n v="6391983.7894911105"/>
    <n v="225"/>
  </r>
  <r>
    <x v="5"/>
    <s v="JU2322 P&amp;CC Oral Health"/>
    <x v="2"/>
    <x v="2"/>
    <n v="104.1766973684"/>
    <n v="60349.066596429999"/>
    <n v="4"/>
  </r>
  <r>
    <x v="3"/>
    <s v="JU1079 NSLHD NBHS MV DIV OF CORPORATE SERVICES"/>
    <x v="0"/>
    <x v="3"/>
    <n v="126.5010526316"/>
    <n v="26987.652584629999"/>
    <n v="4"/>
  </r>
  <r>
    <x v="4"/>
    <s v="JU2170 NSLHD RNS Division of Cancer, Haematology &amp; Palliative Care"/>
    <x v="1"/>
    <x v="4"/>
    <n v="3984.2904097742999"/>
    <n v="2189044.4461672399"/>
    <n v="187"/>
  </r>
  <r>
    <x v="6"/>
    <s v="JU2158 NSLHD PATU - PATIENT ACCESS TRANSPORT UNIT"/>
    <x v="0"/>
    <x v="13"/>
    <n v="57.353026315800001"/>
    <n v="22550.695061210001"/>
    <n v="0"/>
  </r>
  <r>
    <x v="4"/>
    <s v="JU1068 NSLHD RNS DIV OF PRIM &amp; COMM CARE"/>
    <x v="2"/>
    <x v="8"/>
    <n v="116.21447368440001"/>
    <n v="45901.920236220001"/>
    <n v="38"/>
  </r>
  <r>
    <x v="4"/>
    <s v="JU4367 - NSLHD RNS RYDE MEDICAL SERVICES"/>
    <x v="2"/>
    <x v="18"/>
    <n v="324.32765131590003"/>
    <n v="352295.39828174002"/>
    <n v="2"/>
  </r>
  <r>
    <x v="5"/>
    <s v="JU2309 P&amp;CC Child &amp; Family Health"/>
    <x v="0"/>
    <x v="7"/>
    <n v="436.96900657890001"/>
    <n v="246491.35782989999"/>
    <n v="39"/>
  </r>
  <r>
    <x v="5"/>
    <s v="JU2308 P&amp;CC Breast Screen"/>
    <x v="0"/>
    <x v="0"/>
    <n v="30.9041268796"/>
    <n v="16833.333540160002"/>
    <n v="5"/>
  </r>
  <r>
    <x v="5"/>
    <s v="JU2307 P&amp;CC Area Executive"/>
    <x v="1"/>
    <x v="8"/>
    <n v="31.9627631579"/>
    <n v="15105.2728587"/>
    <n v="5"/>
  </r>
  <r>
    <x v="4"/>
    <s v="JU2170 NSLHD RNS Division of Cancer, Haematology &amp; Palliative Care"/>
    <x v="2"/>
    <x v="21"/>
    <n v="4046.6709793237001"/>
    <n v="2103444.8552442598"/>
    <n v="163"/>
  </r>
  <r>
    <x v="6"/>
    <s v="JU4312 NSLHD MEDICAL IMAGING"/>
    <x v="2"/>
    <x v="6"/>
    <n v="106.78503571429999"/>
    <n v="58405.960876980003"/>
    <n v="1"/>
  </r>
  <r>
    <x v="5"/>
    <s v="JU2324 P&amp;CC Sydney Home Nursing"/>
    <x v="0"/>
    <x v="7"/>
    <n v="588.47368421060003"/>
    <n v="213609.30158766999"/>
    <n v="0"/>
  </r>
  <r>
    <x v="6"/>
    <s v="JU2144 NSLHD CHIEF EXECUTIVE"/>
    <x v="2"/>
    <x v="16"/>
    <n v="187.1551315788"/>
    <n v="81668.252653050004"/>
    <n v="44"/>
  </r>
  <r>
    <x v="2"/>
    <s v="JU4370 NSLHD RYDE PRIMARY &amp; COMMUNITY CARE"/>
    <x v="0"/>
    <x v="6"/>
    <n v="3.5615789474000001"/>
    <n v="1619.3723757"/>
    <n v="3"/>
  </r>
  <r>
    <x v="5"/>
    <s v="JU2320 P&amp;CC Multicutural Health"/>
    <x v="0"/>
    <x v="24"/>
    <n v="6.3364473684"/>
    <n v="3134.7558365"/>
    <n v="0"/>
  </r>
  <r>
    <x v="6"/>
    <s v="JU2159 NSLHD CORPORATE SERVICES REPORTING ENTITY"/>
    <x v="0"/>
    <x v="6"/>
    <n v="24.3236447369"/>
    <n v="11773.32776174"/>
    <n v="12"/>
  </r>
  <r>
    <x v="0"/>
    <s v="JU1024 NSLHD HKH OUTPATIENT SERVICES"/>
    <x v="0"/>
    <x v="22"/>
    <n v="39.607894736900001"/>
    <n v="14654.658291919999"/>
    <n v="1"/>
  </r>
  <r>
    <x v="0"/>
    <s v="JU1025 NSLHD HKHS DIV OF CORPORATE SERVICES"/>
    <x v="2"/>
    <x v="17"/>
    <n v="607.91118421049998"/>
    <n v="135771.06717257001"/>
    <n v="11"/>
  </r>
  <r>
    <x v="6"/>
    <s v="JU2160 NSLHD INFORMATION COMMUNICATIONS &amp; TECHNOLOGY"/>
    <x v="2"/>
    <x v="13"/>
    <n v="1058.0740394736999"/>
    <n v="489012.04482025001"/>
    <n v="115"/>
  </r>
  <r>
    <x v="4"/>
    <s v="JU1102 NSLHD CORPORATE SERVICES - RNS PPP"/>
    <x v="0"/>
    <x v="13"/>
    <n v="110.5440789474"/>
    <n v="30466.603238579999"/>
    <n v="0"/>
  </r>
  <r>
    <x v="5"/>
    <s v="JU2315 P&amp;CC HARP"/>
    <x v="1"/>
    <x v="8"/>
    <n v="92.317039473700007"/>
    <n v="125537.09287369"/>
    <n v="1"/>
  </r>
  <r>
    <x v="6"/>
    <s v="JU2144 NSLHD CHIEF EXECUTIVE"/>
    <x v="2"/>
    <x v="19"/>
    <n v="164.88606578930001"/>
    <n v="72525.401681400006"/>
    <n v="48"/>
  </r>
  <r>
    <x v="2"/>
    <s v="JU4366 NSLHD RYDE MEDICAL SERVICES"/>
    <x v="2"/>
    <x v="11"/>
    <n v="1723.7692988724"/>
    <n v="1085514.35180492"/>
    <n v="15"/>
  </r>
  <r>
    <x v="6"/>
    <s v="JU4312 NSLHD MEDICAL IMAGING"/>
    <x v="2"/>
    <x v="20"/>
    <n v="114.23198214270001"/>
    <n v="62650.126089600002"/>
    <n v="2"/>
  </r>
  <r>
    <x v="4"/>
    <s v="JU1064 NSLHD RNS DIV OF BUSINESS UNITS"/>
    <x v="2"/>
    <x v="5"/>
    <n v="0"/>
    <n v="0"/>
    <n v="0"/>
  </r>
  <r>
    <x v="5"/>
    <s v="JU2322 P&amp;CC Oral Health"/>
    <x v="2"/>
    <x v="7"/>
    <n v="107.660138158"/>
    <n v="62384.651946869999"/>
    <n v="5"/>
  </r>
  <r>
    <x v="3"/>
    <s v="JU1072 NSLHD NBHS DIV OF MEDIC EMERG AND ICU"/>
    <x v="0"/>
    <x v="19"/>
    <n v="9.7911710525999993"/>
    <n v="7822.4762511999998"/>
    <n v="0"/>
  </r>
  <r>
    <x v="4"/>
    <s v="JU1056 NSLHD RNS DIV OF WOM CHILD AND FAM HLTH"/>
    <x v="1"/>
    <x v="11"/>
    <n v="3644.8413421056998"/>
    <n v="1832244.52006893"/>
    <n v="39"/>
  </r>
  <r>
    <x v="3"/>
    <s v="JU1084 NSLHD NBHS DIV OF AGED CARE AND REHAB"/>
    <x v="0"/>
    <x v="14"/>
    <n v="133.411"/>
    <n v="141511.17588264"/>
    <n v="0"/>
  </r>
  <r>
    <x v="0"/>
    <s v="JU1040 NSLHD HKHS DIV OF SECTOR OPER"/>
    <x v="2"/>
    <x v="5"/>
    <n v="49.241723684199997"/>
    <n v="30529.100650060001"/>
    <n v="13"/>
  </r>
  <r>
    <x v="4"/>
    <s v="JU1056 NSLHD RNS DIV OF WOM CHILD AND FAM HLTH"/>
    <x v="0"/>
    <x v="2"/>
    <n v="4083.0219671048999"/>
    <n v="2049363.03156954"/>
    <n v="80"/>
  </r>
  <r>
    <x v="5"/>
    <s v="JU2314 P&amp;CC Cremone CHC"/>
    <x v="2"/>
    <x v="23"/>
    <n v="0"/>
    <n v="0"/>
    <n v="0"/>
  </r>
  <r>
    <x v="4"/>
    <s v="JU4367 - NSLHD RNS RYDE MEDICAL SERVICES"/>
    <x v="0"/>
    <x v="15"/>
    <n v="218.91438157889999"/>
    <n v="259253.78674027999"/>
    <n v="1"/>
  </r>
  <r>
    <x v="5"/>
    <s v="JU2326 P&amp;CC Transitional Aged Care Program"/>
    <x v="0"/>
    <x v="2"/>
    <n v="5.0413157894999996"/>
    <n v="2564.2000820200001"/>
    <n v="0"/>
  </r>
  <r>
    <x v="8"/>
    <s v="JU4340 NSLHD RESEARCH SP&amp;T"/>
    <x v="1"/>
    <x v="4"/>
    <n v="128.08986842100001"/>
    <n v="73596.489509210005"/>
    <n v="13"/>
  </r>
  <r>
    <x v="8"/>
    <s v="JU4340 NSLHD RESEARCH SP&amp;T"/>
    <x v="0"/>
    <x v="0"/>
    <n v="291.18403947370001"/>
    <n v="138896.59324700001"/>
    <n v="123"/>
  </r>
  <r>
    <x v="6"/>
    <s v="JU2160 NSLHD INFORMATION COMMUNICATIONS &amp; TECHNOLOGY"/>
    <x v="0"/>
    <x v="0"/>
    <n v="1059.0378486837999"/>
    <n v="479383.69390921999"/>
    <n v="101"/>
  </r>
  <r>
    <x v="6"/>
    <s v="JU4312 NSLHD MEDICAL IMAGING"/>
    <x v="2"/>
    <x v="18"/>
    <n v="101.0508571429"/>
    <n v="55213.918256099998"/>
    <n v="0"/>
  </r>
  <r>
    <x v="8"/>
    <s v="JU1237 NSLHD RNS DIV OF MEDICINE SP&amp;T"/>
    <x v="1"/>
    <x v="18"/>
    <n v="0"/>
    <n v="0"/>
    <n v="0"/>
  </r>
  <r>
    <x v="3"/>
    <s v="JU1077 NSLHD NBHS MV DIV OF DMS"/>
    <x v="2"/>
    <x v="15"/>
    <n v="57.802834586499998"/>
    <n v="34632.211380020002"/>
    <n v="1"/>
  </r>
  <r>
    <x v="4"/>
    <s v="JU4356 NSLHD RNS MEDICAL SERVICES"/>
    <x v="2"/>
    <x v="4"/>
    <n v="1975.3698815788"/>
    <n v="905407.09316201997"/>
    <n v="186"/>
  </r>
  <r>
    <x v="3"/>
    <s v="JU1076 NSLHD NBHS DIV OF ANAESTH AND SURG"/>
    <x v="0"/>
    <x v="16"/>
    <n v="10.785500000000001"/>
    <n v="14309.12496392"/>
    <n v="0"/>
  </r>
  <r>
    <x v="6"/>
    <s v="JU2148 NSLHD CLINICAL GOVERNANCE"/>
    <x v="1"/>
    <x v="8"/>
    <n v="500.68697368419998"/>
    <n v="225128.93656425001"/>
    <n v="62"/>
  </r>
  <r>
    <x v="4"/>
    <s v="JU4358 NSLHD RNS NURSING SERVICES"/>
    <x v="2"/>
    <x v="8"/>
    <n v="395.5367105263"/>
    <n v="176124.25358426"/>
    <n v="1"/>
  </r>
  <r>
    <x v="6"/>
    <s v="JU2159 NSLHD CORPORATE SERVICES REPORTING ENTITY"/>
    <x v="0"/>
    <x v="18"/>
    <n v="30.422460526399998"/>
    <n v="15079.26656186"/>
    <n v="0"/>
  </r>
  <r>
    <x v="5"/>
    <s v="JU2316 P&amp;CC Health Contact Centre"/>
    <x v="2"/>
    <x v="10"/>
    <n v="19.854736842099999"/>
    <n v="6643.6093552299999"/>
    <n v="0"/>
  </r>
  <r>
    <x v="0"/>
    <s v="JU1025 NSLHD HKHS DIV OF CORPORATE SERVICES"/>
    <x v="0"/>
    <x v="7"/>
    <n v="812.65236842119998"/>
    <n v="181989.17265262001"/>
    <n v="10"/>
  </r>
  <r>
    <x v="0"/>
    <s v="JU1024 NSLHD HKH OUTPATIENT SERVICES"/>
    <x v="1"/>
    <x v="4"/>
    <n v="140.69894736840001"/>
    <n v="55664.363314260001"/>
    <n v="1"/>
  </r>
  <r>
    <x v="6"/>
    <s v="JU2140 NSLHD NURSING &amp; MIDWIFERY"/>
    <x v="1"/>
    <x v="18"/>
    <n v="137.54776315789999"/>
    <n v="79965.268552020003"/>
    <n v="2"/>
  </r>
  <r>
    <x v="0"/>
    <s v="JU1044 NSLHD HKHS DIV OF ALLIED HEALTH"/>
    <x v="1"/>
    <x v="1"/>
    <n v="112.337631579"/>
    <n v="49052.81098206"/>
    <n v="18"/>
  </r>
  <r>
    <x v="8"/>
    <s v="JU1236 NSLHD ROYAL NORTH SHORE SP&amp;T"/>
    <x v="2"/>
    <x v="5"/>
    <n v="207.0341973685"/>
    <n v="141860.82174735999"/>
    <n v="11"/>
  </r>
  <r>
    <x v="5"/>
    <s v="JU2309 P&amp;CC Child &amp; Family Health"/>
    <x v="0"/>
    <x v="20"/>
    <n v="375.92743421040001"/>
    <n v="216136.78933417"/>
    <n v="36"/>
  </r>
  <r>
    <x v="5"/>
    <s v="JU2315 P&amp;CC HARP"/>
    <x v="0"/>
    <x v="20"/>
    <n v="89.9213026316"/>
    <n v="91579.875947530003"/>
    <n v="3"/>
  </r>
  <r>
    <x v="4"/>
    <s v="JU1064 NSLHD RNS DIV OF BUSINESS UNITS"/>
    <x v="2"/>
    <x v="21"/>
    <n v="0"/>
    <n v="0"/>
    <n v="0"/>
  </r>
  <r>
    <x v="3"/>
    <s v="JU1078 NSLHD NBHS MV DIV OF ALLIED HEALTH"/>
    <x v="0"/>
    <x v="4"/>
    <n v="47.953289473600002"/>
    <n v="17579.648930390002"/>
    <n v="5"/>
  </r>
  <r>
    <x v="8"/>
    <s v="JU4340 NSLHD RESEARCH SP&amp;T"/>
    <x v="2"/>
    <x v="21"/>
    <n v="158.318381579"/>
    <n v="88773.563830689993"/>
    <n v="10"/>
  </r>
  <r>
    <x v="0"/>
    <s v="JU1042 NSLHD HKHS DIV OF MEDICAL SERVICES"/>
    <x v="2"/>
    <x v="10"/>
    <n v="2047.4819793232"/>
    <n v="1348500.8340469"/>
    <n v="53"/>
  </r>
  <r>
    <x v="1"/>
    <s v="JU2163 NSLHD PHPP PUBLIC HEALTH UNIT"/>
    <x v="0"/>
    <x v="1"/>
    <n v="214.6051842105"/>
    <n v="147678.04729823"/>
    <n v="6"/>
  </r>
  <r>
    <x v="8"/>
    <s v="JU1236 NSLHD ROYAL NORTH SHORE SP&amp;T"/>
    <x v="1"/>
    <x v="8"/>
    <n v="114.030263158"/>
    <n v="57462.764000169998"/>
    <n v="7"/>
  </r>
  <r>
    <x v="4"/>
    <s v="JU2108 NSLHD IMAGING"/>
    <x v="1"/>
    <x v="15"/>
    <n v="1990.4187546993001"/>
    <n v="1037245.64751655"/>
    <n v="59"/>
  </r>
  <r>
    <x v="5"/>
    <s v="JU2317 P&amp;CC HealthOne"/>
    <x v="2"/>
    <x v="12"/>
    <n v="0"/>
    <n v="0"/>
    <n v="0"/>
  </r>
  <r>
    <x v="8"/>
    <s v="JU1248 NSLHD MANLY SP&amp;T"/>
    <x v="2"/>
    <x v="25"/>
    <n v="0"/>
    <n v="0"/>
    <n v="0"/>
  </r>
  <r>
    <x v="6"/>
    <s v="JU2116 NSLHD CLINICAL TECHNOLOGY SERVICE"/>
    <x v="0"/>
    <x v="0"/>
    <n v="33.231052631700003"/>
    <n v="12424.39656082"/>
    <n v="1"/>
  </r>
  <r>
    <x v="7"/>
    <s v="JU2175 NSLHD MENTAL HEALTH DRUG AND ALCOHOL"/>
    <x v="2"/>
    <x v="1"/>
    <n v="4864.3939210531998"/>
    <n v="2088975.3274255199"/>
    <n v="120"/>
  </r>
  <r>
    <x v="6"/>
    <s v="JU4344 NSLHD RESEARCH GEN"/>
    <x v="2"/>
    <x v="23"/>
    <n v="149.37736842109999"/>
    <n v="59644.111127149998"/>
    <n v="28"/>
  </r>
  <r>
    <x v="0"/>
    <s v="JU1025 NSLHD HKHS DIV OF CORPORATE SERVICES"/>
    <x v="0"/>
    <x v="12"/>
    <n v="845.54263157870002"/>
    <n v="189827.53958623001"/>
    <n v="13"/>
  </r>
  <r>
    <x v="1"/>
    <s v="JU2152 NSLHD POPULATION HEALTH &amp; PLANNING"/>
    <x v="0"/>
    <x v="2"/>
    <n v="61.283842105300003"/>
    <n v="31198.77461665"/>
    <n v="12"/>
  </r>
  <r>
    <x v="4"/>
    <s v="JU1064 NSLHD RNS DIV OF BUSINESS UNITS"/>
    <x v="2"/>
    <x v="1"/>
    <n v="0"/>
    <n v="0"/>
    <n v="0"/>
  </r>
  <r>
    <x v="5"/>
    <s v="JU2312 P&amp;CC Community Clinical Rehab"/>
    <x v="2"/>
    <x v="14"/>
    <n v="61.652500000000003"/>
    <n v="28349.332586299999"/>
    <n v="1"/>
  </r>
  <r>
    <x v="0"/>
    <s v="JU1036 NSLHD HKHS DIV OF REHAB AND AGED CARE"/>
    <x v="2"/>
    <x v="13"/>
    <n v="581.92653289479995"/>
    <n v="247684.22739866999"/>
    <n v="1"/>
  </r>
  <r>
    <x v="4"/>
    <s v="JU4367 - NSLHD RNS RYDE MEDICAL SERVICES"/>
    <x v="0"/>
    <x v="14"/>
    <n v="280.45105921049998"/>
    <n v="303625.9180369"/>
    <n v="0"/>
  </r>
  <r>
    <x v="1"/>
    <s v="JU2163 NSLHD PHPP PUBLIC HEALTH UNIT"/>
    <x v="1"/>
    <x v="5"/>
    <n v="101.02925"/>
    <n v="90371.470225750003"/>
    <n v="1"/>
  </r>
  <r>
    <x v="0"/>
    <s v="JU1046 NSLHD HKHS DIV OF NURSING"/>
    <x v="0"/>
    <x v="25"/>
    <n v="3902.7035526318"/>
    <n v="1306972.2620268101"/>
    <n v="3"/>
  </r>
  <r>
    <x v="6"/>
    <s v="NSLHD CORPORATE SERVICES - RE PPP"/>
    <x v="2"/>
    <x v="23"/>
    <n v="89.391611842000003"/>
    <n v="44397.647733849997"/>
    <n v="2"/>
  </r>
  <r>
    <x v="4"/>
    <s v="JU1048 NSLHD RNS DIV OF MEDIC"/>
    <x v="2"/>
    <x v="9"/>
    <n v="12090.7554887225"/>
    <n v="5906665.3172672493"/>
    <n v="85"/>
  </r>
  <r>
    <x v="6"/>
    <s v="JU2164 NSLHD WORKFORCE DEVELOPMENT"/>
    <x v="0"/>
    <x v="16"/>
    <n v="588.09348684209999"/>
    <n v="293234.59354779002"/>
    <n v="101"/>
  </r>
  <r>
    <x v="1"/>
    <s v="JU2152 NSLHD POPULATION HEALTH &amp; PLANNING"/>
    <x v="0"/>
    <x v="16"/>
    <n v="53.385085526300003"/>
    <n v="27012.565482360002"/>
    <n v="8"/>
  </r>
  <r>
    <x v="0"/>
    <s v="JU1036 NSLHD HKHS DIV OF REHAB AND AGED CARE"/>
    <x v="2"/>
    <x v="5"/>
    <n v="594.61907894759997"/>
    <n v="260101.78893645"/>
    <n v="1"/>
  </r>
  <r>
    <x v="3"/>
    <s v="JU1084 NSLHD NBHS DIV OF AGED CARE AND REHAB"/>
    <x v="2"/>
    <x v="2"/>
    <n v="31.769684210499999"/>
    <n v="33762.492501770001"/>
    <n v="1"/>
  </r>
  <r>
    <x v="0"/>
    <s v="JU1046 NSLHD HKHS DIV OF NURSING"/>
    <x v="1"/>
    <x v="18"/>
    <n v="4125.9172368418003"/>
    <n v="1512835.7563038201"/>
    <n v="5"/>
  </r>
  <r>
    <x v="4"/>
    <s v="JU1064 NSLHD RNS DIV OF BUSINESS UNITS"/>
    <x v="0"/>
    <x v="8"/>
    <n v="0"/>
    <n v="0"/>
    <n v="0"/>
  </r>
  <r>
    <x v="8"/>
    <s v="JU1237 NSLHD RNS DIV OF MEDICINE SP&amp;T"/>
    <x v="2"/>
    <x v="25"/>
    <n v="40.010131578900001"/>
    <n v="20524.580223690002"/>
    <n v="0"/>
  </r>
  <r>
    <x v="4"/>
    <s v="JU4356 NSLHD RNS MEDICAL SERVICES"/>
    <x v="1"/>
    <x v="12"/>
    <n v="1906.5722631579999"/>
    <n v="960378.6733882"/>
    <n v="154.5"/>
  </r>
  <r>
    <x v="0"/>
    <s v="JU1036 NSLHD HKHS DIV OF REHAB AND AGED CARE"/>
    <x v="1"/>
    <x v="8"/>
    <n v="607.03572368419998"/>
    <n v="299702.92152820999"/>
    <n v="3"/>
  </r>
  <r>
    <x v="2"/>
    <s v="JU4366 NSLHD RYDE MEDICAL SERVICES"/>
    <x v="1"/>
    <x v="15"/>
    <n v="2187.2383609019998"/>
    <n v="1555706.03742718"/>
    <n v="21"/>
  </r>
  <r>
    <x v="4"/>
    <s v="JU1064 NSLHD RNS DIV OF BUSINESS UNITS"/>
    <x v="2"/>
    <x v="4"/>
    <n v="0"/>
    <n v="0"/>
    <n v="0"/>
  </r>
  <r>
    <x v="4"/>
    <s v="JU2170 NSLHD RNS Division of Cancer, Haematology &amp; Palliative Care"/>
    <x v="1"/>
    <x v="13"/>
    <n v="3988.9985563908999"/>
    <n v="2058471.80817413"/>
    <n v="160"/>
  </r>
  <r>
    <x v="6"/>
    <s v="JU2156 NSLHD FINANCE"/>
    <x v="2"/>
    <x v="22"/>
    <n v="224.69555921060001"/>
    <n v="106815.70309516"/>
    <n v="23"/>
  </r>
  <r>
    <x v="4"/>
    <s v="JU1064 NSLHD RNS DIV OF BUSINESS UNITS"/>
    <x v="0"/>
    <x v="23"/>
    <n v="0"/>
    <n v="0"/>
    <n v="0"/>
  </r>
  <r>
    <x v="7"/>
    <s v="JU2175 NSLHD MENTAL HEALTH DRUG AND ALCOHOL"/>
    <x v="2"/>
    <x v="4"/>
    <n v="5048.9715328951997"/>
    <n v="2182428.5960923899"/>
    <n v="132"/>
  </r>
  <r>
    <x v="6"/>
    <s v="NSLHD CORPORATE SERVICES - RE PPP"/>
    <x v="2"/>
    <x v="9"/>
    <n v="78.015894736999996"/>
    <n v="39948.764629429999"/>
    <n v="0"/>
  </r>
  <r>
    <x v="6"/>
    <s v="JU2159 NSLHD CORPORATE SERVICES REPORTING ENTITY"/>
    <x v="2"/>
    <x v="24"/>
    <n v="24.8818355264"/>
    <n v="12483.5540514"/>
    <n v="0"/>
  </r>
  <r>
    <x v="6"/>
    <s v="JU2144 NSLHD CHIEF EXECUTIVE"/>
    <x v="0"/>
    <x v="10"/>
    <n v="241.9398684212"/>
    <n v="101384.85012579001"/>
    <n v="34"/>
  </r>
  <r>
    <x v="6"/>
    <s v="JU2140 NSLHD NURSING &amp; MIDWIFERY"/>
    <x v="0"/>
    <x v="17"/>
    <n v="442.14407894760001"/>
    <n v="210602.95412762999"/>
    <n v="15"/>
  </r>
  <r>
    <x v="5"/>
    <s v="JU2316 P&amp;CC Health Contact Centre"/>
    <x v="0"/>
    <x v="22"/>
    <n v="17.460789473799998"/>
    <n v="6675.5648459599997"/>
    <n v="0"/>
  </r>
  <r>
    <x v="0"/>
    <s v="JU1036 NSLHD HKHS DIV OF REHAB AND AGED CARE"/>
    <x v="2"/>
    <x v="21"/>
    <n v="618.69815131559994"/>
    <n v="261862.15586083001"/>
    <n v="1"/>
  </r>
  <r>
    <x v="8"/>
    <s v="JU1244 NSLHD HORNSBY SP&amp;T"/>
    <x v="2"/>
    <x v="5"/>
    <n v="0"/>
    <n v="0"/>
    <n v="0"/>
  </r>
  <r>
    <x v="1"/>
    <s v="JU2161 NSLHD PHPP ABORIGINAL HEALTH"/>
    <x v="0"/>
    <x v="5"/>
    <n v="20.180921052599999"/>
    <n v="7931.2982803799996"/>
    <n v="7"/>
  </r>
  <r>
    <x v="5"/>
    <s v="JU2316 P&amp;CC Health Contact Centre"/>
    <x v="0"/>
    <x v="0"/>
    <n v="18.037631578900001"/>
    <n v="7066.9771650800003"/>
    <n v="0"/>
  </r>
  <r>
    <x v="4"/>
    <s v="JU1056 NSLHD RNS DIV OF WOM CHILD AND FAM HLTH"/>
    <x v="2"/>
    <x v="15"/>
    <n v="4637.5661315791003"/>
    <n v="2204380.29595401"/>
    <n v="72"/>
  </r>
  <r>
    <x v="2"/>
    <s v="JU4368 NSLHD RYDE NURSING SERVICES"/>
    <x v="2"/>
    <x v="14"/>
    <n v="2678.8715789473999"/>
    <n v="902826.38196916995"/>
    <n v="1"/>
  </r>
  <r>
    <x v="6"/>
    <s v="JU2158 NSLHD PATU - PATIENT ACCESS TRANSPORT UNIT"/>
    <x v="0"/>
    <x v="10"/>
    <n v="54.914210526300003"/>
    <n v="21498.775817450001"/>
    <n v="0"/>
  </r>
  <r>
    <x v="4"/>
    <s v="JU1102 NSLHD CORPORATE SERVICES - RNS PPP"/>
    <x v="1"/>
    <x v="15"/>
    <n v="54.179342105300002"/>
    <n v="15382.268515350001"/>
    <n v="0"/>
  </r>
  <r>
    <x v="2"/>
    <s v="JU4368 NSLHD RYDE NURSING SERVICES"/>
    <x v="0"/>
    <x v="23"/>
    <n v="2618.5082894738998"/>
    <n v="867577.18458904"/>
    <n v="8"/>
  </r>
  <r>
    <x v="0"/>
    <s v="JU1024 NSLHD HKH OUTPATIENT SERVICES"/>
    <x v="1"/>
    <x v="5"/>
    <n v="165.29894736840001"/>
    <n v="61276.452214359997"/>
    <n v="0"/>
  </r>
  <r>
    <x v="4"/>
    <s v="JU2170 NSLHD RNS Division of Cancer, Haematology &amp; Palliative Care"/>
    <x v="2"/>
    <x v="24"/>
    <n v="3755.0697885340001"/>
    <n v="1941451.11633643"/>
    <n v="187"/>
  </r>
  <r>
    <x v="5"/>
    <s v="JU2315 P&amp;CC HARP"/>
    <x v="0"/>
    <x v="7"/>
    <n v="87.666855263200006"/>
    <n v="89976.108086690001"/>
    <n v="2"/>
  </r>
  <r>
    <x v="4"/>
    <s v="JU2108 NSLHD IMAGING"/>
    <x v="2"/>
    <x v="19"/>
    <n v="1970.9383101507001"/>
    <n v="1032156.74825741"/>
    <n v="56"/>
  </r>
  <r>
    <x v="6"/>
    <s v="NSLHD CORPORATE SERVICES - RE PPP"/>
    <x v="2"/>
    <x v="8"/>
    <n v="89.919118420900006"/>
    <n v="48923.653852880001"/>
    <n v="6"/>
  </r>
  <r>
    <x v="4"/>
    <s v="JU1052 NSLHD RNS DIV OF SURG AND ANAESTH"/>
    <x v="0"/>
    <x v="16"/>
    <n v="12734.2785037591"/>
    <n v="5635932.2192201"/>
    <n v="161"/>
  </r>
  <r>
    <x v="6"/>
    <s v="JU2168 NSLHD CLINICAL OPER EXECUTIVE UNIT"/>
    <x v="2"/>
    <x v="8"/>
    <n v="732.99435526310003"/>
    <n v="322126.91722121998"/>
    <n v="57"/>
  </r>
  <r>
    <x v="3"/>
    <s v="JU1076 NSLHD NBHS DIV OF ANAESTH AND SURG"/>
    <x v="2"/>
    <x v="17"/>
    <n v="40.669499999999999"/>
    <n v="57004.811370000003"/>
    <n v="0"/>
  </r>
  <r>
    <x v="5"/>
    <s v="JU2315 P&amp;CC HARP"/>
    <x v="0"/>
    <x v="18"/>
    <n v="86.444269736799995"/>
    <n v="96313.503888909996"/>
    <n v="0"/>
  </r>
  <r>
    <x v="5"/>
    <s v="JU2326 P&amp;CC Transitional Aged Care Program"/>
    <x v="2"/>
    <x v="17"/>
    <n v="11.8561842105"/>
    <n v="5092.7906639399998"/>
    <n v="1"/>
  </r>
  <r>
    <x v="4"/>
    <s v="JU1052 NSLHD RNS DIV OF SURG AND ANAESTH"/>
    <x v="1"/>
    <x v="14"/>
    <n v="14261.700394736499"/>
    <n v="6695312.9448344707"/>
    <n v="112"/>
  </r>
  <r>
    <x v="4"/>
    <s v="JU2170 NSLHD RNS Division of Cancer, Haematology &amp; Palliative Care"/>
    <x v="2"/>
    <x v="3"/>
    <n v="3779.7314501871001"/>
    <n v="1956858.3655704299"/>
    <n v="188"/>
  </r>
  <r>
    <x v="4"/>
    <s v="JU4356 NSLHD RNS MEDICAL SERVICES"/>
    <x v="2"/>
    <x v="21"/>
    <n v="2199.7893289479998"/>
    <n v="1055665.4316191899"/>
    <n v="124"/>
  </r>
  <r>
    <x v="1"/>
    <s v="JU2162 NSLHD PHPP HEALTH PROMOTION"/>
    <x v="2"/>
    <x v="25"/>
    <n v="19.026052631500001"/>
    <n v="7174.5566388500001"/>
    <n v="8"/>
  </r>
  <r>
    <x v="5"/>
    <s v="JU2316 P&amp;CC Health Contact Centre"/>
    <x v="2"/>
    <x v="1"/>
    <n v="22.531447368399999"/>
    <n v="7550.1989655400002"/>
    <n v="1"/>
  </r>
  <r>
    <x v="6"/>
    <s v="JU2144 NSLHD CHIEF EXECUTIVE"/>
    <x v="0"/>
    <x v="5"/>
    <n v="192.20735526339999"/>
    <n v="78379.087706249993"/>
    <n v="54"/>
  </r>
  <r>
    <x v="6"/>
    <s v="JU1317 NSLHD NORTHERN BEACHES HOSPITAL"/>
    <x v="2"/>
    <x v="23"/>
    <n v="955.87513157880005"/>
    <n v="461341.23248164001"/>
    <n v="54"/>
  </r>
  <r>
    <x v="6"/>
    <s v="JU2144 NSLHD CHIEF EXECUTIVE"/>
    <x v="1"/>
    <x v="14"/>
    <n v="75.996486841999996"/>
    <n v="36967.986502970001"/>
    <n v="21"/>
  </r>
  <r>
    <x v="5"/>
    <s v="JU2320 P&amp;CC Multicutural Health"/>
    <x v="2"/>
    <x v="20"/>
    <n v="10.142105263199999"/>
    <n v="5144.4201747999996"/>
    <n v="0"/>
  </r>
  <r>
    <x v="6"/>
    <s v="JU2166 NSLHD SENIOR MEDICAL WORKFORCE"/>
    <x v="0"/>
    <x v="23"/>
    <n v="143.4043486843"/>
    <n v="80784.444283589997"/>
    <n v="27"/>
  </r>
  <r>
    <x v="4"/>
    <s v="JU2108 NSLHD IMAGING"/>
    <x v="0"/>
    <x v="4"/>
    <n v="1916.9832819546"/>
    <n v="980808.52111804998"/>
    <n v="74"/>
  </r>
  <r>
    <x v="6"/>
    <s v="JU1317 NSLHD NORTHERN BEACHES HOSPITAL"/>
    <x v="1"/>
    <x v="8"/>
    <n v="989.37881578930001"/>
    <n v="499591.85863911"/>
    <n v="46"/>
  </r>
  <r>
    <x v="4"/>
    <s v="JU4367 - NSLHD RNS RYDE MEDICAL SERVICES"/>
    <x v="2"/>
    <x v="20"/>
    <n v="319.55146052629999"/>
    <n v="349046.20196103997"/>
    <n v="5"/>
  </r>
  <r>
    <x v="6"/>
    <s v="JU2168 NSLHD CLINICAL OPER EXECUTIVE UNIT"/>
    <x v="0"/>
    <x v="13"/>
    <n v="421.75882894749998"/>
    <n v="167482.1545992"/>
    <n v="47"/>
  </r>
  <r>
    <x v="6"/>
    <s v="JU2144 NSLHD CHIEF EXECUTIVE"/>
    <x v="0"/>
    <x v="21"/>
    <n v="245.16710526329999"/>
    <n v="104352.98183094"/>
    <n v="50"/>
  </r>
  <r>
    <x v="1"/>
    <s v="JU2163 NSLHD PHPP PUBLIC HEALTH UNIT"/>
    <x v="0"/>
    <x v="4"/>
    <n v="261.24194736840002"/>
    <n v="170679.61175238001"/>
    <n v="13"/>
  </r>
  <r>
    <x v="5"/>
    <s v="JU2316 P&amp;CC Health Contact Centre"/>
    <x v="2"/>
    <x v="4"/>
    <n v="35.0835526316"/>
    <n v="11773.93507428"/>
    <n v="1"/>
  </r>
  <r>
    <x v="5"/>
    <s v="JU2315 P&amp;CC HARP"/>
    <x v="0"/>
    <x v="6"/>
    <n v="82.157697368499996"/>
    <n v="86027.846574669995"/>
    <n v="4"/>
  </r>
  <r>
    <x v="7"/>
    <s v="JU2174 - NSLHD DRUG &amp; ALCOHOL"/>
    <x v="1"/>
    <x v="3"/>
    <n v="499.2849078946"/>
    <n v="227467.07111762001"/>
    <n v="14"/>
  </r>
  <r>
    <x v="5"/>
    <s v="JU2305 P&amp;CC AGED CARE &amp; REHAB"/>
    <x v="1"/>
    <x v="2"/>
    <n v="83.334980263299997"/>
    <n v="40026.13123662"/>
    <n v="21"/>
  </r>
  <r>
    <x v="6"/>
    <s v="JU1316 NSLHD REPORTING ENTITY"/>
    <x v="0"/>
    <x v="15"/>
    <n v="6.1299144737000004"/>
    <n v="4137.9387396900001"/>
    <n v="3"/>
  </r>
  <r>
    <x v="1"/>
    <s v="JU2161 NSLHD PHPP ABORIGINAL HEALTH"/>
    <x v="1"/>
    <x v="14"/>
    <n v="5.4972368421000004"/>
    <n v="2285.07496227"/>
    <n v="4"/>
  </r>
  <r>
    <x v="8"/>
    <s v="JU1244 NSLHD HORNSBY SP&amp;T"/>
    <x v="1"/>
    <x v="8"/>
    <n v="0"/>
    <n v="0"/>
    <n v="0"/>
  </r>
  <r>
    <x v="3"/>
    <s v="JU1084 NSLHD NBHS DIV OF AGED CARE AND REHAB"/>
    <x v="0"/>
    <x v="15"/>
    <n v="27.1634802632"/>
    <n v="35795.220164910002"/>
    <n v="1"/>
  </r>
  <r>
    <x v="5"/>
    <s v="JU2320 P&amp;CC Multicutural Health"/>
    <x v="1"/>
    <x v="13"/>
    <n v="0"/>
    <n v="0"/>
    <n v="0"/>
  </r>
  <r>
    <x v="8"/>
    <s v="JU1237 NSLHD RNS DIV OF MEDICINE SP&amp;T"/>
    <x v="0"/>
    <x v="17"/>
    <n v="0"/>
    <n v="0"/>
    <n v="0"/>
  </r>
  <r>
    <x v="8"/>
    <s v="JU1244 NSLHD HORNSBY SP&amp;T"/>
    <x v="2"/>
    <x v="21"/>
    <n v="0"/>
    <n v="0"/>
    <n v="0"/>
  </r>
  <r>
    <x v="8"/>
    <s v="JU1224 NSLHD AREA NS SP&amp;T"/>
    <x v="1"/>
    <x v="14"/>
    <n v="0"/>
    <n v="0"/>
    <n v="0"/>
  </r>
  <r>
    <x v="4"/>
    <s v="JU1048 NSLHD RNS DIV OF MEDIC"/>
    <x v="2"/>
    <x v="11"/>
    <n v="11149.637614663399"/>
    <n v="5315180.90317945"/>
    <n v="161"/>
  </r>
  <r>
    <x v="5"/>
    <s v="JU2308 P&amp;CC Breast Screen"/>
    <x v="2"/>
    <x v="16"/>
    <n v="6.8352180451000004"/>
    <n v="2427.4279988600001"/>
    <n v="5"/>
  </r>
  <r>
    <x v="3"/>
    <s v="JU1088 NSLHD NBHS DIV OF SECTOR OPER"/>
    <x v="2"/>
    <x v="0"/>
    <n v="3.1622368421"/>
    <n v="1273.0503606899999"/>
    <n v="0"/>
  </r>
  <r>
    <x v="7"/>
    <s v="JU2174 - NSLHD DRUG &amp; ALCOHOL"/>
    <x v="0"/>
    <x v="2"/>
    <n v="449.06336842090002"/>
    <n v="210223.21352078"/>
    <n v="11"/>
  </r>
  <r>
    <x v="2"/>
    <s v="JU4368 NSLHD RYDE NURSING SERVICES"/>
    <x v="2"/>
    <x v="4"/>
    <n v="2848.2088157900998"/>
    <n v="975196.49301236996"/>
    <n v="2"/>
  </r>
  <r>
    <x v="5"/>
    <s v="JU2326 P&amp;CC Transitional Aged Care Program"/>
    <x v="1"/>
    <x v="16"/>
    <n v="7.0389473683999997"/>
    <n v="2835.4324391999999"/>
    <n v="1"/>
  </r>
  <r>
    <x v="3"/>
    <s v="JU1072 NSLHD NBHS DIV OF MEDIC EMERG AND ICU"/>
    <x v="0"/>
    <x v="3"/>
    <n v="7.5983289473999998"/>
    <n v="4090.9865358500001"/>
    <n v="0"/>
  </r>
  <r>
    <x v="3"/>
    <s v="JU1077 NSLHD NBHS MV DIV OF DMS"/>
    <x v="2"/>
    <x v="0"/>
    <n v="47.315885338400001"/>
    <n v="22086.327879280001"/>
    <n v="2"/>
  </r>
  <r>
    <x v="4"/>
    <s v="JU1068 NSLHD RNS DIV OF PRIM &amp; COMM CARE"/>
    <x v="0"/>
    <x v="14"/>
    <n v="61.402763157800003"/>
    <n v="24470.256710360001"/>
    <n v="38"/>
  </r>
  <r>
    <x v="8"/>
    <s v="JU4340 NSLHD RESEARCH SP&amp;T"/>
    <x v="2"/>
    <x v="7"/>
    <n v="258.0816381578"/>
    <n v="134250.72075012"/>
    <n v="63"/>
  </r>
  <r>
    <x v="8"/>
    <s v="JU1248 NSLHD MANLY SP&amp;T"/>
    <x v="2"/>
    <x v="2"/>
    <n v="0"/>
    <n v="0"/>
    <n v="0"/>
  </r>
  <r>
    <x v="6"/>
    <s v="JU2164 NSLHD WORKFORCE DEVELOPMENT"/>
    <x v="2"/>
    <x v="5"/>
    <n v="753.46990789489996"/>
    <n v="360288.54353905999"/>
    <n v="67"/>
  </r>
  <r>
    <x v="3"/>
    <s v="JU1076 NSLHD NBHS DIV OF ANAESTH AND SURG"/>
    <x v="2"/>
    <x v="8"/>
    <n v="29.178125000000001"/>
    <n v="40897.810687500001"/>
    <n v="0"/>
  </r>
  <r>
    <x v="2"/>
    <s v="JU4362 NSLHD RYDE CORPORATE SERVICES"/>
    <x v="1"/>
    <x v="15"/>
    <n v="328.01526315789999"/>
    <n v="86149.755637850001"/>
    <n v="17"/>
  </r>
  <r>
    <x v="3"/>
    <s v="JU1079 NSLHD NBHS MV DIV OF CORPORATE SERVICES"/>
    <x v="2"/>
    <x v="0"/>
    <n v="61.452236842200001"/>
    <n v="13825.308279729999"/>
    <n v="10"/>
  </r>
  <r>
    <x v="5"/>
    <s v="JU2322 P&amp;CC Oral Health"/>
    <x v="0"/>
    <x v="10"/>
    <n v="64.334592105400006"/>
    <n v="27205.664217109999"/>
    <n v="0"/>
  </r>
  <r>
    <x v="0"/>
    <s v="JU1024 NSLHD HKH OUTPATIENT SERVICES"/>
    <x v="0"/>
    <x v="9"/>
    <n v="44.107763157900003"/>
    <n v="16087.097708679999"/>
    <n v="1"/>
  </r>
  <r>
    <x v="4"/>
    <s v="JU1064 NSLHD RNS DIV OF BUSINESS UNITS"/>
    <x v="2"/>
    <x v="17"/>
    <n v="0"/>
    <n v="0"/>
    <n v="0"/>
  </r>
  <r>
    <x v="6"/>
    <s v="JU4312 NSLHD MEDICAL IMAGING"/>
    <x v="0"/>
    <x v="1"/>
    <n v="128.59033082709999"/>
    <n v="70282.187363759993"/>
    <n v="14"/>
  </r>
  <r>
    <x v="8"/>
    <s v="JU1244 NSLHD HORNSBY SP&amp;T"/>
    <x v="1"/>
    <x v="18"/>
    <n v="0"/>
    <n v="0"/>
    <n v="0"/>
  </r>
  <r>
    <x v="3"/>
    <s v="JU1079 NSLHD NBHS MV DIV OF CORPORATE SERVICES"/>
    <x v="0"/>
    <x v="19"/>
    <n v="115.99552631580001"/>
    <n v="23971.835634790001"/>
    <n v="16"/>
  </r>
  <r>
    <x v="6"/>
    <s v="JU2164 NSLHD WORKFORCE DEVELOPMENT"/>
    <x v="1"/>
    <x v="12"/>
    <n v="696.58900000000006"/>
    <n v="427229.84382190998"/>
    <n v="36"/>
  </r>
  <r>
    <x v="6"/>
    <s v="JU2160 NSLHD INFORMATION COMMUNICATIONS &amp; TECHNOLOGY"/>
    <x v="2"/>
    <x v="2"/>
    <n v="1116.8294736843"/>
    <n v="529199.92796409002"/>
    <n v="110"/>
  </r>
  <r>
    <x v="1"/>
    <s v="JU2152 NSLHD POPULATION HEALTH &amp; PLANNING"/>
    <x v="1"/>
    <x v="15"/>
    <n v="64.459802631499997"/>
    <n v="42430.763669239997"/>
    <n v="3"/>
  </r>
  <r>
    <x v="3"/>
    <s v="JU1078 NSLHD NBHS MV DIV OF ALLIED HEALTH"/>
    <x v="1"/>
    <x v="11"/>
    <n v="9.9527631578999998"/>
    <n v="3219.88940654"/>
    <n v="1"/>
  </r>
  <r>
    <x v="1"/>
    <s v="JU2163 NSLHD PHPP PUBLIC HEALTH UNIT"/>
    <x v="1"/>
    <x v="16"/>
    <n v="104.0957302632"/>
    <n v="92944.773804719996"/>
    <n v="3"/>
  </r>
  <r>
    <x v="3"/>
    <s v="JU1079 NSLHD NBHS MV DIV OF CORPORATE SERVICES"/>
    <x v="2"/>
    <x v="16"/>
    <n v="83.321973684300005"/>
    <n v="19137.760814860001"/>
    <n v="16"/>
  </r>
  <r>
    <x v="1"/>
    <s v="JU2163 NSLHD PHPP PUBLIC HEALTH UNIT"/>
    <x v="0"/>
    <x v="13"/>
    <n v="179.19155263159999"/>
    <n v="130170.17069098999"/>
    <n v="4"/>
  </r>
  <r>
    <x v="6"/>
    <s v="JU2159 NSLHD CORPORATE SERVICES REPORTING ENTITY"/>
    <x v="2"/>
    <x v="7"/>
    <n v="60.333131579099998"/>
    <n v="31320.845922029999"/>
    <n v="3"/>
  </r>
  <r>
    <x v="6"/>
    <s v="JU2144 NSLHD CHIEF EXECUTIVE"/>
    <x v="1"/>
    <x v="20"/>
    <n v="84.201697368599994"/>
    <n v="38364.779752069997"/>
    <n v="36"/>
  </r>
  <r>
    <x v="6"/>
    <s v="JU2159 NSLHD CORPORATE SERVICES REPORTING ENTITY"/>
    <x v="2"/>
    <x v="6"/>
    <n v="56.830092105399999"/>
    <n v="31754.650176840001"/>
    <n v="3"/>
  </r>
  <r>
    <x v="3"/>
    <s v="JU1078 NSLHD NBHS MV DIV OF ALLIED HEALTH"/>
    <x v="0"/>
    <x v="25"/>
    <n v="26.918815789500002"/>
    <n v="10446.28683676"/>
    <n v="1"/>
  </r>
  <r>
    <x v="4"/>
    <s v="JU4367 - NSLHD RNS RYDE MEDICAL SERVICES"/>
    <x v="2"/>
    <x v="14"/>
    <n v="290.32692763159997"/>
    <n v="334231.47770331998"/>
    <n v="2"/>
  </r>
  <r>
    <x v="5"/>
    <s v="JU2324 P&amp;CC Sydney Home Nursing"/>
    <x v="2"/>
    <x v="17"/>
    <n v="855.56355263180001"/>
    <n v="314847.68974668998"/>
    <n v="1"/>
  </r>
  <r>
    <x v="0"/>
    <s v="JU1046 NSLHD HKHS DIV OF NURSING"/>
    <x v="2"/>
    <x v="25"/>
    <n v="4305.7736842103004"/>
    <n v="1506731.14360291"/>
    <n v="2"/>
  </r>
  <r>
    <x v="0"/>
    <s v="JU1040 NSLHD HKHS DIV OF SECTOR OPER"/>
    <x v="2"/>
    <x v="20"/>
    <n v="81.909868420999999"/>
    <n v="32256.588372329999"/>
    <n v="19"/>
  </r>
  <r>
    <x v="4"/>
    <s v="JU1056 NSLHD RNS DIV OF WOM CHILD AND FAM HLTH"/>
    <x v="2"/>
    <x v="2"/>
    <n v="4604.3404342106996"/>
    <n v="2252372.6941962498"/>
    <n v="60"/>
  </r>
  <r>
    <x v="0"/>
    <s v="JU1042 NSLHD HKHS DIV OF MEDICAL SERVICES"/>
    <x v="2"/>
    <x v="4"/>
    <n v="2287.4103693604002"/>
    <n v="1438399.8943776099"/>
    <n v="9"/>
  </r>
  <r>
    <x v="3"/>
    <s v="JU1072 NSLHD NBHS DIV OF MEDIC EMERG AND ICU"/>
    <x v="0"/>
    <x v="23"/>
    <n v="11.592559210499999"/>
    <n v="9463.55645697"/>
    <n v="0"/>
  </r>
  <r>
    <x v="0"/>
    <s v="JU1040 NSLHD HKHS DIV OF SECTOR OPER"/>
    <x v="1"/>
    <x v="15"/>
    <n v="53.322368421100002"/>
    <n v="17235.952862179998"/>
    <n v="6"/>
  </r>
  <r>
    <x v="5"/>
    <s v="JU2324 P&amp;CC Sydney Home Nursing"/>
    <x v="1"/>
    <x v="14"/>
    <n v="703.41328947349996"/>
    <n v="262592.77264784003"/>
    <n v="0"/>
  </r>
  <r>
    <x v="6"/>
    <s v="JU1316 NSLHD REPORTING ENTITY"/>
    <x v="2"/>
    <x v="2"/>
    <n v="1.6173684210999999"/>
    <n v="635.62263884000004"/>
    <n v="0"/>
  </r>
  <r>
    <x v="3"/>
    <s v="JU1088 NSLHD NBHS DIV OF SECTOR OPER"/>
    <x v="2"/>
    <x v="15"/>
    <n v="0"/>
    <n v="0"/>
    <n v="2"/>
  </r>
  <r>
    <x v="8"/>
    <s v="JU1248 NSLHD MANLY SP&amp;T"/>
    <x v="0"/>
    <x v="21"/>
    <n v="0"/>
    <n v="0"/>
    <n v="0"/>
  </r>
  <r>
    <x v="8"/>
    <s v="JU1224 NSLHD AREA NS SP&amp;T"/>
    <x v="1"/>
    <x v="12"/>
    <n v="0"/>
    <n v="0"/>
    <n v="0"/>
  </r>
  <r>
    <x v="8"/>
    <s v="JU1248 NSLHD MANLY SP&amp;T"/>
    <x v="2"/>
    <x v="12"/>
    <n v="0"/>
    <n v="0"/>
    <n v="0"/>
  </r>
  <r>
    <x v="5"/>
    <s v="JU2317 P&amp;CC HealthOne"/>
    <x v="0"/>
    <x v="3"/>
    <n v="0"/>
    <n v="0"/>
    <n v="0"/>
  </r>
  <r>
    <x v="6"/>
    <s v="JU2148 NSLHD CLINICAL GOVERNANCE"/>
    <x v="0"/>
    <x v="5"/>
    <n v="267.29815789460002"/>
    <n v="95524.436604310002"/>
    <n v="53"/>
  </r>
  <r>
    <x v="4"/>
    <s v="JU4360 NSLHD RNS OPERATIONS"/>
    <x v="0"/>
    <x v="8"/>
    <n v="1658.8918486842999"/>
    <n v="469926.76203884999"/>
    <n v="186"/>
  </r>
  <r>
    <x v="0"/>
    <s v="JU1036 NSLHD HKHS DIV OF REHAB AND AGED CARE"/>
    <x v="0"/>
    <x v="22"/>
    <n v="455.0814210529"/>
    <n v="206807.11784540999"/>
    <n v="10"/>
  </r>
  <r>
    <x v="8"/>
    <s v="JU1248 NSLHD MANLY SP&amp;T"/>
    <x v="2"/>
    <x v="16"/>
    <n v="0"/>
    <n v="0"/>
    <n v="0"/>
  </r>
  <r>
    <x v="6"/>
    <s v="JU4344 NSLHD RESEARCH GEN"/>
    <x v="0"/>
    <x v="7"/>
    <n v="184.7042302632"/>
    <n v="98684.883468019994"/>
    <n v="27"/>
  </r>
  <r>
    <x v="5"/>
    <s v="JU2312 P&amp;CC Community Clinical Rehab"/>
    <x v="0"/>
    <x v="1"/>
    <n v="47.4002631579"/>
    <n v="20864.71093655"/>
    <n v="4"/>
  </r>
  <r>
    <x v="0"/>
    <s v="JU1040 NSLHD HKHS DIV OF SECTOR OPER"/>
    <x v="1"/>
    <x v="4"/>
    <n v="78.653289473499996"/>
    <n v="28030.847186499999"/>
    <n v="4"/>
  </r>
  <r>
    <x v="0"/>
    <s v="JU1046 NSLHD HKHS DIV OF NURSING"/>
    <x v="1"/>
    <x v="7"/>
    <n v="4579.0148684224996"/>
    <n v="1690607.6955138899"/>
    <n v="5"/>
  </r>
  <r>
    <x v="6"/>
    <s v="JU1317 NSLHD NORTHERN BEACHES HOSPITAL"/>
    <x v="2"/>
    <x v="14"/>
    <n v="1268.7877631578001"/>
    <n v="594693.28003807005"/>
    <n v="35"/>
  </r>
  <r>
    <x v="3"/>
    <s v="JU1077 NSLHD NBHS MV DIV OF DMS"/>
    <x v="2"/>
    <x v="17"/>
    <n v="55.864269736899999"/>
    <n v="27500.941063660001"/>
    <n v="5"/>
  </r>
  <r>
    <x v="5"/>
    <s v="JU2308 P&amp;CC Breast Screen"/>
    <x v="0"/>
    <x v="14"/>
    <n v="39.644288533800001"/>
    <n v="21156.865374680001"/>
    <n v="1"/>
  </r>
  <r>
    <x v="4"/>
    <s v="JU4358 NSLHD RNS NURSING SERVICES"/>
    <x v="1"/>
    <x v="12"/>
    <n v="260.52171052630001"/>
    <n v="114803.63431472"/>
    <n v="1"/>
  </r>
  <r>
    <x v="0"/>
    <s v="JU1036 NSLHD HKHS DIV OF REHAB AND AGED CARE"/>
    <x v="1"/>
    <x v="18"/>
    <n v="648.40276973690004"/>
    <n v="326594.50197400001"/>
    <n v="21"/>
  </r>
  <r>
    <x v="3"/>
    <s v="JU1084 NSLHD NBHS DIV OF AGED CARE AND REHAB"/>
    <x v="2"/>
    <x v="8"/>
    <n v="93.989486842100007"/>
    <n v="68202.429076410001"/>
    <n v="0"/>
  </r>
  <r>
    <x v="0"/>
    <s v="JU1046 NSLHD HKHS DIV OF NURSING"/>
    <x v="2"/>
    <x v="6"/>
    <n v="4196.1744736849996"/>
    <n v="1478895.3328154101"/>
    <n v="6"/>
  </r>
  <r>
    <x v="7"/>
    <s v="JU2175 NSLHD MENTAL HEALTH DRUG AND ALCOHOL"/>
    <x v="0"/>
    <x v="3"/>
    <n v="4511.2213947376003"/>
    <n v="1881191.40834193"/>
    <n v="171"/>
  </r>
  <r>
    <x v="3"/>
    <s v="JU1076 NSLHD NBHS DIV OF ANAESTH AND SURG"/>
    <x v="2"/>
    <x v="15"/>
    <n v="25.936125000000001"/>
    <n v="35456.573099790003"/>
    <n v="0"/>
  </r>
  <r>
    <x v="3"/>
    <s v="JU1077 NSLHD NBHS MV DIV OF DMS"/>
    <x v="1"/>
    <x v="3"/>
    <n v="54.016910714300003"/>
    <n v="31132.516051539998"/>
    <n v="1"/>
  </r>
  <r>
    <x v="4"/>
    <s v="JU1068 NSLHD RNS DIV OF PRIM &amp; COMM CARE"/>
    <x v="0"/>
    <x v="15"/>
    <n v="73.964736841999994"/>
    <n v="30591.850963839999"/>
    <n v="35"/>
  </r>
  <r>
    <x v="6"/>
    <s v="JU4344 NSLHD RESEARCH GEN"/>
    <x v="0"/>
    <x v="21"/>
    <n v="211.77360526320001"/>
    <n v="122482.83987513999"/>
    <n v="9"/>
  </r>
  <r>
    <x v="6"/>
    <s v="JU2156 NSLHD FINANCE"/>
    <x v="2"/>
    <x v="25"/>
    <n v="232.97567763149999"/>
    <n v="112952.78296832"/>
    <n v="11"/>
  </r>
  <r>
    <x v="6"/>
    <s v="JU2164 NSLHD WORKFORCE DEVELOPMENT"/>
    <x v="0"/>
    <x v="11"/>
    <n v="546.54364473700002"/>
    <n v="276337.22467748"/>
    <n v="86"/>
  </r>
  <r>
    <x v="6"/>
    <s v="JU1317 NSLHD NORTHERN BEACHES HOSPITAL"/>
    <x v="1"/>
    <x v="12"/>
    <n v="1046.5324999999"/>
    <n v="527570.35309589002"/>
    <n v="49"/>
  </r>
  <r>
    <x v="5"/>
    <s v="JU2312 P&amp;CC Community Clinical Rehab"/>
    <x v="1"/>
    <x v="13"/>
    <n v="83.221710526400003"/>
    <n v="37789.009694220003"/>
    <n v="4"/>
  </r>
  <r>
    <x v="4"/>
    <s v="JU1048 NSLHD RNS DIV OF MEDIC"/>
    <x v="0"/>
    <x v="2"/>
    <n v="9771.2588383454004"/>
    <n v="4782854.2073600702"/>
    <n v="157"/>
  </r>
  <r>
    <x v="4"/>
    <s v="JU4354 NSLHD RNS FINANCE"/>
    <x v="2"/>
    <x v="16"/>
    <n v="104.9669736841"/>
    <n v="42111.410734500001"/>
    <n v="14"/>
  </r>
  <r>
    <x v="1"/>
    <s v="JU2162 NSLHD PHPP HEALTH PROMOTION"/>
    <x v="0"/>
    <x v="18"/>
    <n v="42.834999999899999"/>
    <n v="18063.52588623"/>
    <n v="2"/>
  </r>
  <r>
    <x v="8"/>
    <s v="JU1236 NSLHD ROYAL NORTH SHORE SP&amp;T"/>
    <x v="0"/>
    <x v="18"/>
    <n v="62.959868421000003"/>
    <n v="29557.114879270001"/>
    <n v="5"/>
  </r>
  <r>
    <x v="5"/>
    <s v="JU2326 P&amp;CC Transitional Aged Care Program"/>
    <x v="0"/>
    <x v="13"/>
    <n v="22.145157894699999"/>
    <n v="14003.390160749999"/>
    <n v="2"/>
  </r>
  <r>
    <x v="5"/>
    <s v="JU2322 P&amp;CC Oral Health"/>
    <x v="0"/>
    <x v="1"/>
    <n v="97.237250000000003"/>
    <n v="36728.946704829999"/>
    <n v="4"/>
  </r>
  <r>
    <x v="3"/>
    <s v="JU1088 NSLHD NBHS DIV OF SECTOR OPER"/>
    <x v="0"/>
    <x v="19"/>
    <n v="1.064875"/>
    <n v="698.10214016999998"/>
    <n v="1"/>
  </r>
  <r>
    <x v="3"/>
    <s v="JU1078 NSLHD NBHS MV DIV OF ALLIED HEALTH"/>
    <x v="2"/>
    <x v="9"/>
    <n v="14.2814473684"/>
    <n v="4750.4007576800004"/>
    <n v="1"/>
  </r>
  <r>
    <x v="6"/>
    <s v="JU4344 NSLHD RESEARCH GEN"/>
    <x v="1"/>
    <x v="13"/>
    <n v="137.86802631579999"/>
    <n v="54581.304248599998"/>
    <n v="27"/>
  </r>
  <r>
    <x v="4"/>
    <s v="JU1056 NSLHD RNS DIV OF WOM CHILD AND FAM HLTH"/>
    <x v="2"/>
    <x v="17"/>
    <n v="3741.1703684208001"/>
    <n v="1890997.1475293301"/>
    <n v="39"/>
  </r>
  <r>
    <x v="3"/>
    <s v="JU1078 NSLHD NBHS MV DIV OF ALLIED HEALTH"/>
    <x v="0"/>
    <x v="6"/>
    <n v="44.371973684300002"/>
    <n v="16550.251806200002"/>
    <n v="5"/>
  </r>
  <r>
    <x v="0"/>
    <s v="JU1046 NSLHD HKHS DIV OF NURSING"/>
    <x v="1"/>
    <x v="8"/>
    <n v="4346.2394736843999"/>
    <n v="1602651.9252186799"/>
    <n v="7"/>
  </r>
  <r>
    <x v="0"/>
    <s v="JU1046 NSLHD HKHS DIV OF NURSING"/>
    <x v="2"/>
    <x v="7"/>
    <n v="4257.1068421052996"/>
    <n v="1503682.2610333301"/>
    <n v="4"/>
  </r>
  <r>
    <x v="0"/>
    <s v="JU1036 NSLHD HKHS DIV OF REHAB AND AGED CARE"/>
    <x v="1"/>
    <x v="20"/>
    <n v="640.1201118422"/>
    <n v="309500.51088075998"/>
    <n v="5"/>
  </r>
  <r>
    <x v="3"/>
    <s v="JU1072 NSLHD NBHS DIV OF MEDIC EMERG AND ICU"/>
    <x v="0"/>
    <x v="24"/>
    <n v="4.6939342105000001"/>
    <n v="3992.43008315"/>
    <n v="0"/>
  </r>
  <r>
    <x v="5"/>
    <s v="JU2315 P&amp;CC HARP"/>
    <x v="1"/>
    <x v="20"/>
    <n v="92.221993421099995"/>
    <n v="129136.56666764"/>
    <n v="1"/>
  </r>
  <r>
    <x v="4"/>
    <s v="JU1068 NSLHD RNS DIV OF PRIM &amp; COMM CARE"/>
    <x v="2"/>
    <x v="22"/>
    <n v="111.39407894750001"/>
    <n v="45053.216025970003"/>
    <n v="44"/>
  </r>
  <r>
    <x v="8"/>
    <s v="JU4340 NSLHD RESEARCH SP&amp;T"/>
    <x v="0"/>
    <x v="9"/>
    <n v="298.22605263179997"/>
    <n v="144536.34324861001"/>
    <n v="50"/>
  </r>
  <r>
    <x v="7"/>
    <s v="JU2174 - NSLHD DRUG &amp; ALCOHOL"/>
    <x v="0"/>
    <x v="25"/>
    <n v="489.02166447389999"/>
    <n v="212257.93254954001"/>
    <n v="20"/>
  </r>
  <r>
    <x v="6"/>
    <s v="JU2160 NSLHD INFORMATION COMMUNICATIONS &amp; TECHNOLOGY"/>
    <x v="2"/>
    <x v="17"/>
    <n v="1081.9300789471999"/>
    <n v="506766.44377960998"/>
    <n v="91"/>
  </r>
  <r>
    <x v="3"/>
    <s v="JU1076 NSLHD NBHS DIV OF ANAESTH AND SURG"/>
    <x v="2"/>
    <x v="4"/>
    <n v="35.666499999999999"/>
    <n v="49463.723214010002"/>
    <n v="0"/>
  </r>
  <r>
    <x v="5"/>
    <s v="JU2326 P&amp;CC Transitional Aged Care Program"/>
    <x v="1"/>
    <x v="14"/>
    <n v="9.4543421053000003"/>
    <n v="4451.8890113699999"/>
    <n v="3"/>
  </r>
  <r>
    <x v="6"/>
    <s v="JU2160 NSLHD INFORMATION COMMUNICATIONS &amp; TECHNOLOGY"/>
    <x v="2"/>
    <x v="16"/>
    <n v="1104.3948355262"/>
    <n v="522926.57624582999"/>
    <n v="122"/>
  </r>
  <r>
    <x v="4"/>
    <s v="JU1064 NSLHD RNS DIV OF BUSINESS UNITS"/>
    <x v="2"/>
    <x v="14"/>
    <n v="0"/>
    <n v="0"/>
    <n v="0"/>
  </r>
  <r>
    <x v="6"/>
    <s v="NSLHD CORPORATE SERVICES - RE PPP"/>
    <x v="2"/>
    <x v="2"/>
    <n v="81.025993420999995"/>
    <n v="46001.443527609998"/>
    <n v="6"/>
  </r>
  <r>
    <x v="8"/>
    <s v="JU1236 NSLHD ROYAL NORTH SHORE SP&amp;T"/>
    <x v="0"/>
    <x v="20"/>
    <n v="118.4965131579"/>
    <n v="60865.124226309999"/>
    <n v="4"/>
  </r>
  <r>
    <x v="3"/>
    <s v="JU1076 NSLHD NBHS DIV OF ANAESTH AND SURG"/>
    <x v="0"/>
    <x v="13"/>
    <n v="6.9497499999999999"/>
    <n v="9243.4578365699999"/>
    <n v="0"/>
  </r>
  <r>
    <x v="5"/>
    <s v="JU2307 P&amp;CC Area Executive"/>
    <x v="1"/>
    <x v="11"/>
    <n v="47.153684210500003"/>
    <n v="25185.37034406"/>
    <n v="12"/>
  </r>
  <r>
    <x v="3"/>
    <s v="JU1076 NSLHD NBHS DIV OF ANAESTH AND SURG"/>
    <x v="1"/>
    <x v="16"/>
    <n v="3.030875"/>
    <n v="4418.1986261000002"/>
    <n v="0"/>
  </r>
  <r>
    <x v="6"/>
    <s v="JU2156 NSLHD FINANCE"/>
    <x v="1"/>
    <x v="24"/>
    <n v="238.70768421060001"/>
    <n v="138817.91305556"/>
    <n v="6"/>
  </r>
  <r>
    <x v="0"/>
    <s v="JU1046 NSLHD HKHS DIV OF NURSING"/>
    <x v="2"/>
    <x v="0"/>
    <n v="4222.1923684208004"/>
    <n v="1475579.1805547699"/>
    <n v="3"/>
  </r>
  <r>
    <x v="5"/>
    <s v="JU2308 P&amp;CC Breast Screen"/>
    <x v="0"/>
    <x v="4"/>
    <n v="52.001798872199998"/>
    <n v="25059.305150110002"/>
    <n v="6"/>
  </r>
  <r>
    <x v="4"/>
    <s v="JU1102 NSLHD CORPORATE SERVICES - RNS PPP"/>
    <x v="1"/>
    <x v="12"/>
    <n v="29.1435526315"/>
    <n v="8453.5244736000004"/>
    <n v="0"/>
  </r>
  <r>
    <x v="5"/>
    <s v="JU2307 P&amp;CC Area Executive"/>
    <x v="0"/>
    <x v="15"/>
    <n v="55.658072368399999"/>
    <n v="27975.86785115"/>
    <n v="2"/>
  </r>
  <r>
    <x v="1"/>
    <s v="JU2152 NSLHD POPULATION HEALTH &amp; PLANNING"/>
    <x v="2"/>
    <x v="5"/>
    <n v="66.569868420999995"/>
    <n v="41325.590879800002"/>
    <n v="4"/>
  </r>
  <r>
    <x v="3"/>
    <s v="JU1074 NSLHD NBHS MANLY DIV OF NURSING"/>
    <x v="0"/>
    <x v="25"/>
    <n v="899.83249999990005"/>
    <n v="421544.89929084003"/>
    <n v="6"/>
  </r>
  <r>
    <x v="3"/>
    <s v="JU1084 NSLHD NBHS DIV OF AGED CARE AND REHAB"/>
    <x v="2"/>
    <x v="23"/>
    <n v="82.468815789399997"/>
    <n v="57049.755414550003"/>
    <n v="1"/>
  </r>
  <r>
    <x v="2"/>
    <s v="JU4366 NSLHD RYDE MEDICAL SERVICES"/>
    <x v="2"/>
    <x v="23"/>
    <n v="1911.6599896616001"/>
    <n v="1244186.30103242"/>
    <n v="12"/>
  </r>
  <r>
    <x v="4"/>
    <s v="JU1064 NSLHD RNS DIV OF BUSINESS UNITS"/>
    <x v="2"/>
    <x v="16"/>
    <n v="0"/>
    <n v="0"/>
    <n v="0"/>
  </r>
  <r>
    <x v="6"/>
    <s v="JU2159 NSLHD CORPORATE SERVICES REPORTING ENTITY"/>
    <x v="0"/>
    <x v="22"/>
    <n v="35.725815789499997"/>
    <n v="19073.578417199999"/>
    <n v="2"/>
  </r>
  <r>
    <x v="6"/>
    <s v="JU4344 NSLHD RESEARCH GEN"/>
    <x v="1"/>
    <x v="1"/>
    <n v="144.3510526316"/>
    <n v="58906.642567540002"/>
    <n v="34"/>
  </r>
  <r>
    <x v="3"/>
    <s v="JU1079 NSLHD NBHS MV DIV OF CORPORATE SERVICES"/>
    <x v="1"/>
    <x v="24"/>
    <n v="81.257894736899999"/>
    <n v="18941.406435069999"/>
    <n v="9"/>
  </r>
  <r>
    <x v="1"/>
    <s v="JU2161 NSLHD PHPP ABORIGINAL HEALTH"/>
    <x v="1"/>
    <x v="4"/>
    <n v="10.554184210500001"/>
    <n v="5954.3180829599996"/>
    <n v="8"/>
  </r>
  <r>
    <x v="6"/>
    <s v="JU2148 NSLHD CLINICAL GOVERNANCE"/>
    <x v="0"/>
    <x v="20"/>
    <n v="380.55092105210002"/>
    <n v="137911.23350828001"/>
    <n v="65"/>
  </r>
  <r>
    <x v="5"/>
    <s v="JU2326 P&amp;CC Transitional Aged Care Program"/>
    <x v="0"/>
    <x v="11"/>
    <n v="21.610927631599999"/>
    <n v="13623.03249661"/>
    <n v="2"/>
  </r>
  <r>
    <x v="4"/>
    <s v="JU1056 NSLHD RNS DIV OF WOM CHILD AND FAM HLTH"/>
    <x v="1"/>
    <x v="16"/>
    <n v="3578.7504342104999"/>
    <n v="1844743.9219188699"/>
    <n v="45"/>
  </r>
  <r>
    <x v="8"/>
    <s v="JU1244 NSLHD HORNSBY SP&amp;T"/>
    <x v="1"/>
    <x v="20"/>
    <n v="0"/>
    <n v="0"/>
    <n v="0"/>
  </r>
  <r>
    <x v="5"/>
    <s v="JU2308 P&amp;CC Breast Screen"/>
    <x v="0"/>
    <x v="15"/>
    <n v="38.683650375799999"/>
    <n v="17365.382836100001"/>
    <n v="10"/>
  </r>
  <r>
    <x v="6"/>
    <s v="JU2156 NSLHD FINANCE"/>
    <x v="2"/>
    <x v="14"/>
    <n v="212.95219078939999"/>
    <n v="101190.09332754"/>
    <n v="2"/>
  </r>
  <r>
    <x v="5"/>
    <s v="JU2326 P&amp;CC Transitional Aged Care Program"/>
    <x v="2"/>
    <x v="19"/>
    <n v="9.5590789472999997"/>
    <n v="4122.5563773399999"/>
    <n v="0"/>
  </r>
  <r>
    <x v="5"/>
    <s v="JU2317 P&amp;CC HealthOne"/>
    <x v="0"/>
    <x v="16"/>
    <n v="0"/>
    <n v="0"/>
    <n v="0"/>
  </r>
  <r>
    <x v="5"/>
    <s v="JU2317 P&amp;CC HealthOne"/>
    <x v="0"/>
    <x v="17"/>
    <n v="0"/>
    <n v="0"/>
    <n v="0"/>
  </r>
  <r>
    <x v="6"/>
    <s v="JU2156 NSLHD FINANCE"/>
    <x v="2"/>
    <x v="24"/>
    <n v="225.99963157900001"/>
    <n v="109278.07575092"/>
    <n v="4"/>
  </r>
  <r>
    <x v="5"/>
    <s v="JU2326 P&amp;CC Transitional Aged Care Program"/>
    <x v="0"/>
    <x v="9"/>
    <n v="8.1334210525999993"/>
    <n v="3554.2060975999998"/>
    <n v="1"/>
  </r>
  <r>
    <x v="4"/>
    <s v="JU1048 NSLHD RNS DIV OF MEDIC"/>
    <x v="0"/>
    <x v="12"/>
    <n v="10363.9630723683"/>
    <n v="4847213.4940011902"/>
    <n v="230"/>
  </r>
  <r>
    <x v="2"/>
    <s v="JU4368 NSLHD RYDE NURSING SERVICES"/>
    <x v="2"/>
    <x v="21"/>
    <n v="2652.2446052624"/>
    <n v="872138.18240835005"/>
    <n v="1"/>
  </r>
  <r>
    <x v="0"/>
    <s v="JU1025 NSLHD HKHS DIV OF CORPORATE SERVICES"/>
    <x v="2"/>
    <x v="24"/>
    <n v="603.96697368449998"/>
    <n v="133648.40507144999"/>
    <n v="18"/>
  </r>
  <r>
    <x v="4"/>
    <s v="JU2108 NSLHD IMAGING"/>
    <x v="0"/>
    <x v="7"/>
    <n v="1907.9677312033"/>
    <n v="973919.37774313998"/>
    <n v="74"/>
  </r>
  <r>
    <x v="7"/>
    <s v="JU2174 - NSLHD DRUG &amp; ALCOHOL"/>
    <x v="2"/>
    <x v="18"/>
    <n v="422.13279605259999"/>
    <n v="176945.19842976"/>
    <n v="18"/>
  </r>
  <r>
    <x v="3"/>
    <s v="JU1076 NSLHD NBHS DIV OF ANAESTH AND SURG"/>
    <x v="2"/>
    <x v="14"/>
    <n v="32.703249999999997"/>
    <n v="45838.837395000002"/>
    <n v="0"/>
  </r>
  <r>
    <x v="1"/>
    <s v="JU2161 NSLHD PHPP ABORIGINAL HEALTH"/>
    <x v="2"/>
    <x v="19"/>
    <n v="6.8013092105000004"/>
    <n v="3978.04043649"/>
    <n v="11"/>
  </r>
  <r>
    <x v="4"/>
    <s v="JU2170 NSLHD RNS Division of Cancer, Haematology &amp; Palliative Care"/>
    <x v="0"/>
    <x v="13"/>
    <n v="3336.5292359026998"/>
    <n v="1608833.1789108601"/>
    <n v="224"/>
  </r>
  <r>
    <x v="4"/>
    <s v="JU4354 NSLHD RNS FINANCE"/>
    <x v="0"/>
    <x v="5"/>
    <n v="139.25197368420001"/>
    <n v="52319.721907899999"/>
    <n v="13"/>
  </r>
  <r>
    <x v="6"/>
    <s v="JU2116 NSLHD CLINICAL TECHNOLOGY SERVICE"/>
    <x v="2"/>
    <x v="16"/>
    <n v="23.3878947368"/>
    <n v="8873.6648190100004"/>
    <n v="1"/>
  </r>
  <r>
    <x v="6"/>
    <s v="JU2164 NSLHD WORKFORCE DEVELOPMENT"/>
    <x v="0"/>
    <x v="1"/>
    <n v="596.73567763150004"/>
    <n v="298929.19589688"/>
    <n v="101"/>
  </r>
  <r>
    <x v="4"/>
    <s v="JU2170 NSLHD RNS Division of Cancer, Haematology &amp; Palliative Care"/>
    <x v="1"/>
    <x v="14"/>
    <n v="3819.8376343984"/>
    <n v="2101549.5407963898"/>
    <n v="129"/>
  </r>
  <r>
    <x v="6"/>
    <s v="JU4312 NSLHD MEDICAL IMAGING"/>
    <x v="1"/>
    <x v="8"/>
    <n v="129.98344360889999"/>
    <n v="75419.172931130001"/>
    <n v="0"/>
  </r>
  <r>
    <x v="0"/>
    <s v="JU1036 NSLHD HKHS DIV OF REHAB AND AGED CARE"/>
    <x v="0"/>
    <x v="7"/>
    <n v="389.11202631570001"/>
    <n v="176269.11873136001"/>
    <n v="4"/>
  </r>
  <r>
    <x v="8"/>
    <s v="JU4340 NSLHD RESEARCH SP&amp;T"/>
    <x v="1"/>
    <x v="15"/>
    <n v="167.17675"/>
    <n v="95006.52758912"/>
    <n v="12"/>
  </r>
  <r>
    <x v="5"/>
    <s v="JU2309 P&amp;CC Child &amp; Family Health"/>
    <x v="2"/>
    <x v="14"/>
    <n v="381.78164473689998"/>
    <n v="204900.50430472"/>
    <n v="36"/>
  </r>
  <r>
    <x v="2"/>
    <s v="JU4366 NSLHD RYDE MEDICAL SERVICES"/>
    <x v="2"/>
    <x v="2"/>
    <n v="1848.7046550750999"/>
    <n v="1180352.40665452"/>
    <n v="27"/>
  </r>
  <r>
    <x v="5"/>
    <s v="JU2305 P&amp;CC AGED CARE &amp; REHAB"/>
    <x v="0"/>
    <x v="13"/>
    <n v="92.6671052632"/>
    <n v="34786.561757249998"/>
    <n v="8"/>
  </r>
  <r>
    <x v="0"/>
    <s v="JU1036 NSLHD HKHS DIV OF REHAB AND AGED CARE"/>
    <x v="0"/>
    <x v="6"/>
    <n v="384.22969078940002"/>
    <n v="170739.51009259"/>
    <n v="2"/>
  </r>
  <r>
    <x v="5"/>
    <s v="JU2308 P&amp;CC Breast Screen"/>
    <x v="1"/>
    <x v="1"/>
    <n v="8.0642293232999993"/>
    <n v="4068.4980329199998"/>
    <n v="1"/>
  </r>
  <r>
    <x v="5"/>
    <s v="JU2324 P&amp;CC Sydney Home Nursing"/>
    <x v="2"/>
    <x v="14"/>
    <n v="864.91855263139996"/>
    <n v="314270.64064847003"/>
    <n v="0"/>
  </r>
  <r>
    <x v="6"/>
    <s v="NSLHD CORPORATE SERVICES - RE PPP"/>
    <x v="1"/>
    <x v="20"/>
    <n v="89.373000000000005"/>
    <n v="46727.345550940001"/>
    <n v="6"/>
  </r>
  <r>
    <x v="6"/>
    <s v="JU2160 NSLHD INFORMATION COMMUNICATIONS &amp; TECHNOLOGY"/>
    <x v="0"/>
    <x v="25"/>
    <n v="1000.3650657898"/>
    <n v="453944.91953792999"/>
    <n v="101"/>
  </r>
  <r>
    <x v="1"/>
    <s v="JU2161 NSLHD PHPP ABORIGINAL HEALTH"/>
    <x v="1"/>
    <x v="5"/>
    <n v="0.8630263158"/>
    <n v="402.70921964000001"/>
    <n v="10"/>
  </r>
  <r>
    <x v="0"/>
    <s v="JU1044 NSLHD HKHS DIV OF ALLIED HEALTH"/>
    <x v="1"/>
    <x v="6"/>
    <n v="91.980131579000002"/>
    <n v="40395.469719330002"/>
    <n v="13"/>
  </r>
  <r>
    <x v="4"/>
    <s v="JU4356 NSLHD RNS MEDICAL SERVICES"/>
    <x v="2"/>
    <x v="14"/>
    <n v="2047.481118421"/>
    <n v="945857.93494642002"/>
    <n v="330"/>
  </r>
  <r>
    <x v="3"/>
    <s v="JU1084 NSLHD NBHS DIV OF AGED CARE AND REHAB"/>
    <x v="2"/>
    <x v="25"/>
    <n v="74.0294539474"/>
    <n v="52871.204415710003"/>
    <n v="0"/>
  </r>
  <r>
    <x v="6"/>
    <s v="JU2164 NSLHD WORKFORCE DEVELOPMENT"/>
    <x v="2"/>
    <x v="19"/>
    <n v="701.68382236850005"/>
    <n v="360869.23783587001"/>
    <n v="63"/>
  </r>
  <r>
    <x v="4"/>
    <s v="JU4367 - NSLHD RNS RYDE MEDICAL SERVICES"/>
    <x v="2"/>
    <x v="8"/>
    <n v="293.33978947370002"/>
    <n v="335241.25679219002"/>
    <n v="3"/>
  </r>
  <r>
    <x v="3"/>
    <s v="JU1084 NSLHD NBHS DIV OF AGED CARE AND REHAB"/>
    <x v="1"/>
    <x v="3"/>
    <n v="79.330217105200006"/>
    <n v="56161.674729270002"/>
    <n v="1"/>
  </r>
  <r>
    <x v="4"/>
    <s v="JU1052 NSLHD RNS DIV OF SURG AND ANAESTH"/>
    <x v="0"/>
    <x v="11"/>
    <n v="12686.4451343983"/>
    <n v="5465746.8768891692"/>
    <n v="163"/>
  </r>
  <r>
    <x v="3"/>
    <s v="JU1088 NSLHD NBHS DIV OF SECTOR OPER"/>
    <x v="0"/>
    <x v="20"/>
    <n v="0"/>
    <n v="0"/>
    <n v="0"/>
  </r>
  <r>
    <x v="8"/>
    <s v="JU1236 NSLHD ROYAL NORTH SHORE SP&amp;T"/>
    <x v="0"/>
    <x v="19"/>
    <n v="194.36315789470001"/>
    <n v="128456.70198246"/>
    <n v="5"/>
  </r>
  <r>
    <x v="6"/>
    <s v="JU2166 NSLHD SENIOR MEDICAL WORKFORCE"/>
    <x v="1"/>
    <x v="13"/>
    <n v="113.9212960526"/>
    <n v="69076.821075789994"/>
    <n v="6"/>
  </r>
  <r>
    <x v="7"/>
    <s v="JU2174 - NSLHD DRUG &amp; ALCOHOL"/>
    <x v="2"/>
    <x v="20"/>
    <n v="456.0433026316"/>
    <n v="191608.91935283999"/>
    <n v="17"/>
  </r>
  <r>
    <x v="3"/>
    <s v="JU1076 NSLHD NBHS DIV OF ANAESTH AND SURG"/>
    <x v="2"/>
    <x v="21"/>
    <n v="36.844374999999999"/>
    <n v="51643.286662500002"/>
    <n v="0"/>
  </r>
  <r>
    <x v="1"/>
    <s v="JU2152 NSLHD POPULATION HEALTH &amp; PLANNING"/>
    <x v="1"/>
    <x v="16"/>
    <n v="80.067243421100002"/>
    <n v="51981.93603117"/>
    <n v="8"/>
  </r>
  <r>
    <x v="2"/>
    <s v="JU4370 NSLHD RYDE PRIMARY &amp; COMMUNITY CARE"/>
    <x v="1"/>
    <x v="4"/>
    <n v="8.7689473684999992"/>
    <n v="2675.1424350299999"/>
    <n v="4"/>
  </r>
  <r>
    <x v="2"/>
    <s v="JU4362 NSLHD RYDE CORPORATE SERVICES"/>
    <x v="1"/>
    <x v="14"/>
    <n v="255.0480263158"/>
    <n v="64287.858729979998"/>
    <n v="4"/>
  </r>
  <r>
    <x v="8"/>
    <s v="JU1244 NSLHD HORNSBY SP&amp;T"/>
    <x v="0"/>
    <x v="6"/>
    <n v="0"/>
    <n v="0"/>
    <n v="0"/>
  </r>
  <r>
    <x v="7"/>
    <s v="JU2174 - NSLHD DRUG &amp; ALCOHOL"/>
    <x v="0"/>
    <x v="3"/>
    <n v="471.16972368429998"/>
    <n v="216867.75277794999"/>
    <n v="12"/>
  </r>
  <r>
    <x v="0"/>
    <s v="JU1024 NSLHD HKH OUTPATIENT SERVICES"/>
    <x v="0"/>
    <x v="20"/>
    <n v="75.518157894699996"/>
    <n v="26322.636012769999"/>
    <n v="0"/>
  </r>
  <r>
    <x v="6"/>
    <s v="JU4312 NSLHD MEDICAL IMAGING"/>
    <x v="1"/>
    <x v="7"/>
    <n v="119.59975469920001"/>
    <n v="69556.618358659995"/>
    <n v="0"/>
  </r>
  <r>
    <x v="0"/>
    <s v="JU1044 NSLHD HKHS DIV OF ALLIED HEALTH"/>
    <x v="0"/>
    <x v="9"/>
    <n v="38.882368421000002"/>
    <n v="16587.240401350002"/>
    <n v="13"/>
  </r>
  <r>
    <x v="6"/>
    <s v="NSLHD CORPORATE SERVICES - RE PPP"/>
    <x v="0"/>
    <x v="14"/>
    <n v="77.363578947400001"/>
    <n v="46443.156568320002"/>
    <n v="1"/>
  </r>
  <r>
    <x v="3"/>
    <s v="JU1076 NSLHD NBHS DIV OF ANAESTH AND SURG"/>
    <x v="1"/>
    <x v="15"/>
    <n v="28.582000000000001"/>
    <n v="40062.246120000003"/>
    <n v="0"/>
  </r>
  <r>
    <x v="5"/>
    <s v="JU2326 P&amp;CC Transitional Aged Care Program"/>
    <x v="2"/>
    <x v="5"/>
    <n v="8.1884210527000008"/>
    <n v="3764.3756732400002"/>
    <n v="2"/>
  </r>
  <r>
    <x v="3"/>
    <s v="JU1084 NSLHD NBHS DIV OF AGED CARE AND REHAB"/>
    <x v="1"/>
    <x v="24"/>
    <n v="68.174250000000001"/>
    <n v="51007.276762809997"/>
    <n v="2"/>
  </r>
  <r>
    <x v="6"/>
    <s v="JU2148 NSLHD CLINICAL GOVERNANCE"/>
    <x v="0"/>
    <x v="19"/>
    <n v="317.29342105239999"/>
    <n v="118160.53933974"/>
    <n v="38"/>
  </r>
  <r>
    <x v="3"/>
    <s v="JU1074 NSLHD NBHS MANLY DIV OF NURSING"/>
    <x v="0"/>
    <x v="3"/>
    <n v="600.86855263170003"/>
    <n v="296884.08754004003"/>
    <n v="6"/>
  </r>
  <r>
    <x v="6"/>
    <s v="NSLHD CORPORATE SERVICES - RE PPP"/>
    <x v="1"/>
    <x v="18"/>
    <n v="62.64725"/>
    <n v="32964.829579719997"/>
    <n v="5"/>
  </r>
  <r>
    <x v="3"/>
    <s v="JU1079 NSLHD NBHS MV DIV OF CORPORATE SERVICES"/>
    <x v="1"/>
    <x v="12"/>
    <n v="99.009210526499999"/>
    <n v="24176.421186020001"/>
    <n v="11"/>
  </r>
  <r>
    <x v="0"/>
    <s v="JU1036 NSLHD HKHS DIV OF REHAB AND AGED CARE"/>
    <x v="0"/>
    <x v="23"/>
    <n v="512.13115131539996"/>
    <n v="234330.81716645"/>
    <n v="5"/>
  </r>
  <r>
    <x v="0"/>
    <s v="JU1036 NSLHD HKHS DIV OF REHAB AND AGED CARE"/>
    <x v="0"/>
    <x v="8"/>
    <n v="442.2044671054"/>
    <n v="208574.33059249999"/>
    <n v="8"/>
  </r>
  <r>
    <x v="5"/>
    <s v="JU2308 P&amp;CC Breast Screen"/>
    <x v="2"/>
    <x v="12"/>
    <n v="8.8071907894999999"/>
    <n v="4547.8502206800003"/>
    <n v="4"/>
  </r>
  <r>
    <x v="6"/>
    <s v="JU1317 NSLHD NORTHERN BEACHES HOSPITAL"/>
    <x v="0"/>
    <x v="18"/>
    <n v="1617.6388157893"/>
    <n v="757380.97925509"/>
    <n v="65"/>
  </r>
  <r>
    <x v="6"/>
    <s v="JU2159 NSLHD CORPORATE SERVICES REPORTING ENTITY"/>
    <x v="0"/>
    <x v="1"/>
    <n v="20.814526315799998"/>
    <n v="10055.084313769999"/>
    <n v="13"/>
  </r>
  <r>
    <x v="7"/>
    <s v="JU2174 - NSLHD DRUG &amp; ALCOHOL"/>
    <x v="0"/>
    <x v="24"/>
    <n v="491.8971184211"/>
    <n v="220028.91210074001"/>
    <n v="8"/>
  </r>
  <r>
    <x v="5"/>
    <s v="JU2320 P&amp;CC Multicutural Health"/>
    <x v="1"/>
    <x v="2"/>
    <n v="0"/>
    <n v="0"/>
    <n v="0"/>
  </r>
  <r>
    <x v="5"/>
    <s v="JU2312 P&amp;CC Community Clinical Rehab"/>
    <x v="2"/>
    <x v="21"/>
    <n v="69.529210526400007"/>
    <n v="32083.924468469999"/>
    <n v="1"/>
  </r>
  <r>
    <x v="1"/>
    <s v="JU2152 NSLHD POPULATION HEALTH &amp; PLANNING"/>
    <x v="0"/>
    <x v="11"/>
    <n v="47.873072368499997"/>
    <n v="23831.09737295"/>
    <n v="8"/>
  </r>
  <r>
    <x v="5"/>
    <s v="JU2315 P&amp;CC HARP"/>
    <x v="1"/>
    <x v="18"/>
    <n v="122.57719078949999"/>
    <n v="135568.89466379001"/>
    <n v="2"/>
  </r>
  <r>
    <x v="4"/>
    <s v="JU4367 - NSLHD RNS RYDE MEDICAL SERVICES"/>
    <x v="2"/>
    <x v="23"/>
    <n v="303.59251973689999"/>
    <n v="348036.15581237001"/>
    <n v="6"/>
  </r>
  <r>
    <x v="2"/>
    <s v="JU4366 NSLHD RYDE MEDICAL SERVICES"/>
    <x v="2"/>
    <x v="16"/>
    <n v="1787.0095281954"/>
    <n v="1135312.57452856"/>
    <n v="26"/>
  </r>
  <r>
    <x v="5"/>
    <s v="JU2315 P&amp;CC HARP"/>
    <x v="2"/>
    <x v="13"/>
    <n v="107.8382894738"/>
    <n v="118348.50332230001"/>
    <n v="2"/>
  </r>
  <r>
    <x v="2"/>
    <s v="JU4362 NSLHD RYDE CORPORATE SERVICES"/>
    <x v="2"/>
    <x v="18"/>
    <n v="340.03355263150002"/>
    <n v="93332.046080069995"/>
    <n v="14"/>
  </r>
  <r>
    <x v="1"/>
    <s v="JU2161 NSLHD PHPP ABORIGINAL HEALTH"/>
    <x v="0"/>
    <x v="17"/>
    <n v="47.781026315799998"/>
    <n v="20301.18667834"/>
    <n v="15"/>
  </r>
  <r>
    <x v="1"/>
    <s v="JU2152 NSLHD POPULATION HEALTH &amp; PLANNING"/>
    <x v="2"/>
    <x v="19"/>
    <n v="55.254348684199996"/>
    <n v="36703.851498830001"/>
    <n v="0"/>
  </r>
  <r>
    <x v="8"/>
    <s v="JU1248 NSLHD MANLY SP&amp;T"/>
    <x v="2"/>
    <x v="22"/>
    <n v="0"/>
    <n v="0"/>
    <n v="0"/>
  </r>
  <r>
    <x v="6"/>
    <s v="JU2156 NSLHD FINANCE"/>
    <x v="2"/>
    <x v="3"/>
    <n v="402.64637499999998"/>
    <n v="199222.66592284999"/>
    <n v="15"/>
  </r>
  <r>
    <x v="5"/>
    <s v="JU2320 P&amp;CC Multicutural Health"/>
    <x v="2"/>
    <x v="9"/>
    <n v="4.6696052632000002"/>
    <n v="2368.5823505899998"/>
    <n v="0"/>
  </r>
  <r>
    <x v="5"/>
    <s v="JU2326 P&amp;CC Transitional Aged Care Program"/>
    <x v="1"/>
    <x v="15"/>
    <n v="6.4927631578999998"/>
    <n v="2729.1447863600001"/>
    <n v="1"/>
  </r>
  <r>
    <x v="8"/>
    <s v="JU1248 NSLHD MANLY SP&amp;T"/>
    <x v="2"/>
    <x v="0"/>
    <n v="0"/>
    <n v="0"/>
    <n v="0"/>
  </r>
  <r>
    <x v="6"/>
    <s v="JU4312 NSLHD MEDICAL IMAGING"/>
    <x v="0"/>
    <x v="24"/>
    <n v="106.0907142857"/>
    <n v="56400.950015039998"/>
    <n v="7"/>
  </r>
  <r>
    <x v="3"/>
    <s v="JU1088 NSLHD NBHS DIV OF SECTOR OPER"/>
    <x v="0"/>
    <x v="18"/>
    <n v="0"/>
    <n v="0"/>
    <n v="0"/>
  </r>
  <r>
    <x v="8"/>
    <s v="JU1244 NSLHD HORNSBY SP&amp;T"/>
    <x v="0"/>
    <x v="23"/>
    <n v="0"/>
    <n v="0"/>
    <n v="0"/>
  </r>
  <r>
    <x v="0"/>
    <s v="JU1042 NSLHD HKHS DIV OF MEDICAL SERVICES"/>
    <x v="1"/>
    <x v="7"/>
    <n v="1804.5984031958001"/>
    <n v="1253199.81935459"/>
    <n v="104"/>
  </r>
  <r>
    <x v="2"/>
    <s v="JU4362 NSLHD RYDE CORPORATE SERVICES"/>
    <x v="0"/>
    <x v="10"/>
    <n v="483.24251973679998"/>
    <n v="121377.50732143001"/>
    <n v="22"/>
  </r>
  <r>
    <x v="0"/>
    <s v="JU1042 NSLHD HKHS DIV OF MEDICAL SERVICES"/>
    <x v="2"/>
    <x v="18"/>
    <n v="2040.0368862778"/>
    <n v="1345956.0035906599"/>
    <n v="48"/>
  </r>
  <r>
    <x v="0"/>
    <s v="JU1044 NSLHD HKHS DIV OF ALLIED HEALTH"/>
    <x v="2"/>
    <x v="6"/>
    <n v="64.646842105100006"/>
    <n v="27653.769589380001"/>
    <n v="13"/>
  </r>
  <r>
    <x v="4"/>
    <s v="JU1052 NSLHD RNS DIV OF SURG AND ANAESTH"/>
    <x v="0"/>
    <x v="10"/>
    <n v="15080.280917294"/>
    <n v="6605609.5768022602"/>
    <n v="89"/>
  </r>
  <r>
    <x v="6"/>
    <s v="NSLHD CORPORATE SERVICES - RE PPP"/>
    <x v="0"/>
    <x v="15"/>
    <n v="71.035092105299995"/>
    <n v="43461.81996837"/>
    <n v="1"/>
  </r>
  <r>
    <x v="8"/>
    <s v="JU1236 NSLHD ROYAL NORTH SHORE SP&amp;T"/>
    <x v="1"/>
    <x v="2"/>
    <n v="130.56697368409999"/>
    <n v="66371.812547959998"/>
    <n v="7"/>
  </r>
  <r>
    <x v="3"/>
    <s v="JU1077 NSLHD NBHS MV DIV OF DMS"/>
    <x v="1"/>
    <x v="15"/>
    <n v="52.517986842200003"/>
    <n v="27259.570595550002"/>
    <n v="4"/>
  </r>
  <r>
    <x v="7"/>
    <s v="JU2175 NSLHD MENTAL HEALTH DRUG AND ALCOHOL"/>
    <x v="2"/>
    <x v="18"/>
    <n v="4545.2978421046"/>
    <n v="1971418.3735229201"/>
    <n v="114"/>
  </r>
  <r>
    <x v="3"/>
    <s v="JU1078 NSLHD NBHS MV DIV OF ALLIED HEALTH"/>
    <x v="2"/>
    <x v="18"/>
    <n v="15.0760526315"/>
    <n v="5523.8087721800002"/>
    <n v="1"/>
  </r>
  <r>
    <x v="5"/>
    <s v="JU2309 P&amp;CC Child &amp; Family Health"/>
    <x v="2"/>
    <x v="16"/>
    <n v="404.22011842090001"/>
    <n v="217133.75843719"/>
    <n v="36"/>
  </r>
  <r>
    <x v="4"/>
    <s v="JU4360 NSLHD RNS OPERATIONS"/>
    <x v="1"/>
    <x v="18"/>
    <n v="1088.1702631579001"/>
    <n v="342893.09523788001"/>
    <n v="95"/>
  </r>
  <r>
    <x v="6"/>
    <s v="JU2160 NSLHD INFORMATION COMMUNICATIONS &amp; TECHNOLOGY"/>
    <x v="0"/>
    <x v="7"/>
    <n v="1016.3576842106"/>
    <n v="464794.90114301001"/>
    <n v="114"/>
  </r>
  <r>
    <x v="4"/>
    <s v="JU1052 NSLHD RNS DIV OF SURG AND ANAESTH"/>
    <x v="2"/>
    <x v="20"/>
    <n v="15259.1200892856"/>
    <n v="6763908.4914543601"/>
    <n v="112"/>
  </r>
  <r>
    <x v="6"/>
    <s v="JU2159 NSLHD CORPORATE SERVICES REPORTING ENTITY"/>
    <x v="1"/>
    <x v="4"/>
    <n v="36.818289473699998"/>
    <n v="16082.09044864"/>
    <n v="6"/>
  </r>
  <r>
    <x v="2"/>
    <s v="JU4370 NSLHD RYDE PRIMARY &amp; COMMUNITY CARE"/>
    <x v="0"/>
    <x v="2"/>
    <n v="2.6378947367999999"/>
    <n v="1139.9512110799999"/>
    <n v="5"/>
  </r>
  <r>
    <x v="3"/>
    <s v="JU1088 NSLHD NBHS DIV OF SECTOR OPER"/>
    <x v="2"/>
    <x v="22"/>
    <n v="2.0259210526000002"/>
    <n v="815.59340921"/>
    <n v="0"/>
  </r>
  <r>
    <x v="4"/>
    <s v="JU2108 NSLHD IMAGING"/>
    <x v="2"/>
    <x v="17"/>
    <n v="1976.1758843985999"/>
    <n v="1040763.67770039"/>
    <n v="50"/>
  </r>
  <r>
    <x v="4"/>
    <s v="JU4356 NSLHD RNS MEDICAL SERVICES"/>
    <x v="2"/>
    <x v="16"/>
    <n v="1960.6686710516999"/>
    <n v="895218.92291743995"/>
    <n v="191"/>
  </r>
  <r>
    <x v="6"/>
    <s v="JU1316 NSLHD REPORTING ENTITY"/>
    <x v="0"/>
    <x v="4"/>
    <n v="27.270953947399999"/>
    <n v="24153.58925379"/>
    <n v="5"/>
  </r>
  <r>
    <x v="5"/>
    <s v="JU2322 P&amp;CC Oral Health"/>
    <x v="1"/>
    <x v="15"/>
    <n v="73.627368421100002"/>
    <n v="34792.881997969998"/>
    <n v="7"/>
  </r>
  <r>
    <x v="3"/>
    <s v="JU1074 NSLHD NBHS MANLY DIV OF NURSING"/>
    <x v="1"/>
    <x v="18"/>
    <n v="1101.2682894737"/>
    <n v="483046.07423094998"/>
    <n v="11"/>
  </r>
  <r>
    <x v="6"/>
    <s v="JU4344 NSLHD RESEARCH GEN"/>
    <x v="2"/>
    <x v="11"/>
    <n v="173.32144736839999"/>
    <n v="64995.265887449998"/>
    <n v="16"/>
  </r>
  <r>
    <x v="2"/>
    <s v="JU4362 NSLHD RYDE CORPORATE SERVICES"/>
    <x v="2"/>
    <x v="20"/>
    <n v="413.47144078949998"/>
    <n v="119243.93428247"/>
    <n v="21"/>
  </r>
  <r>
    <x v="6"/>
    <s v="JU2116 NSLHD CLINICAL TECHNOLOGY SERVICE"/>
    <x v="2"/>
    <x v="15"/>
    <n v="16.6618421053"/>
    <n v="6299.4728773099996"/>
    <n v="1"/>
  </r>
  <r>
    <x v="4"/>
    <s v="JU4367 - NSLHD RNS RYDE MEDICAL SERVICES"/>
    <x v="2"/>
    <x v="25"/>
    <n v="298.04306578950002"/>
    <n v="341471.58489126997"/>
    <n v="4"/>
  </r>
  <r>
    <x v="5"/>
    <s v="JU2314 P&amp;CC Cremone CHC"/>
    <x v="0"/>
    <x v="18"/>
    <n v="0"/>
    <n v="0"/>
    <n v="0"/>
  </r>
  <r>
    <x v="6"/>
    <s v="JU2159 NSLHD CORPORATE SERVICES REPORTING ENTITY"/>
    <x v="1"/>
    <x v="14"/>
    <n v="18.128289473799999"/>
    <n v="7918.0543624399997"/>
    <n v="3"/>
  </r>
  <r>
    <x v="3"/>
    <s v="JU1077 NSLHD NBHS MV DIV OF DMS"/>
    <x v="2"/>
    <x v="22"/>
    <n v="51.729395676700001"/>
    <n v="24241.685058629999"/>
    <n v="3"/>
  </r>
  <r>
    <x v="8"/>
    <s v="JU4340 NSLHD RESEARCH SP&amp;T"/>
    <x v="1"/>
    <x v="16"/>
    <n v="138.76026973680001"/>
    <n v="78954.448722650006"/>
    <n v="10"/>
  </r>
  <r>
    <x v="0"/>
    <s v="JU1025 NSLHD HKHS DIV OF CORPORATE SERVICES"/>
    <x v="1"/>
    <x v="16"/>
    <n v="613.63250000020003"/>
    <n v="141430.25384918999"/>
    <n v="13"/>
  </r>
  <r>
    <x v="6"/>
    <s v="JU2158 NSLHD PATU - PATIENT ACCESS TRANSPORT UNIT"/>
    <x v="2"/>
    <x v="3"/>
    <n v="46.459342105300003"/>
    <n v="19267.18152138"/>
    <n v="0"/>
  </r>
  <r>
    <x v="6"/>
    <s v="JU2160 NSLHD INFORMATION COMMUNICATIONS &amp; TECHNOLOGY"/>
    <x v="0"/>
    <x v="8"/>
    <n v="1101.5318552632"/>
    <n v="500759.98489045002"/>
    <n v="124"/>
  </r>
  <r>
    <x v="9"/>
    <s v="JU2172 RESEARCH CLINICAL TRIALS"/>
    <x v="0"/>
    <x v="6"/>
    <n v="110.29355263150001"/>
    <n v="44032.692788150001"/>
    <n v="16"/>
  </r>
  <r>
    <x v="3"/>
    <s v="JU1079 NSLHD NBHS MV DIV OF CORPORATE SERVICES"/>
    <x v="2"/>
    <x v="22"/>
    <n v="63.142631579099998"/>
    <n v="14785.776771590001"/>
    <n v="8"/>
  </r>
  <r>
    <x v="4"/>
    <s v="JU1068 NSLHD RNS DIV OF PRIM &amp; COMM CARE"/>
    <x v="2"/>
    <x v="2"/>
    <n v="140.7892105263"/>
    <n v="57549.393978569999"/>
    <n v="43"/>
  </r>
  <r>
    <x v="4"/>
    <s v="JU4367 - NSLHD RNS RYDE MEDICAL SERVICES"/>
    <x v="1"/>
    <x v="3"/>
    <n v="42.165394736700001"/>
    <n v="18304.802724720001"/>
    <n v="1"/>
  </r>
  <r>
    <x v="6"/>
    <s v="JU2164 NSLHD WORKFORCE DEVELOPMENT"/>
    <x v="2"/>
    <x v="21"/>
    <n v="716.80365131550002"/>
    <n v="286587.37398729002"/>
    <n v="70"/>
  </r>
  <r>
    <x v="9"/>
    <s v="JU2172 RESEARCH CLINICAL TRIALS"/>
    <x v="0"/>
    <x v="3"/>
    <n v="134.74342105260001"/>
    <n v="50178.4662159"/>
    <n v="23"/>
  </r>
  <r>
    <x v="2"/>
    <s v="JU4362 NSLHD RYDE CORPORATE SERVICES"/>
    <x v="0"/>
    <x v="1"/>
    <n v="314.70325000000003"/>
    <n v="80316.064160990005"/>
    <n v="16"/>
  </r>
  <r>
    <x v="0"/>
    <s v="JU1036 NSLHD HKHS DIV OF REHAB AND AGED CARE"/>
    <x v="0"/>
    <x v="25"/>
    <n v="527.22045394739996"/>
    <n v="243191.95589727"/>
    <n v="11"/>
  </r>
  <r>
    <x v="7"/>
    <s v="JU2174 - NSLHD DRUG &amp; ALCOHOL"/>
    <x v="1"/>
    <x v="20"/>
    <n v="500.90059868449998"/>
    <n v="226774.10016236"/>
    <n v="13"/>
  </r>
  <r>
    <x v="6"/>
    <s v="JU2144 NSLHD CHIEF EXECUTIVE"/>
    <x v="0"/>
    <x v="0"/>
    <n v="226.2097368421"/>
    <n v="93909.690601819995"/>
    <n v="40"/>
  </r>
  <r>
    <x v="3"/>
    <s v="JU1072 NSLHD NBHS DIV OF MEDIC EMERG AND ICU"/>
    <x v="2"/>
    <x v="18"/>
    <n v="14.790809210500001"/>
    <n v="13821.60335042"/>
    <n v="0"/>
  </r>
  <r>
    <x v="4"/>
    <s v="JU2170 NSLHD RNS Division of Cancer, Haematology &amp; Palliative Care"/>
    <x v="0"/>
    <x v="10"/>
    <n v="4035.3112800752001"/>
    <n v="1990065.1437836499"/>
    <n v="215"/>
  </r>
  <r>
    <x v="6"/>
    <s v="JU1317 NSLHD NORTHERN BEACHES HOSPITAL"/>
    <x v="0"/>
    <x v="20"/>
    <n v="1349.1667105259"/>
    <n v="624824.33779282996"/>
    <n v="87"/>
  </r>
  <r>
    <x v="0"/>
    <s v="JU1042 NSLHD HKHS DIV OF MEDICAL SERVICES"/>
    <x v="1"/>
    <x v="8"/>
    <n v="1709.2188909777001"/>
    <n v="1193541.69846386"/>
    <n v="86"/>
  </r>
  <r>
    <x v="6"/>
    <s v="JU2140 NSLHD NURSING &amp; MIDWIFERY"/>
    <x v="0"/>
    <x v="9"/>
    <n v="463.25394736840002"/>
    <n v="220120.44924655999"/>
    <n v="11"/>
  </r>
  <r>
    <x v="6"/>
    <s v="JU2166 NSLHD SENIOR MEDICAL WORKFORCE"/>
    <x v="2"/>
    <x v="11"/>
    <n v="141.55473684219999"/>
    <n v="84121.834045419993"/>
    <n v="24"/>
  </r>
  <r>
    <x v="6"/>
    <s v="JU2159 NSLHD CORPORATE SERVICES REPORTING ENTITY"/>
    <x v="0"/>
    <x v="10"/>
    <n v="33.2580263157"/>
    <n v="16503.588449759998"/>
    <n v="0"/>
  </r>
  <r>
    <x v="3"/>
    <s v="JU1078 NSLHD NBHS MV DIV OF ALLIED HEALTH"/>
    <x v="0"/>
    <x v="15"/>
    <n v="27.416184210600001"/>
    <n v="10309.660477289999"/>
    <n v="3"/>
  </r>
  <r>
    <x v="8"/>
    <s v="JU1248 NSLHD MANLY SP&amp;T"/>
    <x v="0"/>
    <x v="15"/>
    <n v="5.9003947369"/>
    <n v="2347.8740989500002"/>
    <n v="0"/>
  </r>
  <r>
    <x v="4"/>
    <s v="JU4367 - NSLHD RNS RYDE MEDICAL SERVICES"/>
    <x v="1"/>
    <x v="24"/>
    <n v="34.3626315789"/>
    <n v="14982.318269879999"/>
    <n v="2"/>
  </r>
  <r>
    <x v="4"/>
    <s v="JU2170 NSLHD RNS Division of Cancer, Haematology &amp; Palliative Care"/>
    <x v="2"/>
    <x v="14"/>
    <n v="3747.6316898498999"/>
    <n v="1910713.53037794"/>
    <n v="201"/>
  </r>
  <r>
    <x v="6"/>
    <s v="JU2158 NSLHD PATU - PATIENT ACCESS TRANSPORT UNIT"/>
    <x v="2"/>
    <x v="24"/>
    <n v="40.131842105300002"/>
    <n v="14415.242771269999"/>
    <n v="0"/>
  </r>
  <r>
    <x v="4"/>
    <s v="JU4354 NSLHD RNS FINANCE"/>
    <x v="0"/>
    <x v="8"/>
    <n v="179.2639473685"/>
    <n v="69644.089406090003"/>
    <n v="12"/>
  </r>
  <r>
    <x v="1"/>
    <s v="JU2152 NSLHD POPULATION HEALTH &amp; PLANNING"/>
    <x v="0"/>
    <x v="9"/>
    <n v="51.4443947368"/>
    <n v="33419.162543860002"/>
    <n v="3"/>
  </r>
  <r>
    <x v="8"/>
    <s v="JU1244 NSLHD HORNSBY SP&amp;T"/>
    <x v="0"/>
    <x v="25"/>
    <n v="0"/>
    <n v="0"/>
    <n v="0"/>
  </r>
  <r>
    <x v="1"/>
    <s v="JU2152 NSLHD POPULATION HEALTH &amp; PLANNING"/>
    <x v="0"/>
    <x v="10"/>
    <n v="42.336927631599998"/>
    <n v="27932.864561310002"/>
    <n v="2"/>
  </r>
  <r>
    <x v="5"/>
    <s v="JU2315 P&amp;CC HARP"/>
    <x v="2"/>
    <x v="10"/>
    <n v="78.2914342105"/>
    <n v="108240.65491804"/>
    <n v="5"/>
  </r>
  <r>
    <x v="6"/>
    <s v="JU2144 NSLHD CHIEF EXECUTIVE"/>
    <x v="0"/>
    <x v="22"/>
    <n v="226.3659210525"/>
    <n v="97296.235033830002"/>
    <n v="44"/>
  </r>
  <r>
    <x v="4"/>
    <s v="JU1048 NSLHD RNS DIV OF MEDIC"/>
    <x v="0"/>
    <x v="16"/>
    <n v="9593.7424953009995"/>
    <n v="4684774.8388743801"/>
    <n v="110"/>
  </r>
  <r>
    <x v="0"/>
    <s v="JU1040 NSLHD HKHS DIV OF SECTOR OPER"/>
    <x v="2"/>
    <x v="19"/>
    <n v="83.763289473599997"/>
    <n v="37908.190599189998"/>
    <n v="10"/>
  </r>
  <r>
    <x v="5"/>
    <s v="JU2315 P&amp;CC HARP"/>
    <x v="1"/>
    <x v="13"/>
    <n v="94.715125"/>
    <n v="123891.59896228"/>
    <n v="8"/>
  </r>
  <r>
    <x v="0"/>
    <s v="JU1044 NSLHD HKHS DIV OF ALLIED HEALTH"/>
    <x v="2"/>
    <x v="25"/>
    <n v="56.741447368499998"/>
    <n v="25508.495051559999"/>
    <n v="8"/>
  </r>
  <r>
    <x v="0"/>
    <s v="JU1044 NSLHD HKHS DIV OF ALLIED HEALTH"/>
    <x v="1"/>
    <x v="24"/>
    <n v="56.157763157799998"/>
    <n v="24851.12960299"/>
    <n v="12"/>
  </r>
  <r>
    <x v="2"/>
    <s v="JU4368 NSLHD RYDE NURSING SERVICES"/>
    <x v="2"/>
    <x v="18"/>
    <n v="2663.9057894736002"/>
    <n v="899746.08944669005"/>
    <n v="1"/>
  </r>
  <r>
    <x v="5"/>
    <s v="JU2314 P&amp;CC Cremone CHC"/>
    <x v="1"/>
    <x v="16"/>
    <n v="14.593875000000001"/>
    <n v="14676.856940760001"/>
    <n v="0"/>
  </r>
  <r>
    <x v="6"/>
    <s v="JU2116 NSLHD CLINICAL TECHNOLOGY SERVICE"/>
    <x v="2"/>
    <x v="0"/>
    <n v="9.8430263156999995"/>
    <n v="4261.2513416800002"/>
    <n v="1"/>
  </r>
  <r>
    <x v="4"/>
    <s v="JU4367 - NSLHD RNS RYDE MEDICAL SERVICES"/>
    <x v="1"/>
    <x v="6"/>
    <n v="31.303684210499998"/>
    <n v="13551.554124980001"/>
    <n v="6"/>
  </r>
  <r>
    <x v="4"/>
    <s v="JU2170 NSLHD RNS Division of Cancer, Haematology &amp; Palliative Care"/>
    <x v="2"/>
    <x v="5"/>
    <n v="3798.1435874060999"/>
    <n v="1956228.4756217799"/>
    <n v="251"/>
  </r>
  <r>
    <x v="0"/>
    <s v="JU1044 NSLHD HKHS DIV OF ALLIED HEALTH"/>
    <x v="1"/>
    <x v="3"/>
    <n v="81.976315789400005"/>
    <n v="35855.830629949996"/>
    <n v="6"/>
  </r>
  <r>
    <x v="2"/>
    <s v="JU4368 NSLHD RYDE NURSING SERVICES"/>
    <x v="2"/>
    <x v="20"/>
    <n v="2813.5689473689999"/>
    <n v="959271.04205073998"/>
    <n v="3"/>
  </r>
  <r>
    <x v="6"/>
    <s v="JU2158 NSLHD PATU - PATIENT ACCESS TRANSPORT UNIT"/>
    <x v="2"/>
    <x v="6"/>
    <n v="57.7209210527"/>
    <n v="22735.543964420001"/>
    <n v="1"/>
  </r>
  <r>
    <x v="6"/>
    <s v="JU2116 NSLHD CLINICAL TECHNOLOGY SERVICE"/>
    <x v="0"/>
    <x v="19"/>
    <n v="39.9894736842"/>
    <n v="14087.877706429999"/>
    <n v="1"/>
  </r>
  <r>
    <x v="6"/>
    <s v="JU2168 NSLHD CLINICAL OPER EXECUTIVE UNIT"/>
    <x v="2"/>
    <x v="23"/>
    <n v="759.94295394699998"/>
    <n v="304828.62690273998"/>
    <n v="35"/>
  </r>
  <r>
    <x v="5"/>
    <s v="JU2317 P&amp;CC HealthOne"/>
    <x v="0"/>
    <x v="24"/>
    <n v="0"/>
    <n v="0"/>
    <n v="0"/>
  </r>
  <r>
    <x v="3"/>
    <s v="JU1076 NSLHD NBHS DIV OF ANAESTH AND SURG"/>
    <x v="0"/>
    <x v="18"/>
    <n v="13.799125"/>
    <n v="18289.061966329999"/>
    <n v="0"/>
  </r>
  <r>
    <x v="1"/>
    <s v="JU2162 NSLHD PHPP HEALTH PROMOTION"/>
    <x v="1"/>
    <x v="6"/>
    <n v="11.628453947400001"/>
    <n v="5006.1566528499998"/>
    <n v="13"/>
  </r>
  <r>
    <x v="3"/>
    <s v="JU1084 NSLHD NBHS DIV OF AGED CARE AND REHAB"/>
    <x v="2"/>
    <x v="7"/>
    <n v="28.0240197368"/>
    <n v="27034.560666140002"/>
    <n v="1"/>
  </r>
  <r>
    <x v="7"/>
    <s v="JU2175 NSLHD MENTAL HEALTH DRUG AND ALCOHOL"/>
    <x v="0"/>
    <x v="16"/>
    <n v="4217.7485526309001"/>
    <n v="1736433.73566201"/>
    <n v="162"/>
  </r>
  <r>
    <x v="6"/>
    <s v="JU1317 NSLHD NORTHERN BEACHES HOSPITAL"/>
    <x v="0"/>
    <x v="13"/>
    <n v="1342.6756578945999"/>
    <n v="611467.18051585997"/>
    <n v="110"/>
  </r>
  <r>
    <x v="5"/>
    <s v="JU2316 P&amp;CC Health Contact Centre"/>
    <x v="1"/>
    <x v="8"/>
    <n v="11.6389473684"/>
    <n v="4565.9589595199996"/>
    <n v="0"/>
  </r>
  <r>
    <x v="4"/>
    <s v="JU1102 NSLHD CORPORATE SERVICES - RNS PPP"/>
    <x v="0"/>
    <x v="10"/>
    <n v="86.872894736800006"/>
    <n v="24006.72727114"/>
    <n v="0"/>
  </r>
  <r>
    <x v="6"/>
    <s v="NSLHD CORPORATE SERVICES - RE PPP"/>
    <x v="2"/>
    <x v="1"/>
    <n v="83.458059210399995"/>
    <n v="47383.634294000003"/>
    <n v="2"/>
  </r>
  <r>
    <x v="0"/>
    <s v="JU1024 NSLHD HKH OUTPATIENT SERVICES"/>
    <x v="0"/>
    <x v="13"/>
    <n v="65.272368420999996"/>
    <n v="23960.183454000002"/>
    <n v="0"/>
  </r>
  <r>
    <x v="6"/>
    <s v="JU1317 NSLHD NORTHERN BEACHES HOSPITAL"/>
    <x v="1"/>
    <x v="24"/>
    <n v="1051.4182894739999"/>
    <n v="528983.05696639"/>
    <n v="43"/>
  </r>
  <r>
    <x v="5"/>
    <s v="JU2315 P&amp;CC HARP"/>
    <x v="2"/>
    <x v="11"/>
    <n v="105.5782236842"/>
    <n v="116485.87566000001"/>
    <n v="3"/>
  </r>
  <r>
    <x v="5"/>
    <s v="JU2312 P&amp;CC Community Clinical Rehab"/>
    <x v="2"/>
    <x v="8"/>
    <n v="79.014473684199999"/>
    <n v="35940.102844820001"/>
    <n v="5"/>
  </r>
  <r>
    <x v="5"/>
    <s v="JU2314 P&amp;CC Cremone CHC"/>
    <x v="1"/>
    <x v="15"/>
    <n v="0"/>
    <n v="0"/>
    <n v="0"/>
  </r>
  <r>
    <x v="6"/>
    <s v="JU2159 NSLHD CORPORATE SERVICES REPORTING ENTITY"/>
    <x v="2"/>
    <x v="15"/>
    <n v="26.740644736899998"/>
    <n v="13782.371164239999"/>
    <n v="2"/>
  </r>
  <r>
    <x v="6"/>
    <s v="JU2168 NSLHD CLINICAL OPER EXECUTIVE UNIT"/>
    <x v="2"/>
    <x v="15"/>
    <n v="682.43810526319999"/>
    <n v="300091.39652446"/>
    <n v="31"/>
  </r>
  <r>
    <x v="2"/>
    <s v="JU4368 NSLHD RYDE NURSING SERVICES"/>
    <x v="0"/>
    <x v="1"/>
    <n v="2063.4148684207998"/>
    <n v="703195.49093033001"/>
    <n v="10"/>
  </r>
  <r>
    <x v="2"/>
    <s v="JU4362 NSLHD RYDE CORPORATE SERVICES"/>
    <x v="0"/>
    <x v="2"/>
    <n v="369.76565789469998"/>
    <n v="93802.747712380005"/>
    <n v="14"/>
  </r>
  <r>
    <x v="3"/>
    <s v="JU1088 NSLHD NBHS DIV OF SECTOR OPER"/>
    <x v="2"/>
    <x v="25"/>
    <n v="2.6776315788999998"/>
    <n v="1077.9584255"/>
    <n v="0"/>
  </r>
  <r>
    <x v="2"/>
    <s v="JU4366 NSLHD RYDE MEDICAL SERVICES"/>
    <x v="1"/>
    <x v="16"/>
    <n v="2240.8851954884999"/>
    <n v="1628449.6105030801"/>
    <n v="31"/>
  </r>
  <r>
    <x v="5"/>
    <s v="JU2312 P&amp;CC Community Clinical Rehab"/>
    <x v="2"/>
    <x v="7"/>
    <n v="71.059736842099994"/>
    <n v="32370.722754139999"/>
    <n v="3"/>
  </r>
  <r>
    <x v="6"/>
    <s v="JU1317 NSLHD NORTHERN BEACHES HOSPITAL"/>
    <x v="2"/>
    <x v="4"/>
    <n v="1231.9860526318"/>
    <n v="584857.45947124006"/>
    <n v="30"/>
  </r>
  <r>
    <x v="0"/>
    <s v="JU1025 NSLHD HKHS DIV OF CORPORATE SERVICES"/>
    <x v="1"/>
    <x v="3"/>
    <n v="519.96460526320004"/>
    <n v="133569.72541894001"/>
    <n v="23"/>
  </r>
  <r>
    <x v="6"/>
    <s v="JU2159 NSLHD CORPORATE SERVICES REPORTING ENTITY"/>
    <x v="2"/>
    <x v="25"/>
    <n v="29.168046052800001"/>
    <n v="12379.68626393"/>
    <n v="3"/>
  </r>
  <r>
    <x v="2"/>
    <s v="JU4368 NSLHD RYDE NURSING SERVICES"/>
    <x v="0"/>
    <x v="10"/>
    <n v="2358.7765789472001"/>
    <n v="801053.85502478003"/>
    <n v="8"/>
  </r>
  <r>
    <x v="6"/>
    <s v="NSLHD CORPORATE SERVICES - RE PPP"/>
    <x v="1"/>
    <x v="13"/>
    <n v="93.747328947400007"/>
    <n v="48419.33181191"/>
    <n v="0"/>
  </r>
  <r>
    <x v="4"/>
    <s v="JU1048 NSLHD RNS DIV OF MEDIC"/>
    <x v="2"/>
    <x v="13"/>
    <n v="11148.264948309101"/>
    <n v="5324168.0575755397"/>
    <n v="200"/>
  </r>
  <r>
    <x v="3"/>
    <s v="JU1076 NSLHD NBHS DIV OF ANAESTH AND SURG"/>
    <x v="0"/>
    <x v="20"/>
    <n v="0.89049999999999996"/>
    <n v="1217.37839964"/>
    <n v="0"/>
  </r>
  <r>
    <x v="2"/>
    <s v="JU4362 NSLHD RYDE CORPORATE SERVICES"/>
    <x v="2"/>
    <x v="13"/>
    <n v="492.02192105249998"/>
    <n v="140424.23299034001"/>
    <n v="25"/>
  </r>
  <r>
    <x v="4"/>
    <s v="JU2108 NSLHD IMAGING"/>
    <x v="2"/>
    <x v="16"/>
    <n v="2299.2799370301"/>
    <n v="1193091.03757802"/>
    <n v="65"/>
  </r>
  <r>
    <x v="2"/>
    <s v="JU4362 NSLHD RYDE CORPORATE SERVICES"/>
    <x v="2"/>
    <x v="21"/>
    <n v="378.57447368419997"/>
    <n v="93175.502688649998"/>
    <n v="12"/>
  </r>
  <r>
    <x v="5"/>
    <s v="JU2315 P&amp;CC HARP"/>
    <x v="0"/>
    <x v="12"/>
    <n v="78.891322368399997"/>
    <n v="89873.750292330005"/>
    <n v="3"/>
  </r>
  <r>
    <x v="6"/>
    <s v="JU2160 NSLHD INFORMATION COMMUNICATIONS &amp; TECHNOLOGY"/>
    <x v="2"/>
    <x v="1"/>
    <n v="1125.3734276313"/>
    <n v="533344.37865155004"/>
    <n v="115"/>
  </r>
  <r>
    <x v="6"/>
    <s v="NSLHD CORPORATE SERVICES - RE PPP"/>
    <x v="2"/>
    <x v="24"/>
    <n v="34.952710526399997"/>
    <n v="20495.205217229999"/>
    <n v="4"/>
  </r>
  <r>
    <x v="3"/>
    <s v="JU1078 NSLHD NBHS MV DIV OF ALLIED HEALTH"/>
    <x v="0"/>
    <x v="3"/>
    <n v="48.364868421099999"/>
    <n v="17585.854296789999"/>
    <n v="3"/>
  </r>
  <r>
    <x v="1"/>
    <s v="JU2161 NSLHD PHPP ABORIGINAL HEALTH"/>
    <x v="2"/>
    <x v="21"/>
    <n v="4.5156578948000003"/>
    <n v="2471.9263228300001"/>
    <n v="8"/>
  </r>
  <r>
    <x v="6"/>
    <s v="JU2144 NSLHD CHIEF EXECUTIVE"/>
    <x v="0"/>
    <x v="8"/>
    <n v="239.92986842120001"/>
    <n v="100546.57669988"/>
    <n v="61"/>
  </r>
  <r>
    <x v="6"/>
    <s v="JU4344 NSLHD RESEARCH GEN"/>
    <x v="0"/>
    <x v="8"/>
    <n v="205.60617105270001"/>
    <n v="111288.52185410001"/>
    <n v="29"/>
  </r>
  <r>
    <x v="7"/>
    <s v="JU2175 NSLHD MENTAL HEALTH DRUG AND ALCOHOL"/>
    <x v="2"/>
    <x v="10"/>
    <n v="4527.9047105271002"/>
    <n v="1963365.5232743199"/>
    <n v="110"/>
  </r>
  <r>
    <x v="6"/>
    <s v="JU2159 NSLHD CORPORATE SERVICES REPORTING ENTITY"/>
    <x v="2"/>
    <x v="23"/>
    <n v="27.812881578999999"/>
    <n v="12455.85099605"/>
    <n v="4"/>
  </r>
  <r>
    <x v="2"/>
    <s v="JU4368 NSLHD RYDE NURSING SERVICES"/>
    <x v="2"/>
    <x v="19"/>
    <n v="2574.6882894739001"/>
    <n v="867950.82681661996"/>
    <n v="1"/>
  </r>
  <r>
    <x v="4"/>
    <s v="JU1064 NSLHD RNS DIV OF BUSINESS UNITS"/>
    <x v="0"/>
    <x v="10"/>
    <n v="0"/>
    <n v="0"/>
    <n v="0"/>
  </r>
  <r>
    <x v="3"/>
    <s v="JU1084 NSLHD NBHS DIV OF AGED CARE AND REHAB"/>
    <x v="0"/>
    <x v="18"/>
    <n v="64.682249999999996"/>
    <n v="77096.545772419995"/>
    <n v="0"/>
  </r>
  <r>
    <x v="2"/>
    <s v="JU4368 NSLHD RYDE NURSING SERVICES"/>
    <x v="0"/>
    <x v="24"/>
    <n v="2361.8738157891999"/>
    <n v="804485.55281539005"/>
    <n v="9"/>
  </r>
  <r>
    <x v="4"/>
    <s v="JU1052 NSLHD RNS DIV OF SURG AND ANAESTH"/>
    <x v="2"/>
    <x v="4"/>
    <n v="15264.220807330799"/>
    <n v="6766969.7628487004"/>
    <n v="100"/>
  </r>
  <r>
    <x v="6"/>
    <s v="JU2116 NSLHD CLINICAL TECHNOLOGY SERVICE"/>
    <x v="0"/>
    <x v="24"/>
    <n v="37.394736842100002"/>
    <n v="12488.53949189"/>
    <n v="4"/>
  </r>
  <r>
    <x v="7"/>
    <s v="JU2175 NSLHD MENTAL HEALTH DRUG AND ALCOHOL"/>
    <x v="2"/>
    <x v="2"/>
    <n v="4859.1827236846002"/>
    <n v="2087439.3953528099"/>
    <n v="123"/>
  </r>
  <r>
    <x v="0"/>
    <s v="JU1040 NSLHD HKHS DIV OF SECTOR OPER"/>
    <x v="0"/>
    <x v="14"/>
    <n v="110.5372368421"/>
    <n v="50859.150394349999"/>
    <n v="3"/>
  </r>
  <r>
    <x v="0"/>
    <s v="JU1042 NSLHD HKHS DIV OF MEDICAL SERVICES"/>
    <x v="1"/>
    <x v="12"/>
    <n v="1816.6643712405"/>
    <n v="1252037.5234644399"/>
    <n v="103"/>
  </r>
  <r>
    <x v="3"/>
    <s v="JU1084 NSLHD NBHS DIV OF AGED CARE AND REHAB"/>
    <x v="2"/>
    <x v="1"/>
    <n v="202.899"/>
    <n v="204409.03213169999"/>
    <n v="2"/>
  </r>
  <r>
    <x v="1"/>
    <s v="JU2163 NSLHD PHPP PUBLIC HEALTH UNIT"/>
    <x v="0"/>
    <x v="2"/>
    <n v="232.06501973690001"/>
    <n v="157110.62198932"/>
    <n v="9"/>
  </r>
  <r>
    <x v="5"/>
    <s v="JU2316 P&amp;CC Health Contact Centre"/>
    <x v="2"/>
    <x v="7"/>
    <n v="29.196578947399999"/>
    <n v="9772.3398941199994"/>
    <n v="1"/>
  </r>
  <r>
    <x v="8"/>
    <s v="JU1248 NSLHD MANLY SP&amp;T"/>
    <x v="0"/>
    <x v="20"/>
    <n v="14.181842105199999"/>
    <n v="5758.3449646999998"/>
    <n v="0"/>
  </r>
  <r>
    <x v="4"/>
    <s v="JU4367 - NSLHD RNS RYDE MEDICAL SERVICES"/>
    <x v="1"/>
    <x v="1"/>
    <n v="30.004342105199999"/>
    <n v="13017.571364699999"/>
    <n v="4"/>
  </r>
  <r>
    <x v="6"/>
    <s v="JU2159 NSLHD CORPORATE SERVICES REPORTING ENTITY"/>
    <x v="2"/>
    <x v="22"/>
    <n v="29.547013157799999"/>
    <n v="12970.164884690001"/>
    <n v="3"/>
  </r>
  <r>
    <x v="1"/>
    <s v="JU2162 NSLHD PHPP HEALTH PROMOTION"/>
    <x v="2"/>
    <x v="22"/>
    <n v="19.0332894738"/>
    <n v="6443.4018156900001"/>
    <n v="5"/>
  </r>
  <r>
    <x v="1"/>
    <s v="JU2152 NSLHD POPULATION HEALTH &amp; PLANNING"/>
    <x v="0"/>
    <x v="4"/>
    <n v="67.423894736799994"/>
    <n v="34259.56913756"/>
    <n v="10"/>
  </r>
  <r>
    <x v="0"/>
    <s v="JU1036 NSLHD HKHS DIV OF REHAB AND AGED CARE"/>
    <x v="0"/>
    <x v="19"/>
    <n v="476.31682236839998"/>
    <n v="218236.36952606999"/>
    <n v="5"/>
  </r>
  <r>
    <x v="2"/>
    <s v="JU4366 NSLHD RYDE MEDICAL SERVICES"/>
    <x v="1"/>
    <x v="11"/>
    <n v="2181.8089520680001"/>
    <n v="1583183.1837672901"/>
    <n v="17"/>
  </r>
  <r>
    <x v="4"/>
    <s v="JU1056 NSLHD RNS DIV OF WOM CHILD AND FAM HLTH"/>
    <x v="0"/>
    <x v="10"/>
    <n v="4442.6071447377999"/>
    <n v="2101075.0366650498"/>
    <n v="35"/>
  </r>
  <r>
    <x v="1"/>
    <s v="JU2162 NSLHD PHPP HEALTH PROMOTION"/>
    <x v="0"/>
    <x v="12"/>
    <n v="63.411447368600001"/>
    <n v="24991.929682509999"/>
    <n v="1"/>
  </r>
  <r>
    <x v="6"/>
    <s v="JU2160 NSLHD INFORMATION COMMUNICATIONS &amp; TECHNOLOGY"/>
    <x v="1"/>
    <x v="1"/>
    <n v="1084.1130789471999"/>
    <n v="519388.27655601001"/>
    <n v="90"/>
  </r>
  <r>
    <x v="6"/>
    <s v="JU2148 NSLHD CLINICAL GOVERNANCE"/>
    <x v="0"/>
    <x v="7"/>
    <n v="367.91"/>
    <n v="134610.15750093001"/>
    <n v="76"/>
  </r>
  <r>
    <x v="0"/>
    <s v="JU1046 NSLHD HKHS DIV OF NURSING"/>
    <x v="0"/>
    <x v="22"/>
    <n v="3998.8984210530998"/>
    <n v="1344928.2782716299"/>
    <n v="3"/>
  </r>
  <r>
    <x v="8"/>
    <s v="JU1248 NSLHD MANLY SP&amp;T"/>
    <x v="0"/>
    <x v="18"/>
    <n v="0"/>
    <n v="0"/>
    <n v="0"/>
  </r>
  <r>
    <x v="3"/>
    <s v="JU1079 NSLHD NBHS MV DIV OF CORPORATE SERVICES"/>
    <x v="1"/>
    <x v="6"/>
    <n v="90.826447368499998"/>
    <n v="21501.38674514"/>
    <n v="22"/>
  </r>
  <r>
    <x v="5"/>
    <s v="JU2322 P&amp;CC Oral Health"/>
    <x v="2"/>
    <x v="1"/>
    <n v="105.4391578946"/>
    <n v="58353.028706860001"/>
    <n v="9"/>
  </r>
  <r>
    <x v="4"/>
    <s v="JU4354 NSLHD RNS FINANCE"/>
    <x v="0"/>
    <x v="13"/>
    <n v="156.9917105262"/>
    <n v="61924.583616540003"/>
    <n v="10"/>
  </r>
  <r>
    <x v="6"/>
    <s v="JU2164 NSLHD WORKFORCE DEVELOPMENT"/>
    <x v="0"/>
    <x v="3"/>
    <n v="755.47026315779999"/>
    <n v="370183.40140725998"/>
    <n v="109"/>
  </r>
  <r>
    <x v="3"/>
    <s v="JU1079 NSLHD NBHS MV DIV OF CORPORATE SERVICES"/>
    <x v="1"/>
    <x v="7"/>
    <n v="85.018289473699994"/>
    <n v="20647.159648379999"/>
    <n v="22"/>
  </r>
  <r>
    <x v="2"/>
    <s v="JU4370 NSLHD RYDE PRIMARY &amp; COMMUNITY CARE"/>
    <x v="1"/>
    <x v="3"/>
    <n v="11.6414473684"/>
    <n v="3748.15950299"/>
    <n v="5"/>
  </r>
  <r>
    <x v="6"/>
    <s v="JU2166 NSLHD SENIOR MEDICAL WORKFORCE"/>
    <x v="2"/>
    <x v="3"/>
    <n v="188.7019605262"/>
    <n v="112610.84134868"/>
    <n v="27"/>
  </r>
  <r>
    <x v="5"/>
    <s v="JU2322 P&amp;CC Oral Health"/>
    <x v="2"/>
    <x v="10"/>
    <n v="54.4834736842"/>
    <n v="31653.119617069999"/>
    <n v="0"/>
  </r>
  <r>
    <x v="3"/>
    <s v="JU1079 NSLHD NBHS MV DIV OF CORPORATE SERVICES"/>
    <x v="2"/>
    <x v="1"/>
    <n v="88.337763158000001"/>
    <n v="20608.37256856"/>
    <n v="19"/>
  </r>
  <r>
    <x v="6"/>
    <s v="JU2116 NSLHD CLINICAL TECHNOLOGY SERVICE"/>
    <x v="0"/>
    <x v="3"/>
    <n v="67.709736841999998"/>
    <n v="25233.97150978"/>
    <n v="3"/>
  </r>
  <r>
    <x v="4"/>
    <s v="JU1052 NSLHD RNS DIV OF SURG AND ANAESTH"/>
    <x v="2"/>
    <x v="15"/>
    <n v="15173.933202067299"/>
    <n v="6541548.3509378303"/>
    <n v="128"/>
  </r>
  <r>
    <x v="1"/>
    <s v="JU2152 NSLHD POPULATION HEALTH &amp; PLANNING"/>
    <x v="2"/>
    <x v="18"/>
    <n v="44.800914473699997"/>
    <n v="30704.954662339998"/>
    <n v="4"/>
  </r>
  <r>
    <x v="5"/>
    <s v="JU2307 P&amp;CC Area Executive"/>
    <x v="0"/>
    <x v="7"/>
    <n v="84.342967105200003"/>
    <n v="44299.697829639998"/>
    <n v="6"/>
  </r>
  <r>
    <x v="5"/>
    <s v="JU2309 P&amp;CC Child &amp; Family Health"/>
    <x v="0"/>
    <x v="13"/>
    <n v="397.13365789480002"/>
    <n v="230092.65880954999"/>
    <n v="40"/>
  </r>
  <r>
    <x v="1"/>
    <s v="JU2152 NSLHD POPULATION HEALTH &amp; PLANNING"/>
    <x v="0"/>
    <x v="21"/>
    <n v="47.841723684199998"/>
    <n v="31255.229222239999"/>
    <n v="3"/>
  </r>
  <r>
    <x v="2"/>
    <s v="JU4370 NSLHD RYDE PRIMARY &amp; COMMUNITY CARE"/>
    <x v="2"/>
    <x v="25"/>
    <n v="8.2194736842000005"/>
    <n v="3682.67100656"/>
    <n v="2"/>
  </r>
  <r>
    <x v="4"/>
    <s v="JU4354 NSLHD RNS FINANCE"/>
    <x v="0"/>
    <x v="21"/>
    <n v="98.993026315799995"/>
    <n v="37797.235889700001"/>
    <n v="8"/>
  </r>
  <r>
    <x v="0"/>
    <s v="JU1044 NSLHD HKHS DIV OF ALLIED HEALTH"/>
    <x v="2"/>
    <x v="12"/>
    <n v="74.210526315699994"/>
    <n v="32030.20988586"/>
    <n v="10"/>
  </r>
  <r>
    <x v="4"/>
    <s v="JU1056 NSLHD RNS DIV OF WOM CHILD AND FAM HLTH"/>
    <x v="1"/>
    <x v="14"/>
    <n v="3505.5855855260002"/>
    <n v="1834121.93183249"/>
    <n v="40"/>
  </r>
  <r>
    <x v="4"/>
    <s v="JU1056 NSLHD RNS DIV OF WOM CHILD AND FAM HLTH"/>
    <x v="0"/>
    <x v="1"/>
    <n v="4076.9227105267"/>
    <n v="2081004.87770235"/>
    <n v="70"/>
  </r>
  <r>
    <x v="5"/>
    <s v="JU2307 P&amp;CC Area Executive"/>
    <x v="0"/>
    <x v="2"/>
    <n v="80.507421052599994"/>
    <n v="42195.613371610001"/>
    <n v="2"/>
  </r>
  <r>
    <x v="8"/>
    <s v="JU1248 NSLHD MANLY SP&amp;T"/>
    <x v="0"/>
    <x v="6"/>
    <n v="13.5484210526"/>
    <n v="5501.1529227999999"/>
    <n v="0"/>
  </r>
  <r>
    <x v="9"/>
    <s v="JU2172 RESEARCH CLINICAL TRIALS"/>
    <x v="2"/>
    <x v="4"/>
    <n v="155.2859210526"/>
    <n v="58808.826946300003"/>
    <n v="21"/>
  </r>
  <r>
    <x v="6"/>
    <s v="JU2166 NSLHD SENIOR MEDICAL WORKFORCE"/>
    <x v="2"/>
    <x v="24"/>
    <n v="160.58973026309999"/>
    <n v="89315.115399050002"/>
    <n v="2"/>
  </r>
  <r>
    <x v="7"/>
    <s v="JU2174 - NSLHD DRUG &amp; ALCOHOL"/>
    <x v="0"/>
    <x v="14"/>
    <n v="477.6325855266"/>
    <n v="208447.26201229001"/>
    <n v="5"/>
  </r>
  <r>
    <x v="1"/>
    <s v="JU2161 NSLHD PHPP ABORIGINAL HEALTH"/>
    <x v="1"/>
    <x v="11"/>
    <n v="0"/>
    <n v="0"/>
    <n v="10"/>
  </r>
  <r>
    <x v="6"/>
    <s v="JU2164 NSLHD WORKFORCE DEVELOPMENT"/>
    <x v="0"/>
    <x v="24"/>
    <n v="635.78042763129997"/>
    <n v="314516.24136279"/>
    <n v="70"/>
  </r>
  <r>
    <x v="0"/>
    <s v="JU1024 NSLHD HKH OUTPATIENT SERVICES"/>
    <x v="0"/>
    <x v="19"/>
    <n v="47.710657894800001"/>
    <n v="17305.11556758"/>
    <n v="1"/>
  </r>
  <r>
    <x v="6"/>
    <s v="JU2116 NSLHD CLINICAL TECHNOLOGY SERVICE"/>
    <x v="2"/>
    <x v="7"/>
    <n v="28.2343421052"/>
    <n v="11440.29315182"/>
    <n v="1"/>
  </r>
  <r>
    <x v="5"/>
    <s v="JU2316 P&amp;CC Health Contact Centre"/>
    <x v="2"/>
    <x v="2"/>
    <n v="26.134210526299999"/>
    <n v="8785.2174186800003"/>
    <n v="1"/>
  </r>
  <r>
    <x v="6"/>
    <s v="JU2140 NSLHD NURSING &amp; MIDWIFERY"/>
    <x v="1"/>
    <x v="13"/>
    <n v="278.47855263150001"/>
    <n v="141848.02307902"/>
    <n v="1"/>
  </r>
  <r>
    <x v="6"/>
    <s v="JU4312 NSLHD MEDICAL IMAGING"/>
    <x v="1"/>
    <x v="16"/>
    <n v="123.94927349619999"/>
    <n v="69746.042650839998"/>
    <n v="2"/>
  </r>
  <r>
    <x v="4"/>
    <s v="JU1102 NSLHD CORPORATE SERVICES - RNS PPP"/>
    <x v="0"/>
    <x v="7"/>
    <n v="113.17697368429999"/>
    <n v="31782.79884526"/>
    <n v="0"/>
  </r>
  <r>
    <x v="3"/>
    <s v="JU1079 NSLHD NBHS MV DIV OF CORPORATE SERVICES"/>
    <x v="2"/>
    <x v="10"/>
    <n v="64.311710526200002"/>
    <n v="14959.22947204"/>
    <n v="12"/>
  </r>
  <r>
    <x v="6"/>
    <s v="JU2158 NSLHD PATU - PATIENT ACCESS TRANSPORT UNIT"/>
    <x v="2"/>
    <x v="11"/>
    <n v="50.214078947399997"/>
    <n v="18862.376682279999"/>
    <n v="0"/>
  </r>
  <r>
    <x v="0"/>
    <s v="JU1024 NSLHD HKH OUTPATIENT SERVICES"/>
    <x v="0"/>
    <x v="16"/>
    <n v="66.912499999800005"/>
    <n v="23735.88435443"/>
    <n v="0"/>
  </r>
  <r>
    <x v="5"/>
    <s v="JU2308 P&amp;CC Breast Screen"/>
    <x v="0"/>
    <x v="23"/>
    <n v="33.060955827100003"/>
    <n v="17241.709863550001"/>
    <n v="5"/>
  </r>
  <r>
    <x v="4"/>
    <s v="JU2108 NSLHD IMAGING"/>
    <x v="0"/>
    <x v="2"/>
    <n v="1864.8126964283999"/>
    <n v="952912.01619361003"/>
    <n v="73"/>
  </r>
  <r>
    <x v="6"/>
    <s v="JU2164 NSLHD WORKFORCE DEVELOPMENT"/>
    <x v="2"/>
    <x v="20"/>
    <n v="739.2037631577"/>
    <n v="371197.03798743"/>
    <n v="75"/>
  </r>
  <r>
    <x v="1"/>
    <s v="JU2152 NSLHD POPULATION HEALTH &amp; PLANNING"/>
    <x v="2"/>
    <x v="20"/>
    <n v="63.003144736800003"/>
    <n v="39855.729956310002"/>
    <n v="3"/>
  </r>
  <r>
    <x v="6"/>
    <s v="JU2164 NSLHD WORKFORCE DEVELOPMENT"/>
    <x v="0"/>
    <x v="10"/>
    <n v="667.38171710539996"/>
    <n v="318304.60469135002"/>
    <n v="77"/>
  </r>
  <r>
    <x v="7"/>
    <s v="JU2174 - NSLHD DRUG &amp; ALCOHOL"/>
    <x v="1"/>
    <x v="18"/>
    <n v="433.82171052640001"/>
    <n v="196238.75291037999"/>
    <n v="6"/>
  </r>
  <r>
    <x v="4"/>
    <s v="JU2108 NSLHD IMAGING"/>
    <x v="1"/>
    <x v="1"/>
    <n v="2108.5283787592998"/>
    <n v="1143702.22849979"/>
    <n v="67"/>
  </r>
  <r>
    <x v="3"/>
    <s v="JU1088 NSLHD NBHS DIV OF SECTOR OPER"/>
    <x v="1"/>
    <x v="12"/>
    <n v="0"/>
    <n v="0"/>
    <n v="0"/>
  </r>
  <r>
    <x v="4"/>
    <s v="JU4360 NSLHD RNS OPERATIONS"/>
    <x v="2"/>
    <x v="24"/>
    <n v="1689.8056907893999"/>
    <n v="490404.66196260997"/>
    <n v="183"/>
  </r>
  <r>
    <x v="4"/>
    <s v="JU2170 NSLHD RNS Division of Cancer, Haematology &amp; Palliative Care"/>
    <x v="1"/>
    <x v="15"/>
    <n v="4063.3229558271"/>
    <n v="2100530.9040147802"/>
    <n v="176"/>
  </r>
  <r>
    <x v="2"/>
    <s v="JU4370 NSLHD RYDE PRIMARY &amp; COMMUNITY CARE"/>
    <x v="1"/>
    <x v="5"/>
    <n v="16.6535526316"/>
    <n v="4704.2731546100003"/>
    <n v="4"/>
  </r>
  <r>
    <x v="0"/>
    <s v="JU1024 NSLHD HKH OUTPATIENT SERVICES"/>
    <x v="0"/>
    <x v="18"/>
    <n v="61.084473684199999"/>
    <n v="22490.822033830002"/>
    <n v="1"/>
  </r>
  <r>
    <x v="8"/>
    <s v="JU1248 NSLHD MANLY SP&amp;T"/>
    <x v="1"/>
    <x v="11"/>
    <n v="0"/>
    <n v="0"/>
    <n v="0"/>
  </r>
  <r>
    <x v="8"/>
    <s v="JU4340 NSLHD RESEARCH SP&amp;T"/>
    <x v="2"/>
    <x v="19"/>
    <n v="156.40434210539999"/>
    <n v="88987.91619828"/>
    <n v="10"/>
  </r>
  <r>
    <x v="4"/>
    <s v="JU1064 NSLHD RNS DIV OF BUSINESS UNITS"/>
    <x v="0"/>
    <x v="2"/>
    <n v="0"/>
    <n v="0"/>
    <n v="0"/>
  </r>
  <r>
    <x v="9"/>
    <s v="JU2172 RESEARCH CLINICAL TRIALS"/>
    <x v="0"/>
    <x v="15"/>
    <n v="93.973289473700007"/>
    <n v="36624.300805480001"/>
    <n v="12"/>
  </r>
  <r>
    <x v="1"/>
    <s v="JU2152 NSLHD POPULATION HEALTH &amp; PLANNING"/>
    <x v="2"/>
    <x v="21"/>
    <n v="52.7527105263"/>
    <n v="35755.945407699997"/>
    <n v="0"/>
  </r>
  <r>
    <x v="5"/>
    <s v="JU2308 P&amp;CC Breast Screen"/>
    <x v="2"/>
    <x v="2"/>
    <n v="1.5088157894000001"/>
    <n v="574.41419040000005"/>
    <n v="0"/>
  </r>
  <r>
    <x v="1"/>
    <s v="JU2161 NSLHD PHPP ABORIGINAL HEALTH"/>
    <x v="0"/>
    <x v="2"/>
    <n v="27.9124013158"/>
    <n v="11830.424922329999"/>
    <n v="4"/>
  </r>
  <r>
    <x v="5"/>
    <s v="JU2320 P&amp;CC Multicutural Health"/>
    <x v="1"/>
    <x v="12"/>
    <n v="0"/>
    <n v="0"/>
    <n v="1"/>
  </r>
  <r>
    <x v="4"/>
    <s v="JU1052 NSLHD RNS DIV OF SURG AND ANAESTH"/>
    <x v="2"/>
    <x v="18"/>
    <n v="15379.2480140977"/>
    <n v="6962044.0370845804"/>
    <n v="110"/>
  </r>
  <r>
    <x v="5"/>
    <s v="JU2305 P&amp;CC AGED CARE &amp; REHAB"/>
    <x v="0"/>
    <x v="11"/>
    <n v="89.390263157899994"/>
    <n v="32880.766567350001"/>
    <n v="4"/>
  </r>
  <r>
    <x v="6"/>
    <s v="JU2159 NSLHD CORPORATE SERVICES REPORTING ENTITY"/>
    <x v="1"/>
    <x v="15"/>
    <n v="34.548684210600001"/>
    <n v="15497.75887586"/>
    <n v="6"/>
  </r>
  <r>
    <x v="3"/>
    <s v="JU1072 NSLHD NBHS DIV OF MEDIC EMERG AND ICU"/>
    <x v="2"/>
    <x v="20"/>
    <n v="16.359592105299999"/>
    <n v="14350.814865460001"/>
    <n v="0"/>
  </r>
  <r>
    <x v="5"/>
    <s v="JU2317 P&amp;CC HealthOne"/>
    <x v="0"/>
    <x v="2"/>
    <n v="0"/>
    <n v="0"/>
    <n v="0"/>
  </r>
  <r>
    <x v="3"/>
    <s v="JU1072 NSLHD NBHS DIV OF MEDIC EMERG AND ICU"/>
    <x v="2"/>
    <x v="9"/>
    <n v="18.581644736800001"/>
    <n v="16087.340799219999"/>
    <n v="0"/>
  </r>
  <r>
    <x v="4"/>
    <s v="JU2170 NSLHD RNS Division of Cancer, Haematology &amp; Palliative Care"/>
    <x v="2"/>
    <x v="15"/>
    <n v="3865.5266823309998"/>
    <n v="1942001.968998"/>
    <n v="238"/>
  </r>
  <r>
    <x v="4"/>
    <s v="JU2108 NSLHD IMAGING"/>
    <x v="2"/>
    <x v="3"/>
    <n v="2107.3067114666001"/>
    <n v="1106949.4790554901"/>
    <n v="80"/>
  </r>
  <r>
    <x v="2"/>
    <s v="JU4368 NSLHD RYDE NURSING SERVICES"/>
    <x v="0"/>
    <x v="2"/>
    <n v="2140.7959210520999"/>
    <n v="729577.81850600999"/>
    <n v="12"/>
  </r>
  <r>
    <x v="2"/>
    <s v="JU4368 NSLHD RYDE NURSING SERVICES"/>
    <x v="0"/>
    <x v="22"/>
    <n v="2509.1278947368"/>
    <n v="837021.31299083994"/>
    <n v="7"/>
  </r>
  <r>
    <x v="8"/>
    <s v="JU4340 NSLHD RESEARCH SP&amp;T"/>
    <x v="1"/>
    <x v="14"/>
    <n v="125.6032171053"/>
    <n v="66482.605320329996"/>
    <n v="12"/>
  </r>
  <r>
    <x v="7"/>
    <s v="JU2175 NSLHD MENTAL HEALTH DRUG AND ALCOHOL"/>
    <x v="2"/>
    <x v="20"/>
    <n v="5025.7892631579998"/>
    <n v="2162296.0128978798"/>
    <n v="148"/>
  </r>
  <r>
    <x v="5"/>
    <s v="JU2309 P&amp;CC Child &amp; Family Health"/>
    <x v="2"/>
    <x v="15"/>
    <n v="374.49579605269997"/>
    <n v="203471.04701124001"/>
    <n v="35"/>
  </r>
  <r>
    <x v="6"/>
    <s v="JU2168 NSLHD CLINICAL OPER EXECUTIVE UNIT"/>
    <x v="1"/>
    <x v="12"/>
    <n v="603.95813815810004"/>
    <n v="249056.87081697999"/>
    <n v="15"/>
  </r>
  <r>
    <x v="6"/>
    <s v="JU2166 NSLHD SENIOR MEDICAL WORKFORCE"/>
    <x v="1"/>
    <x v="11"/>
    <n v="114.3511644737"/>
    <n v="69134.354738759997"/>
    <n v="4"/>
  </r>
  <r>
    <x v="6"/>
    <s v="JU2144 NSLHD CHIEF EXECUTIVE"/>
    <x v="0"/>
    <x v="6"/>
    <n v="207.3900460525"/>
    <n v="86296.301224440002"/>
    <n v="60"/>
  </r>
  <r>
    <x v="3"/>
    <s v="JU1076 NSLHD NBHS DIV OF ANAESTH AND SURG"/>
    <x v="0"/>
    <x v="10"/>
    <n v="15.716875"/>
    <n v="20821.730449279999"/>
    <n v="0"/>
  </r>
  <r>
    <x v="6"/>
    <s v="JU4344 NSLHD RESEARCH GEN"/>
    <x v="0"/>
    <x v="4"/>
    <n v="196.15526315790001"/>
    <n v="105337.13610869"/>
    <n v="27"/>
  </r>
  <r>
    <x v="2"/>
    <s v="JU4370 NSLHD RYDE PRIMARY &amp; COMMUNITY CARE"/>
    <x v="2"/>
    <x v="5"/>
    <n v="2.6168421052999999"/>
    <n v="628.79975692999994"/>
    <n v="5"/>
  </r>
  <r>
    <x v="5"/>
    <s v="JU2326 P&amp;CC Transitional Aged Care Program"/>
    <x v="0"/>
    <x v="10"/>
    <n v="6.0105263157"/>
    <n v="2677.5864144799998"/>
    <n v="1"/>
  </r>
  <r>
    <x v="1"/>
    <s v="JU2162 NSLHD PHPP HEALTH PROMOTION"/>
    <x v="0"/>
    <x v="9"/>
    <n v="20.301315789499998"/>
    <n v="8919.7409637000001"/>
    <n v="6"/>
  </r>
  <r>
    <x v="1"/>
    <s v="JU2152 NSLHD POPULATION HEALTH &amp; PLANNING"/>
    <x v="1"/>
    <x v="14"/>
    <n v="83.439072368400005"/>
    <n v="55759.617491819998"/>
    <n v="2"/>
  </r>
  <r>
    <x v="2"/>
    <s v="JU4368 NSLHD RYDE NURSING SERVICES"/>
    <x v="0"/>
    <x v="0"/>
    <n v="2436.4489473683002"/>
    <n v="822715.86225424998"/>
    <n v="5"/>
  </r>
  <r>
    <x v="6"/>
    <s v="JU2116 NSLHD CLINICAL TECHNOLOGY SERVICE"/>
    <x v="0"/>
    <x v="5"/>
    <n v="27.618026315800002"/>
    <n v="10215.570446809999"/>
    <n v="0"/>
  </r>
  <r>
    <x v="5"/>
    <s v="JU2316 P&amp;CC Health Contact Centre"/>
    <x v="1"/>
    <x v="7"/>
    <n v="13.2546052632"/>
    <n v="5111.0308937399996"/>
    <n v="0"/>
  </r>
  <r>
    <x v="5"/>
    <s v="JU2309 P&amp;CC Child &amp; Family Health"/>
    <x v="2"/>
    <x v="23"/>
    <n v="542.85025657890003"/>
    <n v="335596.71483552002"/>
    <n v="51"/>
  </r>
  <r>
    <x v="3"/>
    <s v="JU1078 NSLHD NBHS MV DIV OF ALLIED HEALTH"/>
    <x v="0"/>
    <x v="14"/>
    <n v="33.433289473599999"/>
    <n v="12471.365098509999"/>
    <n v="2"/>
  </r>
  <r>
    <x v="2"/>
    <s v="JU4368 NSLHD RYDE NURSING SERVICES"/>
    <x v="1"/>
    <x v="4"/>
    <n v="2578.4206578946"/>
    <n v="907756.36913991999"/>
    <n v="0"/>
  </r>
  <r>
    <x v="4"/>
    <s v="JU2108 NSLHD IMAGING"/>
    <x v="2"/>
    <x v="24"/>
    <n v="2126.7504605260001"/>
    <n v="1093763.2691085101"/>
    <n v="79"/>
  </r>
  <r>
    <x v="2"/>
    <s v="JU4362 NSLHD RYDE CORPORATE SERVICES"/>
    <x v="2"/>
    <x v="19"/>
    <n v="315.66157894719998"/>
    <n v="86495.950479170002"/>
    <n v="11"/>
  </r>
  <r>
    <x v="5"/>
    <s v="JU2324 P&amp;CC Sydney Home Nursing"/>
    <x v="2"/>
    <x v="23"/>
    <n v="879.03907894760005"/>
    <n v="321502.85000705998"/>
    <n v="0"/>
  </r>
  <r>
    <x v="0"/>
    <s v="JU1024 NSLHD HKH OUTPATIENT SERVICES"/>
    <x v="2"/>
    <x v="7"/>
    <n v="31.223552631499999"/>
    <n v="11145.304413129999"/>
    <n v="1"/>
  </r>
  <r>
    <x v="7"/>
    <s v="JU2175 NSLHD MENTAL HEALTH DRUG AND ALCOHOL"/>
    <x v="1"/>
    <x v="11"/>
    <n v="4369.5236842101003"/>
    <n v="1923108.6065277499"/>
    <n v="103"/>
  </r>
  <r>
    <x v="4"/>
    <s v="JU4354 NSLHD RNS FINANCE"/>
    <x v="2"/>
    <x v="12"/>
    <n v="81.805526315799995"/>
    <n v="33428.32245906"/>
    <n v="4"/>
  </r>
  <r>
    <x v="6"/>
    <s v="NSLHD CORPORATE SERVICES - RE PPP"/>
    <x v="2"/>
    <x v="22"/>
    <n v="72.822980263100007"/>
    <n v="37330.910383579998"/>
    <n v="2"/>
  </r>
  <r>
    <x v="4"/>
    <s v="JU4360 NSLHD RNS OPERATIONS"/>
    <x v="1"/>
    <x v="20"/>
    <n v="1320.8092894736001"/>
    <n v="411098.10236855998"/>
    <n v="219"/>
  </r>
  <r>
    <x v="3"/>
    <s v="JU1072 NSLHD NBHS DIV OF MEDIC EMERG AND ICU"/>
    <x v="0"/>
    <x v="17"/>
    <n v="10.916723684200001"/>
    <n v="8644.2660536599997"/>
    <n v="0"/>
  </r>
  <r>
    <x v="4"/>
    <s v="JU2170 NSLHD RNS Division of Cancer, Haematology &amp; Palliative Care"/>
    <x v="2"/>
    <x v="19"/>
    <n v="4055.6703477443998"/>
    <n v="2091183.43912993"/>
    <n v="164"/>
  </r>
  <r>
    <x v="0"/>
    <s v="JU1024 NSLHD HKH OUTPATIENT SERVICES"/>
    <x v="1"/>
    <x v="16"/>
    <n v="174.36631578940001"/>
    <n v="66257.224681770007"/>
    <n v="0"/>
  </r>
  <r>
    <x v="8"/>
    <s v="JU4340 NSLHD RESEARCH SP&amp;T"/>
    <x v="0"/>
    <x v="10"/>
    <n v="240.9793092104"/>
    <n v="112325.45370314999"/>
    <n v="118"/>
  </r>
  <r>
    <x v="7"/>
    <s v="JU2174 - NSLHD DRUG &amp; ALCOHOL"/>
    <x v="0"/>
    <x v="23"/>
    <n v="594.03058552640005"/>
    <n v="254982.26182513"/>
    <n v="22"/>
  </r>
  <r>
    <x v="6"/>
    <s v="JU2158 NSLHD PATU - PATIENT ACCESS TRANSPORT UNIT"/>
    <x v="0"/>
    <x v="7"/>
    <n v="49.115921052600001"/>
    <n v="20116.905597910001"/>
    <n v="0"/>
  </r>
  <r>
    <x v="3"/>
    <s v="JU1074 NSLHD NBHS MANLY DIV OF NURSING"/>
    <x v="1"/>
    <x v="20"/>
    <n v="1049.3659210526"/>
    <n v="448275.36537065002"/>
    <n v="12"/>
  </r>
  <r>
    <x v="5"/>
    <s v="JU2322 P&amp;CC Oral Health"/>
    <x v="0"/>
    <x v="13"/>
    <n v="72.583815789300004"/>
    <n v="27185.24227106"/>
    <n v="2"/>
  </r>
  <r>
    <x v="6"/>
    <s v="JU2156 NSLHD FINANCE"/>
    <x v="2"/>
    <x v="15"/>
    <n v="344.12084210540002"/>
    <n v="150016.57405058001"/>
    <n v="18"/>
  </r>
  <r>
    <x v="2"/>
    <s v="JU4370 NSLHD RYDE PRIMARY &amp; COMMUNITY CARE"/>
    <x v="0"/>
    <x v="11"/>
    <n v="0"/>
    <n v="0"/>
    <n v="1"/>
  </r>
  <r>
    <x v="3"/>
    <s v="JU1088 NSLHD NBHS DIV OF SECTOR OPER"/>
    <x v="2"/>
    <x v="7"/>
    <n v="0.2588157895"/>
    <n v="122.54197564"/>
    <n v="0"/>
  </r>
  <r>
    <x v="0"/>
    <s v="JU1040 NSLHD HKHS DIV OF SECTOR OPER"/>
    <x v="0"/>
    <x v="2"/>
    <n v="83.963289473800003"/>
    <n v="39410.219715480001"/>
    <n v="12"/>
  </r>
  <r>
    <x v="5"/>
    <s v="JU2309 P&amp;CC Child &amp; Family Health"/>
    <x v="1"/>
    <x v="16"/>
    <n v="547.10118421059997"/>
    <n v="350512.13968917"/>
    <n v="44"/>
  </r>
  <r>
    <x v="10"/>
    <s v="NSLHD MANLY"/>
    <x v="2"/>
    <x v="10"/>
    <n v="0"/>
    <n v="0"/>
    <n v="0"/>
  </r>
  <r>
    <x v="6"/>
    <s v="JU2156 NSLHD FINANCE"/>
    <x v="2"/>
    <x v="23"/>
    <n v="228.3397828949"/>
    <n v="122376.10035746"/>
    <n v="13"/>
  </r>
  <r>
    <x v="6"/>
    <s v="NSLHD CORPORATE SERVICES - RE PPP"/>
    <x v="2"/>
    <x v="0"/>
    <n v="32.261756578899998"/>
    <n v="17288.257574719999"/>
    <n v="3"/>
  </r>
  <r>
    <x v="5"/>
    <s v="JU2316 P&amp;CC Health Contact Centre"/>
    <x v="1"/>
    <x v="6"/>
    <n v="11.048815789500001"/>
    <n v="4167.8342479100002"/>
    <n v="3"/>
  </r>
  <r>
    <x v="4"/>
    <s v="JU1056 NSLHD RNS DIV OF WOM CHILD AND FAM HLTH"/>
    <x v="2"/>
    <x v="1"/>
    <n v="4519.4028026305996"/>
    <n v="2218330.7674910598"/>
    <n v="65"/>
  </r>
  <r>
    <x v="4"/>
    <s v="JU4356 NSLHD RNS MEDICAL SERVICES"/>
    <x v="2"/>
    <x v="15"/>
    <n v="2100.3765000007002"/>
    <n v="958742.99701865006"/>
    <n v="269"/>
  </r>
  <r>
    <x v="5"/>
    <s v="JU2322 P&amp;CC Oral Health"/>
    <x v="2"/>
    <x v="23"/>
    <n v="71.425000000200001"/>
    <n v="32602.575606220002"/>
    <n v="6"/>
  </r>
  <r>
    <x v="4"/>
    <s v="JU1064 NSLHD RNS DIV OF BUSINESS UNITS"/>
    <x v="2"/>
    <x v="15"/>
    <n v="0"/>
    <n v="0"/>
    <n v="0"/>
  </r>
  <r>
    <x v="6"/>
    <s v="JU4312 NSLHD MEDICAL IMAGING"/>
    <x v="2"/>
    <x v="4"/>
    <n v="109.9821428572"/>
    <n v="59989.154045340001"/>
    <n v="3"/>
  </r>
  <r>
    <x v="3"/>
    <s v="JU1078 NSLHD NBHS MV DIV OF ALLIED HEALTH"/>
    <x v="2"/>
    <x v="20"/>
    <n v="13.9807894737"/>
    <n v="4444.8005218400003"/>
    <n v="1"/>
  </r>
  <r>
    <x v="4"/>
    <s v="JU2170 NSLHD RNS Division of Cancer, Haematology &amp; Palliative Care"/>
    <x v="1"/>
    <x v="16"/>
    <n v="4110.7379219925997"/>
    <n v="2170760.5124427001"/>
    <n v="173"/>
  </r>
  <r>
    <x v="6"/>
    <s v="JU2158 NSLHD PATU - PATIENT ACCESS TRANSPORT UNIT"/>
    <x v="2"/>
    <x v="17"/>
    <n v="27.386578947299999"/>
    <n v="9447.6976581199997"/>
    <n v="0"/>
  </r>
  <r>
    <x v="6"/>
    <s v="JU2156 NSLHD FINANCE"/>
    <x v="2"/>
    <x v="6"/>
    <n v="375.14621710530002"/>
    <n v="180701.09030173"/>
    <n v="22"/>
  </r>
  <r>
    <x v="5"/>
    <s v="JU2314 P&amp;CC Cremone CHC"/>
    <x v="0"/>
    <x v="20"/>
    <n v="2.0822368420999999"/>
    <n v="1033.7472359999999"/>
    <n v="0"/>
  </r>
  <r>
    <x v="5"/>
    <s v="JU2307 P&amp;CC Area Executive"/>
    <x v="0"/>
    <x v="14"/>
    <n v="63.421131578999997"/>
    <n v="34712.263260320004"/>
    <n v="6"/>
  </r>
  <r>
    <x v="5"/>
    <s v="JU2320 P&amp;CC Multicutural Health"/>
    <x v="1"/>
    <x v="16"/>
    <n v="0"/>
    <n v="0"/>
    <n v="0"/>
  </r>
  <r>
    <x v="6"/>
    <s v="JU1316 NSLHD REPORTING ENTITY"/>
    <x v="2"/>
    <x v="23"/>
    <n v="0"/>
    <n v="0"/>
    <n v="0"/>
  </r>
  <r>
    <x v="8"/>
    <s v="JU1248 NSLHD MANLY SP&amp;T"/>
    <x v="0"/>
    <x v="14"/>
    <n v="0"/>
    <n v="0"/>
    <n v="0"/>
  </r>
  <r>
    <x v="8"/>
    <s v="JU1248 NSLHD MANLY SP&amp;T"/>
    <x v="1"/>
    <x v="2"/>
    <n v="0"/>
    <n v="0"/>
    <n v="0"/>
  </r>
  <r>
    <x v="8"/>
    <s v="JU1237 NSLHD RNS DIV OF MEDICINE SP&amp;T"/>
    <x v="1"/>
    <x v="8"/>
    <n v="0"/>
    <n v="0"/>
    <n v="8"/>
  </r>
  <r>
    <x v="5"/>
    <s v="JU2320 P&amp;CC Multicutural Health"/>
    <x v="2"/>
    <x v="25"/>
    <n v="3.6086842104999999"/>
    <n v="1830.44716806"/>
    <n v="0"/>
  </r>
  <r>
    <x v="6"/>
    <s v="JU2168 NSLHD CLINICAL OPER EXECUTIVE UNIT"/>
    <x v="2"/>
    <x v="21"/>
    <n v="724.30996052670002"/>
    <n v="297083.93626619002"/>
    <n v="24"/>
  </r>
  <r>
    <x v="6"/>
    <s v="JU4344 NSLHD RESEARCH GEN"/>
    <x v="1"/>
    <x v="24"/>
    <n v="149.9244736842"/>
    <n v="61459.540699839999"/>
    <n v="44"/>
  </r>
  <r>
    <x v="4"/>
    <s v="JU1052 NSLHD RNS DIV OF SURG AND ANAESTH"/>
    <x v="0"/>
    <x v="14"/>
    <n v="14830.367991541099"/>
    <n v="6471148.1397794494"/>
    <n v="167"/>
  </r>
  <r>
    <x v="2"/>
    <s v="JU4366 NSLHD RYDE MEDICAL SERVICES"/>
    <x v="0"/>
    <x v="19"/>
    <n v="1737.6054793231001"/>
    <n v="1111258.9351713599"/>
    <n v="8"/>
  </r>
  <r>
    <x v="4"/>
    <s v="JU2170 NSLHD RNS Division of Cancer, Haematology &amp; Palliative Care"/>
    <x v="2"/>
    <x v="2"/>
    <n v="3851.9503308274998"/>
    <n v="1993515.2453944201"/>
    <n v="222"/>
  </r>
  <r>
    <x v="4"/>
    <s v="JU1102 NSLHD CORPORATE SERVICES - RNS PPP"/>
    <x v="0"/>
    <x v="20"/>
    <n v="116.7299999999"/>
    <n v="32763.288652089999"/>
    <n v="0"/>
  </r>
  <r>
    <x v="6"/>
    <s v="JU2164 NSLHD WORKFORCE DEVELOPMENT"/>
    <x v="2"/>
    <x v="18"/>
    <n v="722.44364473710004"/>
    <n v="363748.68559125997"/>
    <n v="56"/>
  </r>
  <r>
    <x v="5"/>
    <s v="JU2322 P&amp;CC Oral Health"/>
    <x v="1"/>
    <x v="7"/>
    <n v="85.5228947369"/>
    <n v="38989.084877929999"/>
    <n v="9"/>
  </r>
  <r>
    <x v="6"/>
    <s v="JU4312 NSLHD MEDICAL IMAGING"/>
    <x v="2"/>
    <x v="17"/>
    <n v="116.4857603383"/>
    <n v="64960.12487254"/>
    <n v="1"/>
  </r>
  <r>
    <x v="5"/>
    <s v="JU2308 P&amp;CC Breast Screen"/>
    <x v="0"/>
    <x v="25"/>
    <n v="32.167310150399999"/>
    <n v="16508.543902149999"/>
    <n v="3"/>
  </r>
  <r>
    <x v="8"/>
    <s v="JU1236 NSLHD ROYAL NORTH SHORE SP&amp;T"/>
    <x v="0"/>
    <x v="7"/>
    <n v="116.6657236842"/>
    <n v="59775.11162969"/>
    <n v="4"/>
  </r>
  <r>
    <x v="3"/>
    <s v="JU1084 NSLHD NBHS DIV OF AGED CARE AND REHAB"/>
    <x v="1"/>
    <x v="4"/>
    <n v="77.119532894800003"/>
    <n v="54933.091619979998"/>
    <n v="0"/>
  </r>
  <r>
    <x v="6"/>
    <s v="JU2160 NSLHD INFORMATION COMMUNICATIONS &amp; TECHNOLOGY"/>
    <x v="0"/>
    <x v="14"/>
    <n v="952.13031578949995"/>
    <n v="432616.90152210998"/>
    <n v="105"/>
  </r>
  <r>
    <x v="0"/>
    <s v="JU1036 NSLHD HKHS DIV OF REHAB AND AGED CARE"/>
    <x v="0"/>
    <x v="15"/>
    <n v="290.04769736830002"/>
    <n v="125096.18948463"/>
    <n v="1"/>
  </r>
  <r>
    <x v="1"/>
    <s v="JU2152 NSLHD POPULATION HEALTH &amp; PLANNING"/>
    <x v="0"/>
    <x v="3"/>
    <n v="70.492467105200006"/>
    <n v="35838.092428279997"/>
    <n v="10"/>
  </r>
  <r>
    <x v="6"/>
    <s v="JU4312 NSLHD MEDICAL IMAGING"/>
    <x v="0"/>
    <x v="3"/>
    <n v="145.8232857143"/>
    <n v="80143.889079119996"/>
    <n v="17"/>
  </r>
  <r>
    <x v="7"/>
    <s v="JU2175 NSLHD MENTAL HEALTH DRUG AND ALCOHOL"/>
    <x v="0"/>
    <x v="13"/>
    <n v="4042.1847114647999"/>
    <n v="1636913.1976324299"/>
    <n v="154"/>
  </r>
  <r>
    <x v="2"/>
    <s v="JU4370 NSLHD RYDE PRIMARY &amp; COMMUNITY CARE"/>
    <x v="1"/>
    <x v="24"/>
    <n v="8.99"/>
    <n v="3325.1021371000002"/>
    <n v="4"/>
  </r>
  <r>
    <x v="5"/>
    <s v="JU2312 P&amp;CC Community Clinical Rehab"/>
    <x v="1"/>
    <x v="8"/>
    <n v="89.774210526299996"/>
    <n v="42088.286089449997"/>
    <n v="7"/>
  </r>
  <r>
    <x v="1"/>
    <s v="JU2152 NSLHD POPULATION HEALTH &amp; PLANNING"/>
    <x v="2"/>
    <x v="6"/>
    <n v="61.474006578900003"/>
    <n v="39899.777521000004"/>
    <n v="6"/>
  </r>
  <r>
    <x v="1"/>
    <s v="JU2152 NSLHD POPULATION HEALTH &amp; PLANNING"/>
    <x v="0"/>
    <x v="24"/>
    <n v="65.697789473699999"/>
    <n v="33349.812723739997"/>
    <n v="0"/>
  </r>
  <r>
    <x v="8"/>
    <s v="JU1244 NSLHD HORNSBY SP&amp;T"/>
    <x v="0"/>
    <x v="7"/>
    <n v="0"/>
    <n v="0"/>
    <n v="0"/>
  </r>
  <r>
    <x v="5"/>
    <s v="JU2320 P&amp;CC Multicutural Health"/>
    <x v="0"/>
    <x v="22"/>
    <n v="11.7063157895"/>
    <n v="5791.3274760000004"/>
    <n v="0"/>
  </r>
  <r>
    <x v="6"/>
    <s v="JU1316 NSLHD REPORTING ENTITY"/>
    <x v="0"/>
    <x v="22"/>
    <n v="25.540657894799999"/>
    <n v="5562.3783695100001"/>
    <n v="1"/>
  </r>
  <r>
    <x v="3"/>
    <s v="JU1076 NSLHD NBHS DIV OF ANAESTH AND SURG"/>
    <x v="0"/>
    <x v="4"/>
    <n v="2.292125"/>
    <n v="3092.3907457300002"/>
    <n v="0"/>
  </r>
  <r>
    <x v="3"/>
    <s v="JU1088 NSLHD NBHS DIV OF SECTOR OPER"/>
    <x v="0"/>
    <x v="9"/>
    <n v="1.0642499999999999"/>
    <n v="736.41630150000003"/>
    <n v="0"/>
  </r>
  <r>
    <x v="1"/>
    <s v="JU2163 NSLHD PHPP PUBLIC HEALTH UNIT"/>
    <x v="2"/>
    <x v="16"/>
    <n v="203.13769078959999"/>
    <n v="128860.7317189"/>
    <n v="0"/>
  </r>
  <r>
    <x v="4"/>
    <s v="JU4360 NSLHD RNS OPERATIONS"/>
    <x v="1"/>
    <x v="15"/>
    <n v="1358.2652697369001"/>
    <n v="379704.24630989"/>
    <n v="189"/>
  </r>
  <r>
    <x v="6"/>
    <s v="JU1317 NSLHD NORTHERN BEACHES HOSPITAL"/>
    <x v="0"/>
    <x v="23"/>
    <n v="1312.6074999996999"/>
    <n v="600719.82059867994"/>
    <n v="43"/>
  </r>
  <r>
    <x v="6"/>
    <s v="JU2160 NSLHD INFORMATION COMMUNICATIONS &amp; TECHNOLOGY"/>
    <x v="0"/>
    <x v="12"/>
    <n v="1024.861453947"/>
    <n v="464950.59610189003"/>
    <n v="119"/>
  </r>
  <r>
    <x v="8"/>
    <s v="JU4340 NSLHD RESEARCH SP&amp;T"/>
    <x v="2"/>
    <x v="17"/>
    <n v="159.46255921049999"/>
    <n v="90609.056429949997"/>
    <n v="9"/>
  </r>
  <r>
    <x v="0"/>
    <s v="JU1024 NSLHD HKH OUTPATIENT SERVICES"/>
    <x v="2"/>
    <x v="0"/>
    <n v="69.065394736900004"/>
    <n v="25469.924752620002"/>
    <n v="1"/>
  </r>
  <r>
    <x v="7"/>
    <s v="JU2174 - NSLHD DRUG &amp; ALCOHOL"/>
    <x v="2"/>
    <x v="15"/>
    <n v="598.25978289459999"/>
    <n v="255575.44733677999"/>
    <n v="27"/>
  </r>
  <r>
    <x v="0"/>
    <s v="JU1024 NSLHD HKH OUTPATIENT SERVICES"/>
    <x v="1"/>
    <x v="20"/>
    <n v="133.1982894738"/>
    <n v="53250.934207129998"/>
    <n v="1"/>
  </r>
  <r>
    <x v="5"/>
    <s v="JU2312 P&amp;CC Community Clinical Rehab"/>
    <x v="2"/>
    <x v="6"/>
    <n v="70.916184210500006"/>
    <n v="32508.068814319999"/>
    <n v="4"/>
  </r>
  <r>
    <x v="3"/>
    <s v="JU1077 NSLHD NBHS MV DIV OF DMS"/>
    <x v="1"/>
    <x v="18"/>
    <n v="38.106006578900001"/>
    <n v="18226.402150779999"/>
    <n v="2"/>
  </r>
  <r>
    <x v="4"/>
    <s v="JU4360 NSLHD RNS OPERATIONS"/>
    <x v="2"/>
    <x v="20"/>
    <n v="1993.7440131578001"/>
    <n v="585592.46426275"/>
    <n v="166"/>
  </r>
  <r>
    <x v="3"/>
    <s v="JU1074 NSLHD NBHS MANLY DIV OF NURSING"/>
    <x v="2"/>
    <x v="21"/>
    <n v="1143.8207894738"/>
    <n v="485589.96382161003"/>
    <n v="8"/>
  </r>
  <r>
    <x v="2"/>
    <s v="JU4362 NSLHD RYDE CORPORATE SERVICES"/>
    <x v="0"/>
    <x v="5"/>
    <n v="272.88636842109997"/>
    <n v="69035.837149419996"/>
    <n v="15"/>
  </r>
  <r>
    <x v="6"/>
    <s v="JU2140 NSLHD NURSING &amp; MIDWIFERY"/>
    <x v="1"/>
    <x v="14"/>
    <n v="134.8681578947"/>
    <n v="78630.953061630004"/>
    <n v="2"/>
  </r>
  <r>
    <x v="4"/>
    <s v="JU2108 NSLHD IMAGING"/>
    <x v="0"/>
    <x v="17"/>
    <n v="2458.6751156019"/>
    <n v="1187663.17801069"/>
    <n v="53"/>
  </r>
  <r>
    <x v="8"/>
    <s v="JU1237 NSLHD RNS DIV OF MEDICINE SP&amp;T"/>
    <x v="2"/>
    <x v="12"/>
    <n v="0"/>
    <n v="0"/>
    <n v="0"/>
  </r>
  <r>
    <x v="4"/>
    <s v="JU4354 NSLHD RNS FINANCE"/>
    <x v="0"/>
    <x v="3"/>
    <n v="181.74328947359999"/>
    <n v="70492.017165490004"/>
    <n v="12"/>
  </r>
  <r>
    <x v="6"/>
    <s v="JU2140 NSLHD NURSING &amp; MIDWIFERY"/>
    <x v="1"/>
    <x v="3"/>
    <n v="238.60421052640001"/>
    <n v="126958.65412848"/>
    <n v="7"/>
  </r>
  <r>
    <x v="0"/>
    <s v="JU1036 NSLHD HKHS DIV OF REHAB AND AGED CARE"/>
    <x v="2"/>
    <x v="4"/>
    <n v="629.16660526299995"/>
    <n v="271085.44122692"/>
    <n v="3"/>
  </r>
  <r>
    <x v="5"/>
    <s v="JU2322 P&amp;CC Oral Health"/>
    <x v="0"/>
    <x v="5"/>
    <n v="77.799736842300007"/>
    <n v="29306.753900979998"/>
    <n v="3"/>
  </r>
  <r>
    <x v="5"/>
    <s v="JU2309 P&amp;CC Child &amp; Family Health"/>
    <x v="2"/>
    <x v="18"/>
    <n v="421.57099342100003"/>
    <n v="225291.76492024999"/>
    <n v="43"/>
  </r>
  <r>
    <x v="4"/>
    <s v="JU4367 - NSLHD RNS RYDE MEDICAL SERVICES"/>
    <x v="2"/>
    <x v="24"/>
    <n v="287.16859210529998"/>
    <n v="331503.46881448"/>
    <n v="1"/>
  </r>
  <r>
    <x v="9"/>
    <s v="JU2172 RESEARCH CLINICAL TRIALS"/>
    <x v="0"/>
    <x v="9"/>
    <n v="118.64447368419999"/>
    <n v="44114.149759710002"/>
    <n v="22"/>
  </r>
  <r>
    <x v="6"/>
    <s v="JU2144 NSLHD CHIEF EXECUTIVE"/>
    <x v="0"/>
    <x v="13"/>
    <n v="182.3673684211"/>
    <n v="74132.454917769996"/>
    <n v="43"/>
  </r>
  <r>
    <x v="4"/>
    <s v="JU1056 NSLHD RNS DIV OF WOM CHILD AND FAM HLTH"/>
    <x v="1"/>
    <x v="20"/>
    <n v="3487.3070328947001"/>
    <n v="1875416.09131973"/>
    <n v="42"/>
  </r>
  <r>
    <x v="4"/>
    <s v="JU4360 NSLHD RNS OPERATIONS"/>
    <x v="2"/>
    <x v="21"/>
    <n v="1473.593572369"/>
    <n v="396829.97902853001"/>
    <n v="185"/>
  </r>
  <r>
    <x v="4"/>
    <s v="JU1064 NSLHD RNS DIV OF BUSINESS UNITS"/>
    <x v="2"/>
    <x v="20"/>
    <n v="0"/>
    <n v="0"/>
    <n v="0"/>
  </r>
  <r>
    <x v="5"/>
    <s v="JU2312 P&amp;CC Community Clinical Rehab"/>
    <x v="2"/>
    <x v="3"/>
    <n v="76.827631578899997"/>
    <n v="34983.081058869997"/>
    <n v="6"/>
  </r>
  <r>
    <x v="6"/>
    <s v="JU2148 NSLHD CLINICAL GOVERNANCE"/>
    <x v="0"/>
    <x v="23"/>
    <n v="343.5593421053"/>
    <n v="130563.58429612999"/>
    <n v="53"/>
  </r>
  <r>
    <x v="1"/>
    <s v="JU2162 NSLHD PHPP HEALTH PROMOTION"/>
    <x v="1"/>
    <x v="13"/>
    <n v="10.8590789474"/>
    <n v="2966.1023083800001"/>
    <n v="19"/>
  </r>
  <r>
    <x v="2"/>
    <s v="JU4370 NSLHD RYDE PRIMARY &amp; COMMUNITY CARE"/>
    <x v="2"/>
    <x v="23"/>
    <n v="14.4853947367"/>
    <n v="5412.3052070599997"/>
    <n v="8"/>
  </r>
  <r>
    <x v="2"/>
    <s v="JU4368 NSLHD RYDE NURSING SERVICES"/>
    <x v="0"/>
    <x v="21"/>
    <n v="2417.4906578948999"/>
    <n v="808757.45031717001"/>
    <n v="7"/>
  </r>
  <r>
    <x v="3"/>
    <s v="JU1072 NSLHD NBHS DIV OF MEDIC EMERG AND ICU"/>
    <x v="0"/>
    <x v="18"/>
    <n v="6.9447828947000003"/>
    <n v="5635.8104949799999"/>
    <n v="0"/>
  </r>
  <r>
    <x v="6"/>
    <s v="JU2140 NSLHD NURSING &amp; MIDWIFERY"/>
    <x v="1"/>
    <x v="24"/>
    <n v="149.2636842103"/>
    <n v="83788.191489639998"/>
    <n v="3"/>
  </r>
  <r>
    <x v="8"/>
    <s v="JU1236 NSLHD ROYAL NORTH SHORE SP&amp;T"/>
    <x v="2"/>
    <x v="1"/>
    <n v="207.23732894739999"/>
    <n v="141224.66030885"/>
    <n v="13"/>
  </r>
  <r>
    <x v="7"/>
    <s v="JU2175 NSLHD MENTAL HEALTH DRUG AND ALCOHOL"/>
    <x v="2"/>
    <x v="8"/>
    <n v="4937.1047894741996"/>
    <n v="2146458.7318323702"/>
    <n v="157"/>
  </r>
  <r>
    <x v="0"/>
    <s v="JU1046 NSLHD HKHS DIV OF NURSING"/>
    <x v="2"/>
    <x v="11"/>
    <n v="3984.1814473684999"/>
    <n v="1358990.3402540199"/>
    <n v="13"/>
  </r>
  <r>
    <x v="6"/>
    <s v="JU2140 NSLHD NURSING &amp; MIDWIFERY"/>
    <x v="2"/>
    <x v="2"/>
    <n v="454.95631578950002"/>
    <n v="202321.84603151999"/>
    <n v="8"/>
  </r>
  <r>
    <x v="4"/>
    <s v="JU1048 NSLHD RNS DIV OF MEDIC"/>
    <x v="2"/>
    <x v="6"/>
    <n v="11311.343968985"/>
    <n v="5563362.4286539797"/>
    <n v="198"/>
  </r>
  <r>
    <x v="6"/>
    <s v="JU2148 NSLHD CLINICAL GOVERNANCE"/>
    <x v="0"/>
    <x v="17"/>
    <n v="322.40069078969998"/>
    <n v="122222.86119718"/>
    <n v="45"/>
  </r>
  <r>
    <x v="5"/>
    <s v="JU2317 P&amp;CC HealthOne"/>
    <x v="0"/>
    <x v="13"/>
    <n v="0"/>
    <n v="0"/>
    <n v="0"/>
  </r>
  <r>
    <x v="3"/>
    <s v="JU1076 NSLHD NBHS DIV OF ANAESTH AND SURG"/>
    <x v="1"/>
    <x v="11"/>
    <n v="19.6935"/>
    <n v="27603.591209999999"/>
    <n v="0"/>
  </r>
  <r>
    <x v="4"/>
    <s v="JU1048 NSLHD RNS DIV OF MEDIC"/>
    <x v="1"/>
    <x v="16"/>
    <n v="11390.345350563601"/>
    <n v="5637217.75135432"/>
    <n v="144"/>
  </r>
  <r>
    <x v="4"/>
    <s v="JU1048 NSLHD RNS DIV OF MEDIC"/>
    <x v="2"/>
    <x v="3"/>
    <n v="11450.058295112"/>
    <n v="5594166.7418456003"/>
    <n v="179"/>
  </r>
  <r>
    <x v="5"/>
    <s v="JU2315 P&amp;CC HARP"/>
    <x v="2"/>
    <x v="6"/>
    <n v="105.5027828947"/>
    <n v="119469.18761401001"/>
    <n v="7"/>
  </r>
  <r>
    <x v="0"/>
    <s v="JU1042 NSLHD HKHS DIV OF MEDICAL SERVICES"/>
    <x v="1"/>
    <x v="1"/>
    <n v="1855.5633129692999"/>
    <n v="1315359.23148351"/>
    <n v="140"/>
  </r>
  <r>
    <x v="6"/>
    <s v="JU2116 NSLHD CLINICAL TECHNOLOGY SERVICE"/>
    <x v="2"/>
    <x v="9"/>
    <n v="12.4415789473"/>
    <n v="5127.6715054099996"/>
    <n v="1"/>
  </r>
  <r>
    <x v="0"/>
    <s v="JU1042 NSLHD HKHS DIV OF MEDICAL SERVICES"/>
    <x v="0"/>
    <x v="4"/>
    <n v="1763.9655676697"/>
    <n v="1081486.8650883301"/>
    <n v="54"/>
  </r>
  <r>
    <x v="6"/>
    <s v="JU2160 NSLHD INFORMATION COMMUNICATIONS &amp; TECHNOLOGY"/>
    <x v="2"/>
    <x v="20"/>
    <n v="1154.3645526311"/>
    <n v="547341.67335367994"/>
    <n v="117"/>
  </r>
  <r>
    <x v="4"/>
    <s v="JU4360 NSLHD RNS OPERATIONS"/>
    <x v="2"/>
    <x v="13"/>
    <n v="2184.3000000001002"/>
    <n v="609820.87533349998"/>
    <n v="158"/>
  </r>
  <r>
    <x v="7"/>
    <s v="JU2175 NSLHD MENTAL HEALTH DRUG AND ALCOHOL"/>
    <x v="1"/>
    <x v="14"/>
    <n v="3696.0426118424002"/>
    <n v="1660130.4553554701"/>
    <n v="75"/>
  </r>
  <r>
    <x v="6"/>
    <s v="JU2148 NSLHD CLINICAL GOVERNANCE"/>
    <x v="0"/>
    <x v="15"/>
    <n v="266.65144736849999"/>
    <n v="90024.623433269997"/>
    <n v="43"/>
  </r>
  <r>
    <x v="8"/>
    <s v="JU1237 NSLHD RNS DIV OF MEDICINE SP&amp;T"/>
    <x v="0"/>
    <x v="6"/>
    <n v="0"/>
    <n v="0"/>
    <n v="1"/>
  </r>
  <r>
    <x v="5"/>
    <s v="JU2315 P&amp;CC HARP"/>
    <x v="0"/>
    <x v="9"/>
    <n v="94.982480263100001"/>
    <n v="105917.36551980001"/>
    <n v="0"/>
  </r>
  <r>
    <x v="5"/>
    <s v="JU2322 P&amp;CC Oral Health"/>
    <x v="2"/>
    <x v="18"/>
    <n v="51.390559210600003"/>
    <n v="29773.494616439999"/>
    <n v="0"/>
  </r>
  <r>
    <x v="6"/>
    <s v="JU2116 NSLHD CLINICAL TECHNOLOGY SERVICE"/>
    <x v="0"/>
    <x v="16"/>
    <n v="30.4721052632"/>
    <n v="11697.82806317"/>
    <n v="0"/>
  </r>
  <r>
    <x v="0"/>
    <s v="JU1046 NSLHD HKHS DIV OF NURSING"/>
    <x v="0"/>
    <x v="9"/>
    <n v="4074.6864473687001"/>
    <n v="1366182.8595993"/>
    <n v="4"/>
  </r>
  <r>
    <x v="6"/>
    <s v="JU2158 NSLHD PATU - PATIENT ACCESS TRANSPORT UNIT"/>
    <x v="0"/>
    <x v="0"/>
    <n v="57.5168421053"/>
    <n v="22697.751152649998"/>
    <n v="0"/>
  </r>
  <r>
    <x v="2"/>
    <s v="JU4362 NSLHD RYDE CORPORATE SERVICES"/>
    <x v="1"/>
    <x v="12"/>
    <n v="319.3415789471"/>
    <n v="89144.823951839993"/>
    <n v="9"/>
  </r>
  <r>
    <x v="6"/>
    <s v="JU2158 NSLHD PATU - PATIENT ACCESS TRANSPORT UNIT"/>
    <x v="1"/>
    <x v="4"/>
    <n v="40.3071052632"/>
    <n v="14695.23400642"/>
    <n v="0"/>
  </r>
  <r>
    <x v="2"/>
    <s v="JU4362 NSLHD RYDE CORPORATE SERVICES"/>
    <x v="2"/>
    <x v="16"/>
    <n v="475.77621052630002"/>
    <n v="139620.73812637999"/>
    <n v="23"/>
  </r>
  <r>
    <x v="4"/>
    <s v="JU4354 NSLHD RNS FINANCE"/>
    <x v="0"/>
    <x v="24"/>
    <n v="141.03118421049999"/>
    <n v="52704.381961849998"/>
    <n v="9"/>
  </r>
  <r>
    <x v="0"/>
    <s v="JU1040 NSLHD HKHS DIV OF SECTOR OPER"/>
    <x v="2"/>
    <x v="15"/>
    <n v="40.580131578900001"/>
    <n v="22110.21864607"/>
    <n v="3"/>
  </r>
  <r>
    <x v="5"/>
    <s v="JU2315 P&amp;CC HARP"/>
    <x v="2"/>
    <x v="3"/>
    <n v="111.3180394737"/>
    <n v="125361.21444133"/>
    <n v="3"/>
  </r>
  <r>
    <x v="8"/>
    <s v="JU1236 NSLHD ROYAL NORTH SHORE SP&amp;T"/>
    <x v="0"/>
    <x v="15"/>
    <n v="105.6934934211"/>
    <n v="52150.493133390002"/>
    <n v="0"/>
  </r>
  <r>
    <x v="4"/>
    <s v="JU4360 NSLHD RNS OPERATIONS"/>
    <x v="2"/>
    <x v="4"/>
    <n v="1972.0656118423999"/>
    <n v="580763.43661631003"/>
    <n v="173"/>
  </r>
  <r>
    <x v="6"/>
    <s v="JU2156 NSLHD FINANCE"/>
    <x v="0"/>
    <x v="6"/>
    <n v="393.0750131579"/>
    <n v="160590.67864614999"/>
    <n v="73"/>
  </r>
  <r>
    <x v="0"/>
    <s v="JU1042 NSLHD HKHS DIV OF MEDICAL SERVICES"/>
    <x v="1"/>
    <x v="15"/>
    <n v="2118.2523562031001"/>
    <n v="1338537.36390759"/>
    <n v="108"/>
  </r>
  <r>
    <x v="6"/>
    <s v="JU2166 NSLHD SENIOR MEDICAL WORKFORCE"/>
    <x v="1"/>
    <x v="12"/>
    <n v="81.105638157800001"/>
    <n v="59749.522879999997"/>
    <n v="0"/>
  </r>
  <r>
    <x v="1"/>
    <s v="JU2163 NSLHD PHPP PUBLIC HEALTH UNIT"/>
    <x v="2"/>
    <x v="15"/>
    <n v="221.74601315789999"/>
    <n v="136627.15964241"/>
    <n v="1"/>
  </r>
  <r>
    <x v="3"/>
    <s v="JU1077 NSLHD NBHS MV DIV OF DMS"/>
    <x v="1"/>
    <x v="2"/>
    <n v="59.753303571399996"/>
    <n v="33340.614450759997"/>
    <n v="2"/>
  </r>
  <r>
    <x v="2"/>
    <s v="JU4370 NSLHD RYDE PRIMARY &amp; COMMUNITY CARE"/>
    <x v="2"/>
    <x v="7"/>
    <n v="7.7065789473999997"/>
    <n v="2307.8489803500001"/>
    <n v="5"/>
  </r>
  <r>
    <x v="6"/>
    <s v="JU4312 NSLHD MEDICAL IMAGING"/>
    <x v="2"/>
    <x v="9"/>
    <n v="113.83987500000001"/>
    <n v="63286.72125078"/>
    <n v="0"/>
  </r>
  <r>
    <x v="1"/>
    <s v="JU2152 NSLHD POPULATION HEALTH &amp; PLANNING"/>
    <x v="0"/>
    <x v="18"/>
    <n v="40.802697368399997"/>
    <n v="26961.562263700001"/>
    <n v="2"/>
  </r>
  <r>
    <x v="6"/>
    <s v="JU4312 NSLHD MEDICAL IMAGING"/>
    <x v="2"/>
    <x v="12"/>
    <n v="105.8203392858"/>
    <n v="57913.111383479998"/>
    <n v="0"/>
  </r>
  <r>
    <x v="0"/>
    <s v="JU1036 NSLHD HKHS DIV OF REHAB AND AGED CARE"/>
    <x v="1"/>
    <x v="3"/>
    <n v="596.49745394729996"/>
    <n v="296635.55378757999"/>
    <n v="4"/>
  </r>
  <r>
    <x v="5"/>
    <s v="JU2305 P&amp;CC AGED CARE &amp; REHAB"/>
    <x v="0"/>
    <x v="17"/>
    <n v="139.80494078949999"/>
    <n v="57066.72997968"/>
    <n v="3"/>
  </r>
  <r>
    <x v="6"/>
    <s v="JU2148 NSLHD CLINICAL GOVERNANCE"/>
    <x v="2"/>
    <x v="9"/>
    <n v="333.64842105280002"/>
    <n v="133175.90545915"/>
    <n v="35"/>
  </r>
  <r>
    <x v="8"/>
    <s v="JU4340 NSLHD RESEARCH SP&amp;T"/>
    <x v="2"/>
    <x v="1"/>
    <n v="239.8364671052"/>
    <n v="125015.56422176999"/>
    <n v="61"/>
  </r>
  <r>
    <x v="6"/>
    <s v="JU2164 NSLHD WORKFORCE DEVELOPMENT"/>
    <x v="1"/>
    <x v="3"/>
    <n v="739.62448026319998"/>
    <n v="415613.10049720999"/>
    <n v="68"/>
  </r>
  <r>
    <x v="6"/>
    <s v="JU4344 NSLHD RESEARCH GEN"/>
    <x v="2"/>
    <x v="0"/>
    <n v="130.59486842109999"/>
    <n v="51332.741510129999"/>
    <n v="22"/>
  </r>
  <r>
    <x v="6"/>
    <s v="JU4344 NSLHD RESEARCH GEN"/>
    <x v="1"/>
    <x v="3"/>
    <n v="148.12407894730001"/>
    <n v="61023.205979849998"/>
    <n v="42"/>
  </r>
  <r>
    <x v="6"/>
    <s v="JU2168 NSLHD CLINICAL OPER EXECUTIVE UNIT"/>
    <x v="1"/>
    <x v="4"/>
    <n v="637.00894078939996"/>
    <n v="261519.22549206001"/>
    <n v="41"/>
  </r>
  <r>
    <x v="1"/>
    <s v="JU2152 NSLHD POPULATION HEALTH &amp; PLANNING"/>
    <x v="2"/>
    <x v="14"/>
    <n v="42.245894736799997"/>
    <n v="29110.233952670002"/>
    <n v="2"/>
  </r>
  <r>
    <x v="6"/>
    <s v="JU1317 NSLHD NORTHERN BEACHES HOSPITAL"/>
    <x v="2"/>
    <x v="22"/>
    <n v="986.31381578950004"/>
    <n v="473216.84621003998"/>
    <n v="54"/>
  </r>
  <r>
    <x v="1"/>
    <s v="JU2163 NSLHD PHPP PUBLIC HEALTH UNIT"/>
    <x v="2"/>
    <x v="8"/>
    <n v="126.0618289474"/>
    <n v="89231.777314820007"/>
    <n v="0"/>
  </r>
  <r>
    <x v="7"/>
    <s v="JU2175 NSLHD MENTAL HEALTH DRUG AND ALCOHOL"/>
    <x v="0"/>
    <x v="5"/>
    <n v="4131.6224342102996"/>
    <n v="1682839.47262922"/>
    <n v="151"/>
  </r>
  <r>
    <x v="0"/>
    <s v="JU1024 NSLHD HKH OUTPATIENT SERVICES"/>
    <x v="2"/>
    <x v="10"/>
    <n v="71.772499999999994"/>
    <n v="27187.108598530001"/>
    <n v="1"/>
  </r>
  <r>
    <x v="0"/>
    <s v="JU1036 NSLHD HKHS DIV OF REHAB AND AGED CARE"/>
    <x v="2"/>
    <x v="25"/>
    <n v="633.12001973689996"/>
    <n v="266335.65157003998"/>
    <n v="2"/>
  </r>
  <r>
    <x v="0"/>
    <s v="JU1042 NSLHD HKHS DIV OF MEDICAL SERVICES"/>
    <x v="0"/>
    <x v="10"/>
    <n v="1887.0678609020999"/>
    <n v="1185303.4874291201"/>
    <n v="40"/>
  </r>
  <r>
    <x v="8"/>
    <s v="JU1237 NSLHD RNS DIV OF MEDICINE SP&amp;T"/>
    <x v="1"/>
    <x v="14"/>
    <n v="0"/>
    <n v="0"/>
    <n v="0"/>
  </r>
  <r>
    <x v="3"/>
    <s v="JU1077 NSLHD NBHS MV DIV OF DMS"/>
    <x v="2"/>
    <x v="8"/>
    <n v="52.570793233099998"/>
    <n v="31323.441489739998"/>
    <n v="0"/>
  </r>
  <r>
    <x v="5"/>
    <s v="JU2316 P&amp;CC Health Contact Centre"/>
    <x v="0"/>
    <x v="10"/>
    <n v="17.5788157894"/>
    <n v="6078.5416311400004"/>
    <n v="0"/>
  </r>
  <r>
    <x v="4"/>
    <s v="JU1064 NSLHD RNS DIV OF BUSINESS UNITS"/>
    <x v="2"/>
    <x v="12"/>
    <n v="0"/>
    <n v="0"/>
    <n v="0"/>
  </r>
  <r>
    <x v="2"/>
    <s v="JU4370 NSLHD RYDE PRIMARY &amp; COMMUNITY CARE"/>
    <x v="2"/>
    <x v="2"/>
    <n v="7.6561842105000002"/>
    <n v="2339.5039256999999"/>
    <n v="3"/>
  </r>
  <r>
    <x v="4"/>
    <s v="JU4358 NSLHD RNS NURSING SERVICES"/>
    <x v="2"/>
    <x v="22"/>
    <n v="406.7139473684"/>
    <n v="176146.23549972"/>
    <n v="0"/>
  </r>
  <r>
    <x v="5"/>
    <s v="JU2307 P&amp;CC Area Executive"/>
    <x v="0"/>
    <x v="20"/>
    <n v="82.068907894700004"/>
    <n v="42846.882879609999"/>
    <n v="6"/>
  </r>
  <r>
    <x v="3"/>
    <s v="JU1074 NSLHD NBHS MANLY DIV OF NURSING"/>
    <x v="1"/>
    <x v="8"/>
    <n v="1002.7914473684"/>
    <n v="428548.88671595999"/>
    <n v="11"/>
  </r>
  <r>
    <x v="3"/>
    <s v="JU1079 NSLHD NBHS MV DIV OF CORPORATE SERVICES"/>
    <x v="1"/>
    <x v="11"/>
    <n v="63.383026315800002"/>
    <n v="14324.272882720001"/>
    <n v="15"/>
  </r>
  <r>
    <x v="4"/>
    <s v="JU4367 - NSLHD RNS RYDE MEDICAL SERVICES"/>
    <x v="2"/>
    <x v="1"/>
    <n v="328.21807236849997"/>
    <n v="353423.63595746999"/>
    <n v="4"/>
  </r>
  <r>
    <x v="4"/>
    <s v="JU4354 NSLHD RNS FINANCE"/>
    <x v="2"/>
    <x v="18"/>
    <n v="62.301710526299999"/>
    <n v="23828.723331280002"/>
    <n v="7"/>
  </r>
  <r>
    <x v="6"/>
    <s v="JU2148 NSLHD CLINICAL GOVERNANCE"/>
    <x v="0"/>
    <x v="25"/>
    <n v="309.8325000003"/>
    <n v="108382.24935857"/>
    <n v="37"/>
  </r>
  <r>
    <x v="5"/>
    <s v="JU2307 P&amp;CC Area Executive"/>
    <x v="0"/>
    <x v="12"/>
    <n v="60.043723684200003"/>
    <n v="32294.807485310001"/>
    <n v="7"/>
  </r>
  <r>
    <x v="8"/>
    <s v="JU1248 NSLHD MANLY SP&amp;T"/>
    <x v="0"/>
    <x v="12"/>
    <n v="10.898157894700001"/>
    <n v="4425.0494521000001"/>
    <n v="0"/>
  </r>
  <r>
    <x v="6"/>
    <s v="JU2168 NSLHD CLINICAL OPER EXECUTIVE UNIT"/>
    <x v="0"/>
    <x v="14"/>
    <n v="534.70310526339995"/>
    <n v="226887.64051611"/>
    <n v="32"/>
  </r>
  <r>
    <x v="6"/>
    <s v="JU1317 NSLHD NORTHERN BEACHES HOSPITAL"/>
    <x v="0"/>
    <x v="15"/>
    <n v="1337.0653947373"/>
    <n v="607518.49583412998"/>
    <n v="100"/>
  </r>
  <r>
    <x v="2"/>
    <s v="JU4368 NSLHD RYDE NURSING SERVICES"/>
    <x v="1"/>
    <x v="2"/>
    <n v="2676.8450000000998"/>
    <n v="939844.41822246998"/>
    <n v="1"/>
  </r>
  <r>
    <x v="5"/>
    <s v="JU2305 P&amp;CC AGED CARE &amp; REHAB"/>
    <x v="2"/>
    <x v="1"/>
    <n v="129.28686184200001"/>
    <n v="57223.099287600002"/>
    <n v="5"/>
  </r>
  <r>
    <x v="0"/>
    <s v="JU1025 NSLHD HKHS DIV OF CORPORATE SERVICES"/>
    <x v="0"/>
    <x v="2"/>
    <n v="780.54723684199996"/>
    <n v="175023.79841464001"/>
    <n v="9"/>
  </r>
  <r>
    <x v="4"/>
    <s v="JU1068 NSLHD RNS DIV OF PRIM &amp; COMM CARE"/>
    <x v="1"/>
    <x v="7"/>
    <n v="135.10671052609999"/>
    <n v="56590.983044369998"/>
    <n v="20"/>
  </r>
  <r>
    <x v="0"/>
    <s v="JU1044 NSLHD HKHS DIV OF ALLIED HEALTH"/>
    <x v="1"/>
    <x v="13"/>
    <n v="110.3623684209"/>
    <n v="47565.695815480001"/>
    <n v="9"/>
  </r>
  <r>
    <x v="6"/>
    <s v="JU2158 NSLHD PATU - PATIENT ACCESS TRANSPORT UNIT"/>
    <x v="2"/>
    <x v="10"/>
    <n v="38.035921052600003"/>
    <n v="13268.03515609"/>
    <n v="0"/>
  </r>
  <r>
    <x v="2"/>
    <s v="JU4370 NSLHD RYDE PRIMARY &amp; COMMUNITY CARE"/>
    <x v="1"/>
    <x v="16"/>
    <n v="9.2585526316000006"/>
    <n v="2781.8290304699999"/>
    <n v="2"/>
  </r>
  <r>
    <x v="6"/>
    <s v="JU2164 NSLHD WORKFORCE DEVELOPMENT"/>
    <x v="1"/>
    <x v="1"/>
    <n v="701.73792105279995"/>
    <n v="372010.47378658003"/>
    <n v="62"/>
  </r>
  <r>
    <x v="0"/>
    <s v="JU1042 NSLHD HKHS DIV OF MEDICAL SERVICES"/>
    <x v="2"/>
    <x v="25"/>
    <n v="2021.169129699"/>
    <n v="1336990.3433938599"/>
    <n v="42"/>
  </r>
  <r>
    <x v="4"/>
    <s v="JU2108 NSLHD IMAGING"/>
    <x v="1"/>
    <x v="18"/>
    <n v="1990.6879332707999"/>
    <n v="1052791.2845318301"/>
    <n v="43"/>
  </r>
  <r>
    <x v="5"/>
    <s v="JU2309 P&amp;CC Child &amp; Family Health"/>
    <x v="0"/>
    <x v="3"/>
    <n v="485.18651973670001"/>
    <n v="260886.72159782"/>
    <n v="42"/>
  </r>
  <r>
    <x v="4"/>
    <s v="JU2170 NSLHD RNS Division of Cancer, Haematology &amp; Palliative Care"/>
    <x v="1"/>
    <x v="20"/>
    <n v="3967.1101550753001"/>
    <n v="2175112.3083992102"/>
    <n v="187"/>
  </r>
  <r>
    <x v="5"/>
    <s v="JU2316 P&amp;CC Health Contact Centre"/>
    <x v="2"/>
    <x v="0"/>
    <n v="32.806710526300002"/>
    <n v="11100.47017072"/>
    <n v="0"/>
  </r>
  <r>
    <x v="6"/>
    <s v="JU2164 NSLHD WORKFORCE DEVELOPMENT"/>
    <x v="0"/>
    <x v="8"/>
    <n v="775.72180921040001"/>
    <n v="380505.73306175001"/>
    <n v="103"/>
  </r>
  <r>
    <x v="5"/>
    <s v="JU2322 P&amp;CC Oral Health"/>
    <x v="1"/>
    <x v="11"/>
    <n v="67.545921052699995"/>
    <n v="31755.99795981"/>
    <n v="8"/>
  </r>
  <r>
    <x v="2"/>
    <s v="JU4368 NSLHD RYDE NURSING SERVICES"/>
    <x v="1"/>
    <x v="16"/>
    <n v="2677.8063157895999"/>
    <n v="901707.01333631994"/>
    <n v="0"/>
  </r>
  <r>
    <x v="6"/>
    <s v="JU1316 NSLHD REPORTING ENTITY"/>
    <x v="0"/>
    <x v="2"/>
    <n v="31.249657894799999"/>
    <n v="23515.745016469999"/>
    <n v="5"/>
  </r>
  <r>
    <x v="6"/>
    <s v="JU1317 NSLHD NORTHERN BEACHES HOSPITAL"/>
    <x v="0"/>
    <x v="16"/>
    <n v="1243.0315789476001"/>
    <n v="579480.51423829002"/>
    <n v="64"/>
  </r>
  <r>
    <x v="6"/>
    <s v="JU4312 NSLHD MEDICAL IMAGING"/>
    <x v="0"/>
    <x v="11"/>
    <n v="113.46478571430001"/>
    <n v="60286.946546569998"/>
    <n v="12"/>
  </r>
  <r>
    <x v="0"/>
    <s v="JU1042 NSLHD HKHS DIV OF MEDICAL SERVICES"/>
    <x v="1"/>
    <x v="2"/>
    <n v="1801.2191437971001"/>
    <n v="1260263.9696655499"/>
    <n v="132"/>
  </r>
  <r>
    <x v="1"/>
    <s v="JU2163 NSLHD PHPP PUBLIC HEALTH UNIT"/>
    <x v="2"/>
    <x v="23"/>
    <n v="110.98576315779999"/>
    <n v="85958.947821599999"/>
    <n v="1"/>
  </r>
  <r>
    <x v="6"/>
    <s v="JU2156 NSLHD FINANCE"/>
    <x v="0"/>
    <x v="2"/>
    <n v="412.85057894710002"/>
    <n v="168774.83797175001"/>
    <n v="83"/>
  </r>
  <r>
    <x v="7"/>
    <s v="JU2175 NSLHD MENTAL HEALTH DRUG AND ALCOHOL"/>
    <x v="2"/>
    <x v="7"/>
    <n v="4822.2961250007002"/>
    <n v="2070310.4555186499"/>
    <n v="118"/>
  </r>
  <r>
    <x v="6"/>
    <s v="JU2148 NSLHD CLINICAL GOVERNANCE"/>
    <x v="2"/>
    <x v="1"/>
    <n v="374.71723684189999"/>
    <n v="143769.95822656999"/>
    <n v="75"/>
  </r>
  <r>
    <x v="0"/>
    <s v="JU1040 NSLHD HKHS DIV OF SECTOR OPER"/>
    <x v="2"/>
    <x v="16"/>
    <n v="27.750921052700001"/>
    <n v="15118.970220589999"/>
    <n v="17"/>
  </r>
  <r>
    <x v="7"/>
    <s v="JU2174 - NSLHD DRUG &amp; ALCOHOL"/>
    <x v="0"/>
    <x v="11"/>
    <n v="441.47156578940002"/>
    <n v="203743.35291876999"/>
    <n v="20"/>
  </r>
  <r>
    <x v="5"/>
    <s v="JU2324 P&amp;CC Sydney Home Nursing"/>
    <x v="0"/>
    <x v="25"/>
    <n v="576.87407894709997"/>
    <n v="212099.98395565999"/>
    <n v="1"/>
  </r>
  <r>
    <x v="5"/>
    <s v="JU2308 P&amp;CC Breast Screen"/>
    <x v="1"/>
    <x v="11"/>
    <n v="6.9294013157999998"/>
    <n v="3908.4525440299999"/>
    <n v="3"/>
  </r>
  <r>
    <x v="5"/>
    <s v="JU2309 P&amp;CC Child &amp; Family Health"/>
    <x v="0"/>
    <x v="24"/>
    <n v="384.58285526309999"/>
    <n v="205409.25648061"/>
    <n v="31"/>
  </r>
  <r>
    <x v="4"/>
    <s v="JU4354 NSLHD RNS FINANCE"/>
    <x v="0"/>
    <x v="1"/>
    <n v="155.65513157890001"/>
    <n v="59261.55993173"/>
    <n v="12"/>
  </r>
  <r>
    <x v="6"/>
    <s v="JU2160 NSLHD INFORMATION COMMUNICATIONS &amp; TECHNOLOGY"/>
    <x v="0"/>
    <x v="2"/>
    <n v="947.417973684"/>
    <n v="432970.43251666002"/>
    <n v="106"/>
  </r>
  <r>
    <x v="6"/>
    <s v="JU4344 NSLHD RESEARCH GEN"/>
    <x v="0"/>
    <x v="22"/>
    <n v="207.84774342110001"/>
    <n v="122308.03796425"/>
    <n v="11"/>
  </r>
  <r>
    <x v="0"/>
    <s v="JU1040 NSLHD HKHS DIV OF SECTOR OPER"/>
    <x v="2"/>
    <x v="23"/>
    <n v="56.637105263199999"/>
    <n v="19391.337768779998"/>
    <n v="5"/>
  </r>
  <r>
    <x v="3"/>
    <s v="JU1072 NSLHD NBHS DIV OF MEDIC EMERG AND ICU"/>
    <x v="0"/>
    <x v="11"/>
    <n v="30.611677631599999"/>
    <n v="33570.56239028"/>
    <n v="0"/>
  </r>
  <r>
    <x v="0"/>
    <s v="JU1042 NSLHD HKHS DIV OF MEDICAL SERVICES"/>
    <x v="0"/>
    <x v="21"/>
    <n v="1922.1808890972"/>
    <n v="1208482.6694578901"/>
    <n v="44"/>
  </r>
  <r>
    <x v="6"/>
    <s v="JU2160 NSLHD INFORMATION COMMUNICATIONS &amp; TECHNOLOGY"/>
    <x v="1"/>
    <x v="18"/>
    <n v="664.8898684211"/>
    <n v="319606.64736169"/>
    <n v="74"/>
  </r>
  <r>
    <x v="5"/>
    <s v="JU2315 P&amp;CC HARP"/>
    <x v="1"/>
    <x v="14"/>
    <n v="81.995105263200003"/>
    <n v="113580.35506328"/>
    <n v="1"/>
  </r>
  <r>
    <x v="3"/>
    <s v="JU1084 NSLHD NBHS DIV OF AGED CARE AND REHAB"/>
    <x v="1"/>
    <x v="13"/>
    <n v="85.509960526399993"/>
    <n v="59049.910697740001"/>
    <n v="1"/>
  </r>
  <r>
    <x v="5"/>
    <s v="JU2324 P&amp;CC Sydney Home Nursing"/>
    <x v="0"/>
    <x v="6"/>
    <n v="527.23026315799996"/>
    <n v="191029.84454796001"/>
    <n v="0"/>
  </r>
  <r>
    <x v="4"/>
    <s v="JU4356 NSLHD RNS MEDICAL SERVICES"/>
    <x v="0"/>
    <x v="3"/>
    <n v="1561.4455"/>
    <n v="716792.86890779994"/>
    <n v="444"/>
  </r>
  <r>
    <x v="6"/>
    <s v="JU1317 NSLHD NORTHERN BEACHES HOSPITAL"/>
    <x v="1"/>
    <x v="11"/>
    <n v="952.77539473690001"/>
    <n v="461677.03956516"/>
    <n v="61"/>
  </r>
  <r>
    <x v="2"/>
    <s v="JU4368 NSLHD RYDE NURSING SERVICES"/>
    <x v="2"/>
    <x v="12"/>
    <n v="2823.3309210532998"/>
    <n v="963553.31702963996"/>
    <n v="3"/>
  </r>
  <r>
    <x v="4"/>
    <s v="JU1102 NSLHD CORPORATE SERVICES - RNS PPP"/>
    <x v="2"/>
    <x v="9"/>
    <n v="61.03"/>
    <n v="17411.830054959999"/>
    <n v="0"/>
  </r>
  <r>
    <x v="8"/>
    <s v="JU4340 NSLHD RESEARCH SP&amp;T"/>
    <x v="2"/>
    <x v="23"/>
    <n v="163.70459210530001"/>
    <n v="92837.508374440004"/>
    <n v="12"/>
  </r>
  <r>
    <x v="4"/>
    <s v="JU2108 NSLHD IMAGING"/>
    <x v="0"/>
    <x v="25"/>
    <n v="2252.1577593988"/>
    <n v="1109518.5432583301"/>
    <n v="59"/>
  </r>
  <r>
    <x v="6"/>
    <s v="JU2168 NSLHD CLINICAL OPER EXECUTIVE UNIT"/>
    <x v="0"/>
    <x v="17"/>
    <n v="634.02638815800003"/>
    <n v="280480.16277678998"/>
    <n v="38"/>
  </r>
  <r>
    <x v="4"/>
    <s v="JU4358 NSLHD RNS NURSING SERVICES"/>
    <x v="0"/>
    <x v="16"/>
    <n v="293.23828947359999"/>
    <n v="114734.48767562999"/>
    <n v="0"/>
  </r>
  <r>
    <x v="3"/>
    <s v="JU1076 NSLHD NBHS DIV OF ANAESTH AND SURG"/>
    <x v="2"/>
    <x v="12"/>
    <n v="30.137"/>
    <n v="42241.827420000001"/>
    <n v="0"/>
  </r>
  <r>
    <x v="6"/>
    <s v="NSLHD CORPORATE SERVICES - RE PPP"/>
    <x v="0"/>
    <x v="12"/>
    <n v="111.2524473685"/>
    <n v="66422.011924749997"/>
    <n v="5"/>
  </r>
  <r>
    <x v="6"/>
    <s v="JU4344 NSLHD RESEARCH GEN"/>
    <x v="0"/>
    <x v="12"/>
    <n v="202.43793421039999"/>
    <n v="110584.59637966"/>
    <n v="23"/>
  </r>
  <r>
    <x v="4"/>
    <s v="JU2170 NSLHD RNS Division of Cancer, Haematology &amp; Palliative Care"/>
    <x v="2"/>
    <x v="12"/>
    <n v="3851.2194398491001"/>
    <n v="2001187.7792282"/>
    <n v="184"/>
  </r>
  <r>
    <x v="6"/>
    <s v="NSLHD CORPORATE SERVICES - RE PPP"/>
    <x v="0"/>
    <x v="25"/>
    <n v="75.944092105300001"/>
    <n v="45918.244578129998"/>
    <n v="2"/>
  </r>
  <r>
    <x v="4"/>
    <s v="JU1056 NSLHD RNS DIV OF WOM CHILD AND FAM HLTH"/>
    <x v="0"/>
    <x v="19"/>
    <n v="4539.3608223688998"/>
    <n v="2148737.8718431899"/>
    <n v="57"/>
  </r>
  <r>
    <x v="1"/>
    <s v="JU2152 NSLHD POPULATION HEALTH &amp; PLANNING"/>
    <x v="0"/>
    <x v="12"/>
    <n v="72.629348684199996"/>
    <n v="36523.420459920002"/>
    <n v="1"/>
  </r>
  <r>
    <x v="6"/>
    <s v="JU4344 NSLHD RESEARCH GEN"/>
    <x v="0"/>
    <x v="9"/>
    <n v="206.85595394750001"/>
    <n v="113534.08246511"/>
    <n v="13"/>
  </r>
  <r>
    <x v="2"/>
    <s v="JU4370 NSLHD RYDE PRIMARY &amp; COMMUNITY CARE"/>
    <x v="2"/>
    <x v="1"/>
    <n v="3.1038157895"/>
    <n v="735.60885532999998"/>
    <n v="6"/>
  </r>
  <r>
    <x v="3"/>
    <s v="JU1074 NSLHD NBHS MANLY DIV OF NURSING"/>
    <x v="0"/>
    <x v="14"/>
    <n v="724.83921052619996"/>
    <n v="357593.91255702998"/>
    <n v="4"/>
  </r>
  <r>
    <x v="5"/>
    <s v="JU2314 P&amp;CC Cremone CHC"/>
    <x v="1"/>
    <x v="2"/>
    <n v="15.073375"/>
    <n v="15159.08341612"/>
    <n v="0"/>
  </r>
  <r>
    <x v="2"/>
    <s v="JU4368 NSLHD RYDE NURSING SERVICES"/>
    <x v="1"/>
    <x v="8"/>
    <n v="2675.4513157887"/>
    <n v="939566.47856008995"/>
    <n v="0"/>
  </r>
  <r>
    <x v="2"/>
    <s v="JU4362 NSLHD RYDE CORPORATE SERVICES"/>
    <x v="1"/>
    <x v="11"/>
    <n v="267.9192105262"/>
    <n v="76914.454886360007"/>
    <n v="9"/>
  </r>
  <r>
    <x v="6"/>
    <s v="JU2166 NSLHD SENIOR MEDICAL WORKFORCE"/>
    <x v="1"/>
    <x v="18"/>
    <n v="56.753394736899999"/>
    <n v="39276.58755977"/>
    <n v="0"/>
  </r>
  <r>
    <x v="9"/>
    <s v="JU2172 RESEARCH CLINICAL TRIALS"/>
    <x v="0"/>
    <x v="2"/>
    <n v="124.1839473685"/>
    <n v="48635.703877109998"/>
    <n v="18"/>
  </r>
  <r>
    <x v="0"/>
    <s v="JU1042 NSLHD HKHS DIV OF MEDICAL SERVICES"/>
    <x v="0"/>
    <x v="25"/>
    <n v="1910.2528035715"/>
    <n v="1205047.34083463"/>
    <n v="55"/>
  </r>
  <r>
    <x v="4"/>
    <s v="JU4356 NSLHD RNS MEDICAL SERVICES"/>
    <x v="1"/>
    <x v="20"/>
    <n v="1773.4136578951"/>
    <n v="903686.02022857999"/>
    <n v="176"/>
  </r>
  <r>
    <x v="5"/>
    <s v="JU2308 P&amp;CC Breast Screen"/>
    <x v="0"/>
    <x v="13"/>
    <n v="42.676757518899997"/>
    <n v="19173.385808499999"/>
    <n v="6"/>
  </r>
  <r>
    <x v="6"/>
    <s v="JU2159 NSLHD CORPORATE SERVICES REPORTING ENTITY"/>
    <x v="0"/>
    <x v="9"/>
    <n v="38.436250000100003"/>
    <n v="20467.44972348"/>
    <n v="2"/>
  </r>
  <r>
    <x v="6"/>
    <s v="JU2148 NSLHD CLINICAL GOVERNANCE"/>
    <x v="2"/>
    <x v="23"/>
    <n v="411.44657894739998"/>
    <n v="160588.06558046001"/>
    <n v="40"/>
  </r>
  <r>
    <x v="4"/>
    <s v="JU1048 NSLHD RNS DIV OF MEDIC"/>
    <x v="0"/>
    <x v="11"/>
    <n v="9097.0313016903001"/>
    <n v="4332491.2473420892"/>
    <n v="113"/>
  </r>
  <r>
    <x v="0"/>
    <s v="JU1036 NSLHD HKHS DIV OF REHAB AND AGED CARE"/>
    <x v="2"/>
    <x v="10"/>
    <n v="632.52698684209997"/>
    <n v="265757.91201715998"/>
    <n v="2"/>
  </r>
  <r>
    <x v="5"/>
    <s v="JU2312 P&amp;CC Community Clinical Rehab"/>
    <x v="0"/>
    <x v="3"/>
    <n v="60.265131578899997"/>
    <n v="26569.77495558"/>
    <n v="5"/>
  </r>
  <r>
    <x v="4"/>
    <s v="JU1064 NSLHD RNS DIV OF BUSINESS UNITS"/>
    <x v="1"/>
    <x v="2"/>
    <n v="0"/>
    <n v="0"/>
    <n v="0"/>
  </r>
  <r>
    <x v="3"/>
    <s v="JU1088 NSLHD NBHS DIV OF SECTOR OPER"/>
    <x v="0"/>
    <x v="17"/>
    <n v="1.0006250000000001"/>
    <n v="526.34828219999997"/>
    <n v="1"/>
  </r>
  <r>
    <x v="7"/>
    <s v="JU2175 NSLHD MENTAL HEALTH DRUG AND ALCOHOL"/>
    <x v="0"/>
    <x v="10"/>
    <n v="4212.6562631577999"/>
    <n v="1751866.7208773601"/>
    <n v="83"/>
  </r>
  <r>
    <x v="6"/>
    <s v="JU2164 NSLHD WORKFORCE DEVELOPMENT"/>
    <x v="1"/>
    <x v="24"/>
    <n v="754.6294539475"/>
    <n v="485816.09864476998"/>
    <n v="31"/>
  </r>
  <r>
    <x v="8"/>
    <s v="JU1236 NSLHD ROYAL NORTH SHORE SP&amp;T"/>
    <x v="2"/>
    <x v="23"/>
    <n v="190.07671052629999"/>
    <n v="95250.122626109995"/>
    <n v="6"/>
  </r>
  <r>
    <x v="4"/>
    <s v="JU1052 NSLHD RNS DIV OF SURG AND ANAESTH"/>
    <x v="1"/>
    <x v="5"/>
    <n v="15692.5576889108"/>
    <n v="7151157.3103537802"/>
    <n v="110"/>
  </r>
  <r>
    <x v="4"/>
    <s v="JU2170 NSLHD RNS Division of Cancer, Haematology &amp; Palliative Care"/>
    <x v="0"/>
    <x v="21"/>
    <n v="3881.7922490602"/>
    <n v="1934201.1955269901"/>
    <n v="194"/>
  </r>
  <r>
    <x v="5"/>
    <s v="JU2322 P&amp;CC Oral Health"/>
    <x v="2"/>
    <x v="19"/>
    <n v="71.969473684099995"/>
    <n v="37070.800017709997"/>
    <n v="3"/>
  </r>
  <r>
    <x v="0"/>
    <s v="JU1025 NSLHD HKHS DIV OF CORPORATE SERVICES"/>
    <x v="1"/>
    <x v="8"/>
    <n v="504.24697368429997"/>
    <n v="129246.3087119"/>
    <n v="18"/>
  </r>
  <r>
    <x v="3"/>
    <s v="JU1084 NSLHD NBHS DIV OF AGED CARE AND REHAB"/>
    <x v="2"/>
    <x v="3"/>
    <n v="96.192960526299998"/>
    <n v="72469.139618500005"/>
    <n v="0"/>
  </r>
  <r>
    <x v="5"/>
    <s v="JU2316 P&amp;CC Health Contact Centre"/>
    <x v="0"/>
    <x v="5"/>
    <n v="10.518421052600001"/>
    <n v="4099.8336934999998"/>
    <n v="1"/>
  </r>
  <r>
    <x v="6"/>
    <s v="JU2140 NSLHD NURSING &amp; MIDWIFERY"/>
    <x v="0"/>
    <x v="3"/>
    <n v="612.23289473689999"/>
    <n v="265056.18344771001"/>
    <n v="48"/>
  </r>
  <r>
    <x v="1"/>
    <s v="JU2162 NSLHD PHPP HEALTH PROMOTION"/>
    <x v="0"/>
    <x v="11"/>
    <n v="35.966184210599998"/>
    <n v="13309.1124494"/>
    <n v="8"/>
  </r>
  <r>
    <x v="6"/>
    <s v="JU2116 NSLHD CLINICAL TECHNOLOGY SERVICE"/>
    <x v="0"/>
    <x v="4"/>
    <n v="63.657763158000002"/>
    <n v="23683.287761150001"/>
    <n v="2"/>
  </r>
  <r>
    <x v="6"/>
    <s v="JU2144 NSLHD CHIEF EXECUTIVE"/>
    <x v="0"/>
    <x v="19"/>
    <n v="210.66723684199999"/>
    <n v="90070.155050000001"/>
    <n v="43"/>
  </r>
  <r>
    <x v="6"/>
    <s v="JU2158 NSLHD PATU - PATIENT ACCESS TRANSPORT UNIT"/>
    <x v="1"/>
    <x v="6"/>
    <n v="40.683552631600001"/>
    <n v="14268.447323550001"/>
    <n v="0"/>
  </r>
  <r>
    <x v="0"/>
    <s v="JU1046 NSLHD HKHS DIV OF NURSING"/>
    <x v="1"/>
    <x v="3"/>
    <n v="4380.1059210533003"/>
    <n v="1617779.7161052299"/>
    <n v="6"/>
  </r>
  <r>
    <x v="6"/>
    <s v="JU2116 NSLHD CLINICAL TECHNOLOGY SERVICE"/>
    <x v="0"/>
    <x v="1"/>
    <n v="36.960789473799998"/>
    <n v="14151.674130879999"/>
    <n v="0"/>
  </r>
  <r>
    <x v="8"/>
    <s v="JU1237 NSLHD RNS DIV OF MEDICINE SP&amp;T"/>
    <x v="2"/>
    <x v="7"/>
    <n v="0"/>
    <n v="0"/>
    <n v="0"/>
  </r>
  <r>
    <x v="5"/>
    <s v="JU2320 P&amp;CC Multicutural Health"/>
    <x v="2"/>
    <x v="10"/>
    <n v="2.8415789473999999"/>
    <n v="1441.34533076"/>
    <n v="0"/>
  </r>
  <r>
    <x v="8"/>
    <s v="JU1244 NSLHD HORNSBY SP&amp;T"/>
    <x v="2"/>
    <x v="25"/>
    <n v="0"/>
    <n v="0"/>
    <n v="0"/>
  </r>
  <r>
    <x v="8"/>
    <s v="JU1244 NSLHD HORNSBY SP&amp;T"/>
    <x v="2"/>
    <x v="10"/>
    <n v="0"/>
    <n v="0"/>
    <n v="0"/>
  </r>
  <r>
    <x v="0"/>
    <s v="JU1040 NSLHD HKHS DIV OF SECTOR OPER"/>
    <x v="2"/>
    <x v="8"/>
    <n v="109.6544736843"/>
    <n v="45532.305162949997"/>
    <n v="22"/>
  </r>
  <r>
    <x v="4"/>
    <s v="JU2170 NSLHD RNS Division of Cancer, Haematology &amp; Palliative Care"/>
    <x v="0"/>
    <x v="22"/>
    <n v="3956.6328242476002"/>
    <n v="1962206.88138423"/>
    <n v="199"/>
  </r>
  <r>
    <x v="6"/>
    <s v="JU2160 NSLHD INFORMATION COMMUNICATIONS &amp; TECHNOLOGY"/>
    <x v="0"/>
    <x v="23"/>
    <n v="1152.0624407893999"/>
    <n v="528429.66369743994"/>
    <n v="110"/>
  </r>
  <r>
    <x v="5"/>
    <s v="JU2305 P&amp;CC AGED CARE &amp; REHAB"/>
    <x v="2"/>
    <x v="9"/>
    <n v="117.3094342103"/>
    <n v="55157.229314540004"/>
    <n v="18"/>
  </r>
  <r>
    <x v="3"/>
    <s v="JU1088 NSLHD NBHS DIV OF SECTOR OPER"/>
    <x v="2"/>
    <x v="24"/>
    <n v="1.1434210525999999"/>
    <n v="460.3173817"/>
    <n v="0"/>
  </r>
  <r>
    <x v="4"/>
    <s v="JU4356 NSLHD RNS MEDICAL SERVICES"/>
    <x v="0"/>
    <x v="24"/>
    <n v="1954.0147894736001"/>
    <n v="860876.08043774997"/>
    <n v="418"/>
  </r>
  <r>
    <x v="5"/>
    <s v="JU2316 P&amp;CC Health Contact Centre"/>
    <x v="1"/>
    <x v="11"/>
    <n v="23.3731578947"/>
    <n v="7881.6489012800002"/>
    <n v="0"/>
  </r>
  <r>
    <x v="7"/>
    <s v="JU2175 NSLHD MENTAL HEALTH DRUG AND ALCOHOL"/>
    <x v="2"/>
    <x v="19"/>
    <n v="4311.5549210526997"/>
    <n v="1927609.4631119701"/>
    <n v="86"/>
  </r>
  <r>
    <x v="0"/>
    <s v="JU1025 NSLHD HKHS DIV OF CORPORATE SERVICES"/>
    <x v="2"/>
    <x v="9"/>
    <n v="565.35631578940001"/>
    <n v="127730.41595738"/>
    <n v="18"/>
  </r>
  <r>
    <x v="0"/>
    <s v="JU1042 NSLHD HKHS DIV OF MEDICAL SERVICES"/>
    <x v="0"/>
    <x v="8"/>
    <n v="1664.6125592108001"/>
    <n v="1047330.82216239"/>
    <n v="65"/>
  </r>
  <r>
    <x v="5"/>
    <s v="JU2305 P&amp;CC AGED CARE &amp; REHAB"/>
    <x v="2"/>
    <x v="23"/>
    <n v="119.6722631577"/>
    <n v="55604.781231989997"/>
    <n v="18"/>
  </r>
  <r>
    <x v="4"/>
    <s v="JU4358 NSLHD RNS NURSING SERVICES"/>
    <x v="1"/>
    <x v="2"/>
    <n v="301.05921052629998"/>
    <n v="131637.36337825999"/>
    <n v="3"/>
  </r>
  <r>
    <x v="0"/>
    <s v="JU1044 NSLHD HKHS DIV OF ALLIED HEALTH"/>
    <x v="2"/>
    <x v="14"/>
    <n v="53.457499999900001"/>
    <n v="24421.184715880001"/>
    <n v="10"/>
  </r>
  <r>
    <x v="5"/>
    <s v="JU2307 P&amp;CC Area Executive"/>
    <x v="1"/>
    <x v="24"/>
    <n v="25.520131579000001"/>
    <n v="12675.98913394"/>
    <n v="4"/>
  </r>
  <r>
    <x v="4"/>
    <s v="JU1048 NSLHD RNS DIV OF MEDIC"/>
    <x v="0"/>
    <x v="10"/>
    <n v="10623.1089624059"/>
    <n v="4951711.5212496798"/>
    <n v="137"/>
  </r>
  <r>
    <x v="5"/>
    <s v="JU2305 P&amp;CC AGED CARE &amp; REHAB"/>
    <x v="2"/>
    <x v="8"/>
    <n v="130.78252631589999"/>
    <n v="57947.159802319999"/>
    <n v="8"/>
  </r>
  <r>
    <x v="7"/>
    <s v="JU2175 NSLHD MENTAL HEALTH DRUG AND ALCOHOL"/>
    <x v="2"/>
    <x v="16"/>
    <n v="4743.1747236841002"/>
    <n v="2036218.23138021"/>
    <n v="125"/>
  </r>
  <r>
    <x v="3"/>
    <s v="JU1076 NSLHD NBHS DIV OF ANAESTH AND SURG"/>
    <x v="0"/>
    <x v="12"/>
    <n v="8.0456249999999994"/>
    <n v="10690.72635603"/>
    <n v="0"/>
  </r>
  <r>
    <x v="4"/>
    <s v="JU1102 NSLHD CORPORATE SERVICES - RNS PPP"/>
    <x v="1"/>
    <x v="1"/>
    <n v="62.675657894700002"/>
    <n v="18510.955567680001"/>
    <n v="0"/>
  </r>
  <r>
    <x v="6"/>
    <s v="JU2164 NSLHD WORKFORCE DEVELOPMENT"/>
    <x v="0"/>
    <x v="20"/>
    <n v="682.37572368430006"/>
    <n v="337323.15669561003"/>
    <n v="106"/>
  </r>
  <r>
    <x v="4"/>
    <s v="JU4358 NSLHD RNS NURSING SERVICES"/>
    <x v="1"/>
    <x v="1"/>
    <n v="270.04223684189998"/>
    <n v="118044.27584697001"/>
    <n v="4"/>
  </r>
  <r>
    <x v="4"/>
    <s v="JU1052 NSLHD RNS DIV OF SURG AND ANAESTH"/>
    <x v="1"/>
    <x v="8"/>
    <n v="14830.2947321428"/>
    <n v="6975992.3204761297"/>
    <n v="120"/>
  </r>
  <r>
    <x v="6"/>
    <s v="JU2164 NSLHD WORKFORCE DEVELOPMENT"/>
    <x v="0"/>
    <x v="6"/>
    <n v="620.4121776316"/>
    <n v="309372.53136934998"/>
    <n v="107"/>
  </r>
  <r>
    <x v="6"/>
    <s v="JU2159 NSLHD CORPORATE SERVICES REPORTING ENTITY"/>
    <x v="0"/>
    <x v="11"/>
    <n v="10.8383223684"/>
    <n v="4836.5725824000001"/>
    <n v="5"/>
  </r>
  <r>
    <x v="2"/>
    <s v="JU4368 NSLHD RYDE NURSING SERVICES"/>
    <x v="0"/>
    <x v="13"/>
    <n v="1767.0081578945001"/>
    <n v="588765.28007659002"/>
    <n v="14"/>
  </r>
  <r>
    <x v="9"/>
    <s v="JU2172 RESEARCH CLINICAL TRIALS"/>
    <x v="2"/>
    <x v="19"/>
    <n v="127.39"/>
    <n v="51653.321083889998"/>
    <n v="15"/>
  </r>
  <r>
    <x v="4"/>
    <s v="JU2170 NSLHD RNS Division of Cancer, Haematology &amp; Palliative Care"/>
    <x v="0"/>
    <x v="0"/>
    <n v="3855.4070507522001"/>
    <n v="1918723.4576081899"/>
    <n v="182"/>
  </r>
  <r>
    <x v="7"/>
    <s v="JU2174 - NSLHD DRUG &amp; ALCOHOL"/>
    <x v="2"/>
    <x v="23"/>
    <n v="495.34617763120002"/>
    <n v="210269.82104867001"/>
    <n v="5"/>
  </r>
  <r>
    <x v="8"/>
    <s v="JU1244 NSLHD HORNSBY SP&amp;T"/>
    <x v="2"/>
    <x v="3"/>
    <n v="0"/>
    <n v="0"/>
    <n v="0"/>
  </r>
  <r>
    <x v="5"/>
    <s v="JU2326 P&amp;CC Transitional Aged Care Program"/>
    <x v="2"/>
    <x v="14"/>
    <n v="7.5394736841999999"/>
    <n v="3037.0547099999999"/>
    <n v="0"/>
  </r>
  <r>
    <x v="6"/>
    <s v="JU2160 NSLHD INFORMATION COMMUNICATIONS &amp; TECHNOLOGY"/>
    <x v="0"/>
    <x v="9"/>
    <n v="1102.5798750000999"/>
    <n v="502556.96388722002"/>
    <n v="95"/>
  </r>
  <r>
    <x v="4"/>
    <s v="JU1102 NSLHD CORPORATE SERVICES - RNS PPP"/>
    <x v="0"/>
    <x v="12"/>
    <n v="117.09881578949999"/>
    <n v="32890.607986030001"/>
    <n v="0"/>
  </r>
  <r>
    <x v="3"/>
    <s v="JU1076 NSLHD NBHS DIV OF ANAESTH AND SURG"/>
    <x v="1"/>
    <x v="2"/>
    <n v="0.89975000000000005"/>
    <n v="1311.5929274"/>
    <n v="0"/>
  </r>
  <r>
    <x v="4"/>
    <s v="JU4360 NSLHD RNS OPERATIONS"/>
    <x v="2"/>
    <x v="8"/>
    <n v="1962.7042039473999"/>
    <n v="577693.80193270999"/>
    <n v="191"/>
  </r>
  <r>
    <x v="5"/>
    <s v="JU2312 P&amp;CC Community Clinical Rehab"/>
    <x v="1"/>
    <x v="5"/>
    <n v="87.053026315799997"/>
    <n v="39380.507266120003"/>
    <n v="5"/>
  </r>
  <r>
    <x v="1"/>
    <s v="JU2163 NSLHD PHPP PUBLIC HEALTH UNIT"/>
    <x v="2"/>
    <x v="25"/>
    <n v="117.0962828948"/>
    <n v="91068.032251180004"/>
    <n v="1"/>
  </r>
  <r>
    <x v="6"/>
    <s v="JU2144 NSLHD CHIEF EXECUTIVE"/>
    <x v="1"/>
    <x v="8"/>
    <n v="110.758861842"/>
    <n v="53399.328799690004"/>
    <n v="41"/>
  </r>
  <r>
    <x v="0"/>
    <s v="JU1025 NSLHD HKHS DIV OF CORPORATE SERVICES"/>
    <x v="1"/>
    <x v="5"/>
    <n v="603.81881578959997"/>
    <n v="138652.32167609001"/>
    <n v="17"/>
  </r>
  <r>
    <x v="6"/>
    <s v="NSLHD CORPORATE SERVICES - RE PPP"/>
    <x v="0"/>
    <x v="9"/>
    <n v="77.486223684199999"/>
    <n v="46164.22695959"/>
    <n v="2"/>
  </r>
  <r>
    <x v="5"/>
    <s v="JU2316 P&amp;CC Health Contact Centre"/>
    <x v="1"/>
    <x v="16"/>
    <n v="13.059868420999999"/>
    <n v="4467.2512162499997"/>
    <n v="1"/>
  </r>
  <r>
    <x v="2"/>
    <s v="JU4370 NSLHD RYDE PRIMARY &amp; COMMUNITY CARE"/>
    <x v="1"/>
    <x v="18"/>
    <n v="2.4439473684999999"/>
    <n v="935.95596182999998"/>
    <n v="4"/>
  </r>
  <r>
    <x v="6"/>
    <s v="JU2116 NSLHD CLINICAL TECHNOLOGY SERVICE"/>
    <x v="2"/>
    <x v="12"/>
    <n v="32.799999999999997"/>
    <n v="14117.66854511"/>
    <n v="0"/>
  </r>
  <r>
    <x v="3"/>
    <s v="JU1078 NSLHD NBHS MV DIV OF ALLIED HEALTH"/>
    <x v="1"/>
    <x v="24"/>
    <n v="18.975789473700001"/>
    <n v="6838.7139652300002"/>
    <n v="2"/>
  </r>
  <r>
    <x v="4"/>
    <s v="JU4360 NSLHD RNS OPERATIONS"/>
    <x v="2"/>
    <x v="23"/>
    <n v="1331.7773552634001"/>
    <n v="388630.26669716003"/>
    <n v="200"/>
  </r>
  <r>
    <x v="6"/>
    <s v="JU2140 NSLHD NURSING &amp; MIDWIFERY"/>
    <x v="0"/>
    <x v="25"/>
    <n v="418.04684210530002"/>
    <n v="196552.14998647"/>
    <n v="24"/>
  </r>
  <r>
    <x v="4"/>
    <s v="JU4360 NSLHD RNS OPERATIONS"/>
    <x v="1"/>
    <x v="8"/>
    <n v="1336.2750000003"/>
    <n v="416523.13256214"/>
    <n v="175"/>
  </r>
  <r>
    <x v="8"/>
    <s v="JU1236 NSLHD ROYAL NORTH SHORE SP&amp;T"/>
    <x v="0"/>
    <x v="17"/>
    <n v="197.37109210520001"/>
    <n v="130354.41061694"/>
    <n v="7"/>
  </r>
  <r>
    <x v="6"/>
    <s v="JU4312 NSLHD MEDICAL IMAGING"/>
    <x v="1"/>
    <x v="18"/>
    <n v="95.280943608900003"/>
    <n v="53435.520058549999"/>
    <n v="0"/>
  </r>
  <r>
    <x v="1"/>
    <s v="JU2163 NSLHD PHPP PUBLIC HEALTH UNIT"/>
    <x v="1"/>
    <x v="24"/>
    <n v="100.28214473680001"/>
    <n v="91824.726804999998"/>
    <n v="0"/>
  </r>
  <r>
    <x v="3"/>
    <s v="JU1072 NSLHD NBHS DIV OF MEDIC EMERG AND ICU"/>
    <x v="2"/>
    <x v="17"/>
    <n v="11.685124999999999"/>
    <n v="13943.93257768"/>
    <n v="0"/>
  </r>
  <r>
    <x v="6"/>
    <s v="JU2166 NSLHD SENIOR MEDICAL WORKFORCE"/>
    <x v="0"/>
    <x v="3"/>
    <n v="146.1706513158"/>
    <n v="81433.131056679995"/>
    <n v="36"/>
  </r>
  <r>
    <x v="2"/>
    <s v="JU4366 NSLHD RYDE MEDICAL SERVICES"/>
    <x v="0"/>
    <x v="12"/>
    <n v="1750.6684755639999"/>
    <n v="1087802.94190257"/>
    <n v="14"/>
  </r>
  <r>
    <x v="6"/>
    <s v="JU4312 NSLHD MEDICAL IMAGING"/>
    <x v="1"/>
    <x v="6"/>
    <n v="121.6205911653"/>
    <n v="70399.118632259997"/>
    <n v="1"/>
  </r>
  <r>
    <x v="9"/>
    <s v="JU2172 RESEARCH CLINICAL TRIALS"/>
    <x v="2"/>
    <x v="7"/>
    <n v="139.85657894740001"/>
    <n v="53555.290048670002"/>
    <n v="19"/>
  </r>
  <r>
    <x v="5"/>
    <s v="JU2316 P&amp;CC Health Contact Centre"/>
    <x v="2"/>
    <x v="19"/>
    <n v="22.0665789474"/>
    <n v="6962.7365688700002"/>
    <n v="1"/>
  </r>
  <r>
    <x v="5"/>
    <s v="JU2312 P&amp;CC Community Clinical Rehab"/>
    <x v="0"/>
    <x v="14"/>
    <n v="52.413815789399997"/>
    <n v="23278.513983860001"/>
    <n v="3"/>
  </r>
  <r>
    <x v="2"/>
    <s v="JU4370 NSLHD RYDE PRIMARY &amp; COMMUNITY CARE"/>
    <x v="1"/>
    <x v="1"/>
    <n v="8.5557894737000009"/>
    <n v="2857.0764461499998"/>
    <n v="6"/>
  </r>
  <r>
    <x v="8"/>
    <s v="JU1236 NSLHD ROYAL NORTH SHORE SP&amp;T"/>
    <x v="1"/>
    <x v="24"/>
    <n v="118.07486842110001"/>
    <n v="59361.258271610001"/>
    <n v="6"/>
  </r>
  <r>
    <x v="9"/>
    <s v="JU2172 RESEARCH CLINICAL TRIALS"/>
    <x v="2"/>
    <x v="16"/>
    <n v="136.9747368422"/>
    <n v="52412.15838683"/>
    <n v="20"/>
  </r>
  <r>
    <x v="8"/>
    <s v="JU1248 NSLHD MANLY SP&amp;T"/>
    <x v="1"/>
    <x v="24"/>
    <n v="0"/>
    <n v="0"/>
    <n v="0"/>
  </r>
  <r>
    <x v="2"/>
    <s v="JU4370 NSLHD RYDE PRIMARY &amp; COMMUNITY CARE"/>
    <x v="1"/>
    <x v="6"/>
    <n v="6.3631578947999996"/>
    <n v="1786.1560838299999"/>
    <n v="4"/>
  </r>
  <r>
    <x v="4"/>
    <s v="JU2170 NSLHD RNS Division of Cancer, Haematology &amp; Palliative Care"/>
    <x v="2"/>
    <x v="20"/>
    <n v="3776.3247734963002"/>
    <n v="1962614.4024709901"/>
    <n v="175"/>
  </r>
  <r>
    <x v="4"/>
    <s v="JU2108 NSLHD IMAGING"/>
    <x v="1"/>
    <x v="5"/>
    <n v="2141.3675798874001"/>
    <n v="1135419.51467622"/>
    <n v="57"/>
  </r>
  <r>
    <x v="8"/>
    <s v="JU1236 NSLHD ROYAL NORTH SHORE SP&amp;T"/>
    <x v="2"/>
    <x v="25"/>
    <n v="169.44553947369999"/>
    <n v="113431.33134302001"/>
    <n v="8"/>
  </r>
  <r>
    <x v="3"/>
    <s v="JU1088 NSLHD NBHS DIV OF SECTOR OPER"/>
    <x v="2"/>
    <x v="3"/>
    <n v="2.7267105263000002"/>
    <n v="1097.71658239"/>
    <n v="0"/>
  </r>
  <r>
    <x v="4"/>
    <s v="JU4367 - NSLHD RNS RYDE MEDICAL SERVICES"/>
    <x v="1"/>
    <x v="7"/>
    <n v="35.9660526316"/>
    <n v="15713.891826659999"/>
    <n v="2"/>
  </r>
  <r>
    <x v="4"/>
    <s v="JU4356 NSLHD RNS MEDICAL SERVICES"/>
    <x v="2"/>
    <x v="18"/>
    <n v="2215.5930789465001"/>
    <n v="1073571.5682196601"/>
    <n v="234"/>
  </r>
  <r>
    <x v="6"/>
    <s v="JU2148 NSLHD CLINICAL GOVERNANCE"/>
    <x v="2"/>
    <x v="25"/>
    <n v="300.56986842100002"/>
    <n v="118806.52371145001"/>
    <n v="34"/>
  </r>
  <r>
    <x v="4"/>
    <s v="JU1102 NSLHD CORPORATE SERVICES - RNS PPP"/>
    <x v="1"/>
    <x v="2"/>
    <n v="50.257631578900003"/>
    <n v="14711.53342107"/>
    <n v="0"/>
  </r>
  <r>
    <x v="6"/>
    <s v="JU2166 NSLHD SENIOR MEDICAL WORKFORCE"/>
    <x v="0"/>
    <x v="24"/>
    <n v="130.804118421"/>
    <n v="74352.700076900001"/>
    <n v="11"/>
  </r>
  <r>
    <x v="4"/>
    <s v="JU1068 NSLHD RNS DIV OF PRIM &amp; COMM CARE"/>
    <x v="1"/>
    <x v="13"/>
    <n v="124.6111842106"/>
    <n v="49949.393319909999"/>
    <n v="39"/>
  </r>
  <r>
    <x v="5"/>
    <s v="JU2315 P&amp;CC HARP"/>
    <x v="2"/>
    <x v="24"/>
    <n v="91.510986842099996"/>
    <n v="112971.82228274"/>
    <n v="4"/>
  </r>
  <r>
    <x v="0"/>
    <s v="JU1036 NSLHD HKHS DIV OF REHAB AND AGED CARE"/>
    <x v="2"/>
    <x v="3"/>
    <n v="651.83836184209997"/>
    <n v="279369.15399830998"/>
    <n v="2"/>
  </r>
  <r>
    <x v="3"/>
    <s v="JU1077 NSLHD NBHS MV DIV OF DMS"/>
    <x v="2"/>
    <x v="5"/>
    <n v="51.746281954899999"/>
    <n v="33771.048241069999"/>
    <n v="3"/>
  </r>
  <r>
    <x v="7"/>
    <s v="JU2175 NSLHD MENTAL HEALTH DRUG AND ALCOHOL"/>
    <x v="0"/>
    <x v="4"/>
    <n v="4506.8991842096002"/>
    <n v="1869570.4806409101"/>
    <n v="158"/>
  </r>
  <r>
    <x v="5"/>
    <s v="JU2322 P&amp;CC Oral Health"/>
    <x v="1"/>
    <x v="12"/>
    <n v="79.385789473700001"/>
    <n v="36317.502688419998"/>
    <n v="1"/>
  </r>
  <r>
    <x v="6"/>
    <s v="JU2166 NSLHD SENIOR MEDICAL WORKFORCE"/>
    <x v="2"/>
    <x v="18"/>
    <n v="158.7744671053"/>
    <n v="85645.176839089996"/>
    <n v="5"/>
  </r>
  <r>
    <x v="2"/>
    <s v="JU4370 NSLHD RYDE PRIMARY &amp; COMMUNITY CARE"/>
    <x v="0"/>
    <x v="25"/>
    <n v="4.3519736841999999"/>
    <n v="1534.2524889599999"/>
    <n v="4"/>
  </r>
  <r>
    <x v="3"/>
    <s v="JU1079 NSLHD NBHS MV DIV OF CORPORATE SERVICES"/>
    <x v="0"/>
    <x v="10"/>
    <n v="102.72026315799999"/>
    <n v="20902.04442541"/>
    <n v="13"/>
  </r>
  <r>
    <x v="1"/>
    <s v="JU2162 NSLHD PHPP HEALTH PROMOTION"/>
    <x v="0"/>
    <x v="14"/>
    <n v="46.523289473699997"/>
    <n v="19866.110213119999"/>
    <n v="0"/>
  </r>
  <r>
    <x v="6"/>
    <s v="NSLHD CORPORATE SERVICES - RE PPP"/>
    <x v="0"/>
    <x v="8"/>
    <n v="131.5800394737"/>
    <n v="76286.001843570004"/>
    <n v="12"/>
  </r>
  <r>
    <x v="0"/>
    <s v="JU1040 NSLHD HKHS DIV OF SECTOR OPER"/>
    <x v="0"/>
    <x v="13"/>
    <n v="61.7605263158"/>
    <n v="26367.39919498"/>
    <n v="9"/>
  </r>
  <r>
    <x v="0"/>
    <s v="JU1042 NSLHD HKHS DIV OF MEDICAL SERVICES"/>
    <x v="0"/>
    <x v="23"/>
    <n v="2174.2656146620002"/>
    <n v="1336907.5129962601"/>
    <n v="15"/>
  </r>
  <r>
    <x v="3"/>
    <s v="JU1078 NSLHD NBHS MV DIV OF ALLIED HEALTH"/>
    <x v="0"/>
    <x v="12"/>
    <n v="37.831710526400002"/>
    <n v="13524.16983287"/>
    <n v="0"/>
  </r>
  <r>
    <x v="5"/>
    <s v="JU2307 P&amp;CC Area Executive"/>
    <x v="1"/>
    <x v="3"/>
    <n v="33.902631579000001"/>
    <n v="16530.091165729998"/>
    <n v="5"/>
  </r>
  <r>
    <x v="6"/>
    <s v="JU2166 NSLHD SENIOR MEDICAL WORKFORCE"/>
    <x v="2"/>
    <x v="1"/>
    <n v="159.4886184211"/>
    <n v="95068.796275290006"/>
    <n v="30"/>
  </r>
  <r>
    <x v="5"/>
    <s v="JU2326 P&amp;CC Transitional Aged Care Program"/>
    <x v="0"/>
    <x v="12"/>
    <n v="8.8734210526999995"/>
    <n v="4210.3217705500001"/>
    <n v="0"/>
  </r>
  <r>
    <x v="8"/>
    <s v="JU1237 NSLHD RNS DIV OF MEDICINE SP&amp;T"/>
    <x v="1"/>
    <x v="3"/>
    <n v="0"/>
    <n v="0"/>
    <n v="8"/>
  </r>
  <r>
    <x v="5"/>
    <s v="JU2320 P&amp;CC Multicutural Health"/>
    <x v="1"/>
    <x v="1"/>
    <n v="0"/>
    <n v="0"/>
    <n v="0"/>
  </r>
  <r>
    <x v="8"/>
    <s v="JU1248 NSLHD MANLY SP&amp;T"/>
    <x v="1"/>
    <x v="3"/>
    <n v="0"/>
    <n v="0"/>
    <n v="0"/>
  </r>
  <r>
    <x v="8"/>
    <s v="JU1237 NSLHD RNS DIV OF MEDICINE SP&amp;T"/>
    <x v="0"/>
    <x v="25"/>
    <n v="0"/>
    <n v="0"/>
    <n v="0"/>
  </r>
  <r>
    <x v="0"/>
    <s v="JU1042 NSLHD HKHS DIV OF MEDICAL SERVICES"/>
    <x v="1"/>
    <x v="6"/>
    <n v="1825.6873909772"/>
    <n v="1299458.6760845799"/>
    <n v="168"/>
  </r>
  <r>
    <x v="4"/>
    <s v="JU1064 NSLHD RNS DIV OF BUSINESS UNITS"/>
    <x v="0"/>
    <x v="24"/>
    <n v="0"/>
    <n v="0"/>
    <n v="0"/>
  </r>
  <r>
    <x v="1"/>
    <s v="JU2163 NSLHD PHPP PUBLIC HEALTH UNIT"/>
    <x v="0"/>
    <x v="20"/>
    <n v="252.46077631559999"/>
    <n v="166392.28502807999"/>
    <n v="9"/>
  </r>
  <r>
    <x v="5"/>
    <s v="JU2316 P&amp;CC Health Contact Centre"/>
    <x v="2"/>
    <x v="12"/>
    <n v="34.289078947299998"/>
    <n v="11392.39752663"/>
    <n v="0"/>
  </r>
  <r>
    <x v="5"/>
    <s v="JU2308 P&amp;CC Breast Screen"/>
    <x v="2"/>
    <x v="1"/>
    <n v="4.3550000000000004"/>
    <n v="1448.4618241200001"/>
    <n v="6"/>
  </r>
  <r>
    <x v="8"/>
    <s v="JU1236 NSLHD ROYAL NORTH SHORE SP&amp;T"/>
    <x v="2"/>
    <x v="24"/>
    <n v="155.72500657890001"/>
    <n v="107002.63280766"/>
    <n v="7"/>
  </r>
  <r>
    <x v="0"/>
    <s v="JU1040 NSLHD HKHS DIV OF SECTOR OPER"/>
    <x v="0"/>
    <x v="10"/>
    <n v="89.880131578900006"/>
    <n v="46218.514014569999"/>
    <n v="4"/>
  </r>
  <r>
    <x v="5"/>
    <s v="JU2305 P&amp;CC AGED CARE &amp; REHAB"/>
    <x v="2"/>
    <x v="25"/>
    <n v="110.1227763159"/>
    <n v="52889.598968040002"/>
    <n v="10"/>
  </r>
  <r>
    <x v="6"/>
    <s v="JU2158 NSLHD PATU - PATIENT ACCESS TRANSPORT UNIT"/>
    <x v="1"/>
    <x v="15"/>
    <n v="30.446710526299999"/>
    <n v="10496.1319957"/>
    <n v="0"/>
  </r>
  <r>
    <x v="4"/>
    <s v="JU1102 NSLHD CORPORATE SERVICES - RNS PPP"/>
    <x v="2"/>
    <x v="22"/>
    <n v="52.961842105199999"/>
    <n v="15051.681651700001"/>
    <n v="0"/>
  </r>
  <r>
    <x v="6"/>
    <s v="JU2140 NSLHD NURSING &amp; MIDWIFERY"/>
    <x v="2"/>
    <x v="16"/>
    <n v="447.66960526309998"/>
    <n v="203136.44281173"/>
    <n v="11"/>
  </r>
  <r>
    <x v="5"/>
    <s v="JU2305 P&amp;CC AGED CARE &amp; REHAB"/>
    <x v="2"/>
    <x v="5"/>
    <n v="149.23642763160001"/>
    <n v="63250.705484149999"/>
    <n v="6"/>
  </r>
  <r>
    <x v="6"/>
    <s v="JU1316 NSLHD REPORTING ENTITY"/>
    <x v="0"/>
    <x v="5"/>
    <n v="48.0447763158"/>
    <n v="20553.262895740001"/>
    <n v="3"/>
  </r>
  <r>
    <x v="8"/>
    <s v="JU4340 NSLHD RESEARCH SP&amp;T"/>
    <x v="2"/>
    <x v="4"/>
    <n v="265.4813552631"/>
    <n v="138770.05645435001"/>
    <n v="54"/>
  </r>
  <r>
    <x v="6"/>
    <s v="JU2140 NSLHD NURSING &amp; MIDWIFERY"/>
    <x v="2"/>
    <x v="7"/>
    <n v="403.77263157900001"/>
    <n v="187907.92228868001"/>
    <n v="9"/>
  </r>
  <r>
    <x v="6"/>
    <s v="JU2148 NSLHD CLINICAL GOVERNANCE"/>
    <x v="0"/>
    <x v="0"/>
    <n v="320.96421052630001"/>
    <n v="113112.79328880001"/>
    <n v="44"/>
  </r>
  <r>
    <x v="0"/>
    <s v="JU1025 NSLHD HKHS DIV OF CORPORATE SERVICES"/>
    <x v="2"/>
    <x v="14"/>
    <n v="549.12526315790001"/>
    <n v="120383.10450151"/>
    <n v="15"/>
  </r>
  <r>
    <x v="9"/>
    <s v="JU2172 RESEARCH CLINICAL TRIALS"/>
    <x v="2"/>
    <x v="8"/>
    <n v="162.8268421052"/>
    <n v="61554.624352519997"/>
    <n v="22"/>
  </r>
  <r>
    <x v="0"/>
    <s v="JU1046 NSLHD HKHS DIV OF NURSING"/>
    <x v="0"/>
    <x v="11"/>
    <n v="3635.1303947370998"/>
    <n v="1182049.91031041"/>
    <n v="11"/>
  </r>
  <r>
    <x v="7"/>
    <s v="JU2175 NSLHD MENTAL HEALTH DRUG AND ALCOHOL"/>
    <x v="1"/>
    <x v="4"/>
    <n v="4088.3719605263"/>
    <n v="1895215.37126682"/>
    <n v="140"/>
  </r>
  <r>
    <x v="1"/>
    <s v="JU2161 NSLHD PHPP ABORIGINAL HEALTH"/>
    <x v="2"/>
    <x v="11"/>
    <n v="47.364960526300003"/>
    <n v="21496.746168500002"/>
    <n v="13"/>
  </r>
  <r>
    <x v="5"/>
    <s v="JU2309 P&amp;CC Child &amp; Family Health"/>
    <x v="0"/>
    <x v="21"/>
    <n v="334.63367763169998"/>
    <n v="180205.63355018999"/>
    <n v="37"/>
  </r>
  <r>
    <x v="5"/>
    <s v="JU2305 P&amp;CC AGED CARE &amp; REHAB"/>
    <x v="0"/>
    <x v="23"/>
    <n v="150.40332236840001"/>
    <n v="60914.086392830002"/>
    <n v="3"/>
  </r>
  <r>
    <x v="8"/>
    <s v="JU4340 NSLHD RESEARCH SP&amp;T"/>
    <x v="0"/>
    <x v="16"/>
    <n v="336.95539473690002"/>
    <n v="143472.01020222"/>
    <n v="116"/>
  </r>
  <r>
    <x v="0"/>
    <s v="JU1036 NSLHD HKHS DIV OF REHAB AND AGED CARE"/>
    <x v="0"/>
    <x v="16"/>
    <n v="344.40028289499998"/>
    <n v="153054.58392100999"/>
    <n v="0"/>
  </r>
  <r>
    <x v="6"/>
    <s v="JU2148 NSLHD CLINICAL GOVERNANCE"/>
    <x v="1"/>
    <x v="4"/>
    <n v="476.22460526319998"/>
    <n v="214862.63697391999"/>
    <n v="58"/>
  </r>
  <r>
    <x v="6"/>
    <s v="JU2116 NSLHD CLINICAL TECHNOLOGY SERVICE"/>
    <x v="2"/>
    <x v="2"/>
    <n v="25.695263157799999"/>
    <n v="10144.322071910001"/>
    <n v="0"/>
  </r>
  <r>
    <x v="6"/>
    <s v="JU2166 NSLHD SENIOR MEDICAL WORKFORCE"/>
    <x v="2"/>
    <x v="15"/>
    <n v="144.506118421"/>
    <n v="82848.042347130002"/>
    <n v="27"/>
  </r>
  <r>
    <x v="5"/>
    <s v="JU2322 P&amp;CC Oral Health"/>
    <x v="0"/>
    <x v="23"/>
    <n v="88.458381579000005"/>
    <n v="43669.285186150002"/>
    <n v="3"/>
  </r>
  <r>
    <x v="4"/>
    <s v="JU1068 NSLHD RNS DIV OF PRIM &amp; COMM CARE"/>
    <x v="1"/>
    <x v="11"/>
    <n v="129.51631578959999"/>
    <n v="52473.872601540003"/>
    <n v="40"/>
  </r>
  <r>
    <x v="5"/>
    <s v="JU2307 P&amp;CC Area Executive"/>
    <x v="0"/>
    <x v="0"/>
    <n v="41.695026315699998"/>
    <n v="20349.441018500002"/>
    <n v="5"/>
  </r>
  <r>
    <x v="4"/>
    <s v="JU1056 NSLHD RNS DIV OF WOM CHILD AND FAM HLTH"/>
    <x v="2"/>
    <x v="25"/>
    <n v="4060.8740789479002"/>
    <n v="2007593.9240416901"/>
    <n v="40"/>
  </r>
  <r>
    <x v="4"/>
    <s v="JU4356 NSLHD RNS MEDICAL SERVICES"/>
    <x v="0"/>
    <x v="12"/>
    <n v="1775.5816447371001"/>
    <n v="797563.71720375004"/>
    <n v="464"/>
  </r>
  <r>
    <x v="6"/>
    <s v="JU2140 NSLHD NURSING &amp; MIDWIFERY"/>
    <x v="0"/>
    <x v="15"/>
    <n v="516.81999999970003"/>
    <n v="239260.64881376"/>
    <n v="29"/>
  </r>
  <r>
    <x v="0"/>
    <s v="JU1025 NSLHD HKHS DIV OF CORPORATE SERVICES"/>
    <x v="0"/>
    <x v="24"/>
    <n v="818.61421052629998"/>
    <n v="184037.62629329"/>
    <n v="15"/>
  </r>
  <r>
    <x v="1"/>
    <s v="JU2152 NSLHD POPULATION HEALTH &amp; PLANNING"/>
    <x v="2"/>
    <x v="2"/>
    <n v="63.775473684200001"/>
    <n v="41169.703388850001"/>
    <n v="5"/>
  </r>
  <r>
    <x v="0"/>
    <s v="JU1040 NSLHD HKHS DIV OF SECTOR OPER"/>
    <x v="2"/>
    <x v="1"/>
    <n v="23.5403947368"/>
    <n v="13781.35650059"/>
    <n v="15"/>
  </r>
  <r>
    <x v="1"/>
    <s v="JU2162 NSLHD PHPP HEALTH PROMOTION"/>
    <x v="2"/>
    <x v="11"/>
    <n v="25.1155263158"/>
    <n v="10696.439918329999"/>
    <n v="7"/>
  </r>
  <r>
    <x v="6"/>
    <s v="JU4312 NSLHD MEDICAL IMAGING"/>
    <x v="0"/>
    <x v="9"/>
    <n v="120.16"/>
    <n v="64823.970526420002"/>
    <n v="0"/>
  </r>
  <r>
    <x v="4"/>
    <s v="JU4367 - NSLHD RNS RYDE MEDICAL SERVICES"/>
    <x v="1"/>
    <x v="5"/>
    <n v="25.743421052599999"/>
    <n v="10717.213962"/>
    <n v="6"/>
  </r>
  <r>
    <x v="0"/>
    <s v="JU1025 NSLHD HKHS DIV OF CORPORATE SERVICES"/>
    <x v="2"/>
    <x v="7"/>
    <n v="625.79999999999995"/>
    <n v="144132.92282005001"/>
    <n v="13"/>
  </r>
  <r>
    <x v="5"/>
    <s v="JU2309 P&amp;CC Child &amp; Family Health"/>
    <x v="0"/>
    <x v="4"/>
    <n v="465.01506578940001"/>
    <n v="254066.84398134999"/>
    <n v="41"/>
  </r>
  <r>
    <x v="4"/>
    <s v="JU4354 NSLHD RNS FINANCE"/>
    <x v="0"/>
    <x v="15"/>
    <n v="149.1834210527"/>
    <n v="58449.578106560002"/>
    <n v="9"/>
  </r>
  <r>
    <x v="3"/>
    <s v="JU1072 NSLHD NBHS DIV OF MEDIC EMERG AND ICU"/>
    <x v="0"/>
    <x v="8"/>
    <n v="7.6895394737"/>
    <n v="4490.5578619799999"/>
    <n v="0"/>
  </r>
  <r>
    <x v="5"/>
    <s v="JU2314 P&amp;CC Cremone CHC"/>
    <x v="0"/>
    <x v="22"/>
    <n v="0"/>
    <n v="0"/>
    <n v="0"/>
  </r>
  <r>
    <x v="4"/>
    <s v="JU4360 NSLHD RNS OPERATIONS"/>
    <x v="2"/>
    <x v="7"/>
    <n v="2039.5788618426"/>
    <n v="596636.96754493995"/>
    <n v="160"/>
  </r>
  <r>
    <x v="5"/>
    <s v="JU2309 P&amp;CC Child &amp; Family Health"/>
    <x v="2"/>
    <x v="20"/>
    <n v="438.4158289472"/>
    <n v="230473.62974423001"/>
    <n v="50"/>
  </r>
  <r>
    <x v="3"/>
    <s v="JU1072 NSLHD NBHS DIV OF MEDIC EMERG AND ICU"/>
    <x v="2"/>
    <x v="14"/>
    <n v="13.665256578899999"/>
    <n v="12979.027066140001"/>
    <n v="0"/>
  </r>
  <r>
    <x v="0"/>
    <s v="JU1044 NSLHD HKHS DIV OF ALLIED HEALTH"/>
    <x v="0"/>
    <x v="16"/>
    <n v="72.3451315792"/>
    <n v="30602.76026006"/>
    <n v="9"/>
  </r>
  <r>
    <x v="5"/>
    <s v="JU2315 P&amp;CC HARP"/>
    <x v="0"/>
    <x v="4"/>
    <n v="91.175749999999994"/>
    <n v="92657.342364369993"/>
    <n v="2"/>
  </r>
  <r>
    <x v="4"/>
    <s v="JU1056 NSLHD RNS DIV OF WOM CHILD AND FAM HLTH"/>
    <x v="1"/>
    <x v="12"/>
    <n v="3586.569243421"/>
    <n v="1899941.94908504"/>
    <n v="45"/>
  </r>
  <r>
    <x v="0"/>
    <s v="JU1042 NSLHD HKHS DIV OF MEDICAL SERVICES"/>
    <x v="0"/>
    <x v="7"/>
    <n v="1833.9760704886"/>
    <n v="1113272.3211940399"/>
    <n v="47"/>
  </r>
  <r>
    <x v="5"/>
    <s v="JU2305 P&amp;CC AGED CARE &amp; REHAB"/>
    <x v="0"/>
    <x v="25"/>
    <n v="127.9435065789"/>
    <n v="54590.179216589997"/>
    <n v="8"/>
  </r>
  <r>
    <x v="0"/>
    <s v="JU1025 NSLHD HKHS DIV OF CORPORATE SERVICES"/>
    <x v="2"/>
    <x v="18"/>
    <n v="541.13618421080002"/>
    <n v="118943.83502589"/>
    <n v="19"/>
  </r>
  <r>
    <x v="8"/>
    <s v="JU1248 NSLHD MANLY SP&amp;T"/>
    <x v="0"/>
    <x v="7"/>
    <n v="16.129868421000001"/>
    <n v="6549.3146739499998"/>
    <n v="0"/>
  </r>
  <r>
    <x v="0"/>
    <s v="JU1044 NSLHD HKHS DIV OF ALLIED HEALTH"/>
    <x v="2"/>
    <x v="17"/>
    <n v="90.040000000199996"/>
    <n v="40507.386326810003"/>
    <n v="9"/>
  </r>
  <r>
    <x v="4"/>
    <s v="JU4354 NSLHD RNS FINANCE"/>
    <x v="2"/>
    <x v="2"/>
    <n v="112.0146052632"/>
    <n v="45460.490188329997"/>
    <n v="11"/>
  </r>
  <r>
    <x v="0"/>
    <s v="JU1042 NSLHD HKHS DIV OF MEDICAL SERVICES"/>
    <x v="0"/>
    <x v="18"/>
    <n v="2042.6529172931"/>
    <n v="1250511.1801483"/>
    <n v="57"/>
  </r>
  <r>
    <x v="4"/>
    <s v="JU1048 NSLHD RNS DIV OF MEDIC"/>
    <x v="2"/>
    <x v="4"/>
    <n v="11624.535053572001"/>
    <n v="5659801.5362875108"/>
    <n v="157"/>
  </r>
  <r>
    <x v="4"/>
    <s v="JU2170 NSLHD RNS Division of Cancer, Haematology &amp; Palliative Care"/>
    <x v="2"/>
    <x v="0"/>
    <n v="3963.5737584582998"/>
    <n v="2059972.1699227199"/>
    <n v="165"/>
  </r>
  <r>
    <x v="3"/>
    <s v="JU1088 NSLHD NBHS DIV OF SECTOR OPER"/>
    <x v="2"/>
    <x v="17"/>
    <n v="0.32144736839999999"/>
    <n v="129.40798199"/>
    <n v="3"/>
  </r>
  <r>
    <x v="6"/>
    <s v="JU2166 NSLHD SENIOR MEDICAL WORKFORCE"/>
    <x v="2"/>
    <x v="8"/>
    <n v="193.331618421"/>
    <n v="112933.88746015"/>
    <n v="26"/>
  </r>
  <r>
    <x v="6"/>
    <s v="JU2116 NSLHD CLINICAL TECHNOLOGY SERVICE"/>
    <x v="0"/>
    <x v="15"/>
    <n v="1.5401315790000001"/>
    <n v="502.55246855000001"/>
    <n v="0"/>
  </r>
  <r>
    <x v="5"/>
    <s v="JU2305 P&amp;CC AGED CARE &amp; REHAB"/>
    <x v="1"/>
    <x v="6"/>
    <n v="91.566032894700001"/>
    <n v="42781.35100124"/>
    <n v="20"/>
  </r>
  <r>
    <x v="4"/>
    <s v="JU1048 NSLHD RNS DIV OF MEDIC"/>
    <x v="2"/>
    <x v="21"/>
    <n v="12004.393729322999"/>
    <n v="5852631.2768014893"/>
    <n v="83"/>
  </r>
  <r>
    <x v="3"/>
    <s v="JU1076 NSLHD NBHS DIV OF ANAESTH AND SURG"/>
    <x v="2"/>
    <x v="18"/>
    <n v="34.621000000000002"/>
    <n v="48526.870860000003"/>
    <n v="0"/>
  </r>
  <r>
    <x v="0"/>
    <s v="JU1042 NSLHD HKHS DIV OF MEDICAL SERVICES"/>
    <x v="0"/>
    <x v="6"/>
    <n v="1749.3385723689"/>
    <n v="1069449.5068504401"/>
    <n v="48"/>
  </r>
  <r>
    <x v="5"/>
    <s v="JU2308 P&amp;CC Breast Screen"/>
    <x v="0"/>
    <x v="12"/>
    <n v="50.776974624200001"/>
    <n v="24205.239580810001"/>
    <n v="1"/>
  </r>
  <r>
    <x v="6"/>
    <s v="JU4312 NSLHD MEDICAL IMAGING"/>
    <x v="0"/>
    <x v="8"/>
    <n v="111.5897180452"/>
    <n v="58558.081919019998"/>
    <n v="16"/>
  </r>
  <r>
    <x v="7"/>
    <s v="JU2175 NSLHD MENTAL HEALTH DRUG AND ALCOHOL"/>
    <x v="0"/>
    <x v="15"/>
    <n v="4050.0484501886999"/>
    <n v="1637882.9632449599"/>
    <n v="147"/>
  </r>
  <r>
    <x v="6"/>
    <s v="JU1317 NSLHD NORTHERN BEACHES HOSPITAL"/>
    <x v="2"/>
    <x v="17"/>
    <n v="964.30934210529995"/>
    <n v="465928.53440101002"/>
    <n v="59"/>
  </r>
  <r>
    <x v="4"/>
    <s v="JU4360 NSLHD RNS OPERATIONS"/>
    <x v="2"/>
    <x v="14"/>
    <n v="1628.7030263158999"/>
    <n v="469202.37024910998"/>
    <n v="175"/>
  </r>
  <r>
    <x v="3"/>
    <s v="JU1079 NSLHD NBHS MV DIV OF CORPORATE SERVICES"/>
    <x v="2"/>
    <x v="5"/>
    <n v="92.987631578999995"/>
    <n v="21476.19904639"/>
    <n v="16"/>
  </r>
  <r>
    <x v="1"/>
    <s v="JU2161 NSLHD PHPP ABORIGINAL HEALTH"/>
    <x v="0"/>
    <x v="1"/>
    <n v="23.309730263199999"/>
    <n v="9495.0007682300002"/>
    <n v="5"/>
  </r>
  <r>
    <x v="3"/>
    <s v="JU1088 NSLHD NBHS DIV OF SECTOR OPER"/>
    <x v="0"/>
    <x v="16"/>
    <n v="0"/>
    <n v="0"/>
    <n v="0"/>
  </r>
  <r>
    <x v="4"/>
    <s v="JU4354 NSLHD RNS FINANCE"/>
    <x v="2"/>
    <x v="14"/>
    <n v="69.164605263200002"/>
    <n v="25571.231767699999"/>
    <n v="7"/>
  </r>
  <r>
    <x v="3"/>
    <s v="JU1079 NSLHD NBHS MV DIV OF CORPORATE SERVICES"/>
    <x v="2"/>
    <x v="19"/>
    <n v="62.104868421200003"/>
    <n v="15344.395910990001"/>
    <n v="7"/>
  </r>
  <r>
    <x v="3"/>
    <s v="JU1078 NSLHD NBHS MV DIV OF ALLIED HEALTH"/>
    <x v="0"/>
    <x v="11"/>
    <n v="29.126710526299998"/>
    <n v="10843.07853135"/>
    <n v="1"/>
  </r>
  <r>
    <x v="4"/>
    <s v="JU4356 NSLHD RNS MEDICAL SERVICES"/>
    <x v="2"/>
    <x v="19"/>
    <n v="2259.919559211"/>
    <n v="1075466.3165325499"/>
    <n v="78"/>
  </r>
  <r>
    <x v="3"/>
    <s v="JU1084 NSLHD NBHS DIV OF AGED CARE AND REHAB"/>
    <x v="1"/>
    <x v="7"/>
    <n v="75.987763157900005"/>
    <n v="53376.79836216"/>
    <n v="0"/>
  </r>
  <r>
    <x v="2"/>
    <s v="JU4370 NSLHD RYDE PRIMARY &amp; COMMUNITY CARE"/>
    <x v="2"/>
    <x v="4"/>
    <n v="6.2238157894999997"/>
    <n v="2652.3197323499999"/>
    <n v="4"/>
  </r>
  <r>
    <x v="0"/>
    <s v="JU1040 NSLHD HKHS DIV OF SECTOR OPER"/>
    <x v="1"/>
    <x v="8"/>
    <n v="79.118289473700003"/>
    <n v="28550.259646949999"/>
    <n v="4"/>
  </r>
  <r>
    <x v="3"/>
    <s v="JU1078 NSLHD NBHS MV DIV OF ALLIED HEALTH"/>
    <x v="0"/>
    <x v="16"/>
    <n v="35.300921052500001"/>
    <n v="13256.426436670001"/>
    <n v="2"/>
  </r>
  <r>
    <x v="8"/>
    <s v="JU1248 NSLHD MANLY SP&amp;T"/>
    <x v="0"/>
    <x v="11"/>
    <n v="7.0297368421000002"/>
    <n v="2797.2598088999998"/>
    <n v="0"/>
  </r>
  <r>
    <x v="0"/>
    <s v="JU1042 NSLHD HKHS DIV OF MEDICAL SERVICES"/>
    <x v="1"/>
    <x v="18"/>
    <n v="2124.2726936092999"/>
    <n v="1413786.97387966"/>
    <n v="109"/>
  </r>
  <r>
    <x v="2"/>
    <s v="JU4362 NSLHD RYDE CORPORATE SERVICES"/>
    <x v="0"/>
    <x v="7"/>
    <n v="400.01844078929997"/>
    <n v="101181.62621954"/>
    <n v="16"/>
  </r>
  <r>
    <x v="5"/>
    <s v="JU2324 P&amp;CC Sydney Home Nursing"/>
    <x v="2"/>
    <x v="16"/>
    <n v="802.57855263140004"/>
    <n v="294207.53123144998"/>
    <n v="0"/>
  </r>
  <r>
    <x v="3"/>
    <s v="JU1074 NSLHD NBHS MANLY DIV OF NURSING"/>
    <x v="2"/>
    <x v="5"/>
    <n v="929.76513157839997"/>
    <n v="423717.50840781"/>
    <n v="5"/>
  </r>
  <r>
    <x v="8"/>
    <s v="JU1237 NSLHD RNS DIV OF MEDICINE SP&amp;T"/>
    <x v="0"/>
    <x v="23"/>
    <n v="0"/>
    <n v="0"/>
    <n v="0"/>
  </r>
  <r>
    <x v="6"/>
    <s v="JU2168 NSLHD CLINICAL OPER EXECUTIVE UNIT"/>
    <x v="2"/>
    <x v="24"/>
    <n v="659.77013157919998"/>
    <n v="285992.65955610003"/>
    <n v="32"/>
  </r>
  <r>
    <x v="0"/>
    <s v="JU1046 NSLHD HKHS DIV OF NURSING"/>
    <x v="0"/>
    <x v="1"/>
    <n v="3587.1269736839999"/>
    <n v="1192480.45510285"/>
    <n v="8"/>
  </r>
  <r>
    <x v="5"/>
    <s v="JU2305 P&amp;CC AGED CARE &amp; REHAB"/>
    <x v="1"/>
    <x v="24"/>
    <n v="89.724703947500004"/>
    <n v="43396.715761810003"/>
    <n v="21"/>
  </r>
  <r>
    <x v="6"/>
    <s v="JU2116 NSLHD CLINICAL TECHNOLOGY SERVICE"/>
    <x v="1"/>
    <x v="11"/>
    <n v="5.7739473684"/>
    <n v="2141.0384854499998"/>
    <n v="2"/>
  </r>
  <r>
    <x v="6"/>
    <s v="JU1317 NSLHD NORTHERN BEACHES HOSPITAL"/>
    <x v="2"/>
    <x v="0"/>
    <n v="949.0594736841"/>
    <n v="458268.53648507001"/>
    <n v="44"/>
  </r>
  <r>
    <x v="6"/>
    <s v="JU4344 NSLHD RESEARCH GEN"/>
    <x v="2"/>
    <x v="22"/>
    <n v="136.73171052629999"/>
    <n v="53880.908582130003"/>
    <n v="27"/>
  </r>
  <r>
    <x v="3"/>
    <s v="JU1079 NSLHD NBHS MV DIV OF CORPORATE SERVICES"/>
    <x v="0"/>
    <x v="13"/>
    <n v="114.72131578939999"/>
    <n v="23228.003813899999"/>
    <n v="4"/>
  </r>
  <r>
    <x v="6"/>
    <s v="JU1317 NSLHD NORTHERN BEACHES HOSPITAL"/>
    <x v="0"/>
    <x v="19"/>
    <n v="1308.4238157894999"/>
    <n v="601720.92442868999"/>
    <n v="43"/>
  </r>
  <r>
    <x v="5"/>
    <s v="JU2312 P&amp;CC Community Clinical Rehab"/>
    <x v="0"/>
    <x v="11"/>
    <n v="43.194868421000002"/>
    <n v="18459.150901730001"/>
    <n v="4"/>
  </r>
  <r>
    <x v="5"/>
    <s v="JU2322 P&amp;CC Oral Health"/>
    <x v="0"/>
    <x v="21"/>
    <n v="71.405447368400004"/>
    <n v="33076.211646130003"/>
    <n v="2"/>
  </r>
  <r>
    <x v="3"/>
    <s v="JU1072 NSLHD NBHS DIV OF MEDIC EMERG AND ICU"/>
    <x v="0"/>
    <x v="2"/>
    <n v="3.6517105263"/>
    <n v="1490.6283390900001"/>
    <n v="0"/>
  </r>
  <r>
    <x v="4"/>
    <s v="JU4360 NSLHD RNS OPERATIONS"/>
    <x v="2"/>
    <x v="25"/>
    <n v="1473.5197171046"/>
    <n v="430958.86906207999"/>
    <n v="182"/>
  </r>
  <r>
    <x v="6"/>
    <s v="JU2140 NSLHD NURSING &amp; MIDWIFERY"/>
    <x v="0"/>
    <x v="23"/>
    <n v="444.7932894736"/>
    <n v="209713.15009186999"/>
    <n v="10"/>
  </r>
  <r>
    <x v="2"/>
    <s v="JU4370 NSLHD RYDE PRIMARY &amp; COMMUNITY CARE"/>
    <x v="0"/>
    <x v="8"/>
    <n v="1.0685526316"/>
    <n v="455.56235643000002"/>
    <n v="2"/>
  </r>
  <r>
    <x v="6"/>
    <s v="JU2116 NSLHD CLINICAL TECHNOLOGY SERVICE"/>
    <x v="0"/>
    <x v="7"/>
    <n v="57.832236842199997"/>
    <n v="21813.275810359999"/>
    <n v="1"/>
  </r>
  <r>
    <x v="4"/>
    <s v="JU1052 NSLHD RNS DIV OF SURG AND ANAESTH"/>
    <x v="0"/>
    <x v="18"/>
    <n v="15339.371738722301"/>
    <n v="6730145.0380375404"/>
    <n v="141"/>
  </r>
  <r>
    <x v="3"/>
    <s v="JU1076 NSLHD NBHS DIV OF ANAESTH AND SURG"/>
    <x v="0"/>
    <x v="19"/>
    <n v="18.223624999999998"/>
    <n v="24913.023512790001"/>
    <n v="0"/>
  </r>
  <r>
    <x v="8"/>
    <s v="JU1236 NSLHD ROYAL NORTH SHORE SP&amp;T"/>
    <x v="2"/>
    <x v="3"/>
    <n v="185.3287631579"/>
    <n v="121506.71126821999"/>
    <n v="9"/>
  </r>
  <r>
    <x v="0"/>
    <s v="JU1044 NSLHD HKHS DIV OF ALLIED HEALTH"/>
    <x v="1"/>
    <x v="7"/>
    <n v="91.679473684300007"/>
    <n v="39648.128028799998"/>
    <n v="15"/>
  </r>
  <r>
    <x v="5"/>
    <s v="JU2316 P&amp;CC Health Contact Centre"/>
    <x v="1"/>
    <x v="15"/>
    <n v="29.064210526299998"/>
    <n v="9843.3983431199995"/>
    <n v="3"/>
  </r>
  <r>
    <x v="5"/>
    <s v="JU2305 P&amp;CC AGED CARE &amp; REHAB"/>
    <x v="1"/>
    <x v="3"/>
    <n v="100.81457894739999"/>
    <n v="46759.782752589999"/>
    <n v="25"/>
  </r>
  <r>
    <x v="6"/>
    <s v="NSLHD CORPORATE SERVICES - RE PPP"/>
    <x v="0"/>
    <x v="11"/>
    <n v="72.880657894699993"/>
    <n v="45053.252131319998"/>
    <n v="4"/>
  </r>
  <r>
    <x v="7"/>
    <s v="JU2175 NSLHD MENTAL HEALTH DRUG AND ALCOHOL"/>
    <x v="2"/>
    <x v="12"/>
    <n v="4932.4447500003998"/>
    <n v="2130154.2372967699"/>
    <n v="129"/>
  </r>
  <r>
    <x v="3"/>
    <s v="JU1076 NSLHD NBHS DIV OF ANAESTH AND SURG"/>
    <x v="2"/>
    <x v="22"/>
    <n v="37.800624999999997"/>
    <n v="52983.624037499998"/>
    <n v="0"/>
  </r>
  <r>
    <x v="4"/>
    <s v="JU1102 NSLHD CORPORATE SERVICES - RNS PPP"/>
    <x v="0"/>
    <x v="19"/>
    <n v="89.283684210399997"/>
    <n v="24795.865301459999"/>
    <n v="0"/>
  </r>
  <r>
    <x v="6"/>
    <s v="JU2168 NSLHD CLINICAL OPER EXECUTIVE UNIT"/>
    <x v="2"/>
    <x v="5"/>
    <n v="678.05734868410002"/>
    <n v="296096.16453337"/>
    <n v="42"/>
  </r>
  <r>
    <x v="6"/>
    <s v="JU2166 NSLHD SENIOR MEDICAL WORKFORCE"/>
    <x v="0"/>
    <x v="25"/>
    <n v="185.11799342099999"/>
    <n v="123316.75916215"/>
    <n v="12"/>
  </r>
  <r>
    <x v="2"/>
    <s v="JU4362 NSLHD RYDE CORPORATE SERVICES"/>
    <x v="0"/>
    <x v="13"/>
    <n v="255.9381907895"/>
    <n v="64322.121686099999"/>
    <n v="13"/>
  </r>
  <r>
    <x v="6"/>
    <s v="JU2144 NSLHD CHIEF EXECUTIVE"/>
    <x v="1"/>
    <x v="5"/>
    <n v="114.9124999998"/>
    <n v="49037.460447450001"/>
    <n v="39"/>
  </r>
  <r>
    <x v="6"/>
    <s v="JU2116 NSLHD CLINICAL TECHNOLOGY SERVICE"/>
    <x v="0"/>
    <x v="2"/>
    <n v="48.626842105100003"/>
    <n v="18537.074494119999"/>
    <n v="0"/>
  </r>
  <r>
    <x v="3"/>
    <s v="JU1072 NSLHD NBHS DIV OF MEDIC EMERG AND ICU"/>
    <x v="0"/>
    <x v="16"/>
    <n v="16.285440789500001"/>
    <n v="16109.814193529999"/>
    <n v="0"/>
  </r>
  <r>
    <x v="4"/>
    <s v="JU1064 NSLHD RNS DIV OF BUSINESS UNITS"/>
    <x v="0"/>
    <x v="3"/>
    <n v="0"/>
    <n v="0"/>
    <n v="0"/>
  </r>
  <r>
    <x v="6"/>
    <s v="JU2159 NSLHD CORPORATE SERVICES REPORTING ENTITY"/>
    <x v="1"/>
    <x v="13"/>
    <n v="44.131993421099999"/>
    <n v="21650.294116140001"/>
    <n v="8"/>
  </r>
  <r>
    <x v="5"/>
    <s v="JU2315 P&amp;CC HARP"/>
    <x v="0"/>
    <x v="11"/>
    <n v="67.089414473700003"/>
    <n v="73817.508081459993"/>
    <n v="1"/>
  </r>
  <r>
    <x v="4"/>
    <s v="JU4358 NSLHD RNS NURSING SERVICES"/>
    <x v="2"/>
    <x v="0"/>
    <n v="403.43460526299998"/>
    <n v="175176.83646133001"/>
    <n v="0"/>
  </r>
  <r>
    <x v="3"/>
    <s v="JU1076 NSLHD NBHS DIV OF ANAESTH AND SURG"/>
    <x v="2"/>
    <x v="0"/>
    <n v="35.888125000000002"/>
    <n v="50302.9492875"/>
    <n v="0"/>
  </r>
  <r>
    <x v="3"/>
    <s v="JU1074 NSLHD NBHS MANLY DIV OF NURSING"/>
    <x v="2"/>
    <x v="10"/>
    <n v="1162.4780263158"/>
    <n v="539837.07298844995"/>
    <n v="7"/>
  </r>
  <r>
    <x v="4"/>
    <s v="JU4358 NSLHD RNS NURSING SERVICES"/>
    <x v="0"/>
    <x v="19"/>
    <n v="430.6394736844"/>
    <n v="168613.09497047"/>
    <n v="1"/>
  </r>
  <r>
    <x v="6"/>
    <s v="JU2158 NSLHD PATU - PATIENT ACCESS TRANSPORT UNIT"/>
    <x v="2"/>
    <x v="22"/>
    <n v="26.795000000000002"/>
    <n v="9324.5282003800003"/>
    <n v="0"/>
  </r>
  <r>
    <x v="4"/>
    <s v="JU1102 NSLHD CORPORATE SERVICES - RNS PPP"/>
    <x v="2"/>
    <x v="0"/>
    <n v="61.324868420999998"/>
    <n v="17506.653104329998"/>
    <n v="0"/>
  </r>
  <r>
    <x v="5"/>
    <s v="JU2314 P&amp;CC Cremone CHC"/>
    <x v="0"/>
    <x v="12"/>
    <n v="2.1506578947000001"/>
    <n v="1067.7155496"/>
    <n v="0"/>
  </r>
  <r>
    <x v="5"/>
    <s v="JU2317 P&amp;CC HealthOne"/>
    <x v="0"/>
    <x v="8"/>
    <n v="0"/>
    <n v="0"/>
    <n v="0"/>
  </r>
  <r>
    <x v="5"/>
    <s v="JU2317 P&amp;CC HealthOne"/>
    <x v="2"/>
    <x v="16"/>
    <n v="2.3683749999999999"/>
    <n v="1601.32048366"/>
    <n v="0"/>
  </r>
  <r>
    <x v="0"/>
    <s v="JU1042 NSLHD HKHS DIV OF MEDICAL SERVICES"/>
    <x v="2"/>
    <x v="16"/>
    <n v="2218.1670488718"/>
    <n v="1404648.3107304401"/>
    <n v="38"/>
  </r>
  <r>
    <x v="7"/>
    <s v="JU2175 NSLHD MENTAL HEALTH DRUG AND ALCOHOL"/>
    <x v="0"/>
    <x v="8"/>
    <n v="4556.2062105266004"/>
    <n v="1906054.16211288"/>
    <n v="165"/>
  </r>
  <r>
    <x v="8"/>
    <s v="JU1224 NSLHD AREA NS SP&amp;T"/>
    <x v="1"/>
    <x v="24"/>
    <n v="0"/>
    <n v="0"/>
    <n v="0"/>
  </r>
  <r>
    <x v="9"/>
    <s v="JU2172 RESEARCH CLINICAL TRIALS"/>
    <x v="0"/>
    <x v="16"/>
    <n v="100.8084210526"/>
    <n v="40373.350219129999"/>
    <n v="14"/>
  </r>
  <r>
    <x v="3"/>
    <s v="JU1084 NSLHD NBHS DIV OF AGED CARE AND REHAB"/>
    <x v="1"/>
    <x v="8"/>
    <n v="78.111032894800005"/>
    <n v="56113.739354680001"/>
    <n v="1"/>
  </r>
  <r>
    <x v="6"/>
    <s v="JU2156 NSLHD FINANCE"/>
    <x v="2"/>
    <x v="12"/>
    <n v="314.07049342120001"/>
    <n v="153234.10960056001"/>
    <n v="8"/>
  </r>
  <r>
    <x v="5"/>
    <s v="JU2320 P&amp;CC Multicutural Health"/>
    <x v="2"/>
    <x v="15"/>
    <n v="10.9253947368"/>
    <n v="5404.9916185000002"/>
    <n v="2"/>
  </r>
  <r>
    <x v="5"/>
    <s v="JU2322 P&amp;CC Oral Health"/>
    <x v="2"/>
    <x v="5"/>
    <n v="104.4955657894"/>
    <n v="55088.86917274"/>
    <n v="6"/>
  </r>
  <r>
    <x v="1"/>
    <s v="JU2163 NSLHD PHPP PUBLIC HEALTH UNIT"/>
    <x v="2"/>
    <x v="10"/>
    <n v="105.1417960526"/>
    <n v="86566.744614979994"/>
    <n v="1"/>
  </r>
  <r>
    <x v="5"/>
    <s v="JU2315 P&amp;CC HARP"/>
    <x v="0"/>
    <x v="21"/>
    <n v="96.844907894800002"/>
    <n v="104489.77697167"/>
    <n v="0"/>
  </r>
  <r>
    <x v="3"/>
    <s v="JU1074 NSLHD NBHS MANLY DIV OF NURSING"/>
    <x v="2"/>
    <x v="14"/>
    <n v="1074.7247368421999"/>
    <n v="499356.79181800003"/>
    <n v="3"/>
  </r>
  <r>
    <x v="6"/>
    <s v="JU2160 NSLHD INFORMATION COMMUNICATIONS &amp; TECHNOLOGY"/>
    <x v="1"/>
    <x v="5"/>
    <n v="1058.9739671046"/>
    <n v="493462.41757848999"/>
    <n v="86"/>
  </r>
  <r>
    <x v="2"/>
    <s v="JU4368 NSLHD RYDE NURSING SERVICES"/>
    <x v="0"/>
    <x v="11"/>
    <n v="1731.2085526318001"/>
    <n v="579297.66836937994"/>
    <n v="13"/>
  </r>
  <r>
    <x v="9"/>
    <s v="JU2172 RESEARCH CLINICAL TRIALS"/>
    <x v="0"/>
    <x v="19"/>
    <n v="122.80328947380001"/>
    <n v="45660.913291409997"/>
    <n v="22"/>
  </r>
  <r>
    <x v="4"/>
    <s v="JU1102 NSLHD CORPORATE SERVICES - RNS PPP"/>
    <x v="0"/>
    <x v="2"/>
    <n v="110.62407894730001"/>
    <n v="31079.343490520001"/>
    <n v="0"/>
  </r>
  <r>
    <x v="6"/>
    <s v="JU2140 NSLHD NURSING &amp; MIDWIFERY"/>
    <x v="1"/>
    <x v="4"/>
    <n v="230.94328947369999"/>
    <n v="123355.15533138"/>
    <n v="9"/>
  </r>
  <r>
    <x v="5"/>
    <s v="JU2315 P&amp;CC HARP"/>
    <x v="2"/>
    <x v="12"/>
    <n v="105.178513158"/>
    <n v="121646.67662569"/>
    <n v="5"/>
  </r>
  <r>
    <x v="3"/>
    <s v="JU1076 NSLHD NBHS DIV OF ANAESTH AND SURG"/>
    <x v="2"/>
    <x v="20"/>
    <n v="33.268999999999998"/>
    <n v="46148.893566929997"/>
    <n v="0"/>
  </r>
  <r>
    <x v="0"/>
    <s v="JU1042 NSLHD HKHS DIV OF MEDICAL SERVICES"/>
    <x v="0"/>
    <x v="14"/>
    <n v="2046.9249661645999"/>
    <n v="1210299.1134391001"/>
    <n v="58"/>
  </r>
  <r>
    <x v="4"/>
    <s v="JU4360 NSLHD RNS OPERATIONS"/>
    <x v="0"/>
    <x v="3"/>
    <n v="1592.2742565796"/>
    <n v="451973.99141834001"/>
    <n v="180"/>
  </r>
  <r>
    <x v="5"/>
    <s v="JU2307 P&amp;CC Area Executive"/>
    <x v="2"/>
    <x v="12"/>
    <n v="31.215263157900001"/>
    <n v="14445.285500980001"/>
    <n v="9"/>
  </r>
  <r>
    <x v="3"/>
    <s v="JU1076 NSLHD NBHS DIV OF ANAESTH AND SURG"/>
    <x v="2"/>
    <x v="6"/>
    <n v="37.077500000000001"/>
    <n v="51528.83872475"/>
    <n v="0"/>
  </r>
  <r>
    <x v="6"/>
    <s v="JU2156 NSLHD FINANCE"/>
    <x v="0"/>
    <x v="8"/>
    <n v="521.99920394749995"/>
    <n v="214735.75094825"/>
    <n v="54"/>
  </r>
  <r>
    <x v="3"/>
    <s v="JU1076 NSLHD NBHS DIV OF ANAESTH AND SURG"/>
    <x v="0"/>
    <x v="21"/>
    <n v="20.470375000000001"/>
    <n v="27984.494505930001"/>
    <n v="0"/>
  </r>
  <r>
    <x v="3"/>
    <s v="JU1074 NSLHD NBHS MANLY DIV OF NURSING"/>
    <x v="1"/>
    <x v="16"/>
    <n v="1140.3340789475999"/>
    <n v="482719.26962745999"/>
    <n v="8"/>
  </r>
  <r>
    <x v="3"/>
    <s v="JU1074 NSLHD NBHS MANLY DIV OF NURSING"/>
    <x v="0"/>
    <x v="13"/>
    <n v="492.03842105259997"/>
    <n v="253563.47887821001"/>
    <n v="7"/>
  </r>
  <r>
    <x v="0"/>
    <s v="JU1025 NSLHD HKHS DIV OF CORPORATE SERVICES"/>
    <x v="2"/>
    <x v="20"/>
    <n v="619.98368421019995"/>
    <n v="142613.90174331001"/>
    <n v="11"/>
  </r>
  <r>
    <x v="5"/>
    <s v="JU2322 P&amp;CC Oral Health"/>
    <x v="0"/>
    <x v="6"/>
    <n v="94.564638157999994"/>
    <n v="36185.33668529"/>
    <n v="4"/>
  </r>
  <r>
    <x v="1"/>
    <s v="JU2163 NSLHD PHPP PUBLIC HEALTH UNIT"/>
    <x v="1"/>
    <x v="4"/>
    <n v="110.0278289474"/>
    <n v="99649.923661599998"/>
    <n v="3"/>
  </r>
  <r>
    <x v="1"/>
    <s v="JU2163 NSLHD PHPP PUBLIC HEALTH UNIT"/>
    <x v="0"/>
    <x v="0"/>
    <n v="262.47521710529998"/>
    <n v="162406.49983327001"/>
    <n v="3"/>
  </r>
  <r>
    <x v="5"/>
    <s v="JU2326 P&amp;CC Transitional Aged Care Program"/>
    <x v="1"/>
    <x v="12"/>
    <n v="14.3844736842"/>
    <n v="6098.7038056000001"/>
    <n v="2"/>
  </r>
  <r>
    <x v="6"/>
    <s v="JU4344 NSLHD RESEARCH GEN"/>
    <x v="0"/>
    <x v="3"/>
    <n v="199.88058552620001"/>
    <n v="107962.45875642"/>
    <n v="30"/>
  </r>
  <r>
    <x v="6"/>
    <s v="JU2164 NSLHD WORKFORCE DEVELOPMENT"/>
    <x v="0"/>
    <x v="13"/>
    <n v="557.94451315790002"/>
    <n v="281859.25089516002"/>
    <n v="97"/>
  </r>
  <r>
    <x v="5"/>
    <s v="JU2305 P&amp;CC AGED CARE &amp; REHAB"/>
    <x v="0"/>
    <x v="6"/>
    <n v="142.27826315780001"/>
    <n v="60168.749000700001"/>
    <n v="14"/>
  </r>
  <r>
    <x v="6"/>
    <s v="JU1317 NSLHD NORTHERN BEACHES HOSPITAL"/>
    <x v="1"/>
    <x v="2"/>
    <n v="964.22513157870003"/>
    <n v="484000.11982174998"/>
    <n v="75"/>
  </r>
  <r>
    <x v="5"/>
    <s v="JU2307 P&amp;CC Area Executive"/>
    <x v="2"/>
    <x v="0"/>
    <n v="32.420789473699998"/>
    <n v="15856.570805609999"/>
    <n v="13"/>
  </r>
  <r>
    <x v="4"/>
    <s v="JU1052 NSLHD RNS DIV OF SURG AND ANAESTH"/>
    <x v="1"/>
    <x v="4"/>
    <n v="14914.428583646801"/>
    <n v="7005093.9217779199"/>
    <n v="113"/>
  </r>
  <r>
    <x v="6"/>
    <s v="JU2168 NSLHD CLINICAL OPER EXECUTIVE UNIT"/>
    <x v="1"/>
    <x v="5"/>
    <n v="662.45723684229995"/>
    <n v="263765.95107539999"/>
    <n v="42"/>
  </r>
  <r>
    <x v="4"/>
    <s v="JU1068 NSLHD RNS DIV OF PRIM &amp; COMM CARE"/>
    <x v="1"/>
    <x v="20"/>
    <n v="133.87644736819999"/>
    <n v="56292.570748350001"/>
    <n v="30"/>
  </r>
  <r>
    <x v="3"/>
    <s v="JU1074 NSLHD NBHS MANLY DIV OF NURSING"/>
    <x v="2"/>
    <x v="4"/>
    <n v="984.60276315819999"/>
    <n v="453357.04987292999"/>
    <n v="7"/>
  </r>
  <r>
    <x v="5"/>
    <s v="JU2324 P&amp;CC Sydney Home Nursing"/>
    <x v="2"/>
    <x v="15"/>
    <n v="756.72368421049998"/>
    <n v="269738.62511838001"/>
    <n v="2"/>
  </r>
  <r>
    <x v="0"/>
    <s v="JU1025 NSLHD HKHS DIV OF CORPORATE SERVICES"/>
    <x v="0"/>
    <x v="6"/>
    <n v="756.12894736839996"/>
    <n v="169117.65676349"/>
    <n v="12"/>
  </r>
  <r>
    <x v="5"/>
    <s v="JU2320 P&amp;CC Multicutural Health"/>
    <x v="2"/>
    <x v="3"/>
    <n v="10.7388157895"/>
    <n v="5447.0920156499997"/>
    <n v="1"/>
  </r>
  <r>
    <x v="4"/>
    <s v="JU1064 NSLHD RNS DIV OF BUSINESS UNITS"/>
    <x v="1"/>
    <x v="6"/>
    <n v="0"/>
    <n v="0"/>
    <n v="0"/>
  </r>
  <r>
    <x v="4"/>
    <s v="JU4360 NSLHD RNS OPERATIONS"/>
    <x v="0"/>
    <x v="20"/>
    <n v="1554.7034078949"/>
    <n v="441216.76064409001"/>
    <n v="169"/>
  </r>
  <r>
    <x v="5"/>
    <s v="JU2314 P&amp;CC Cremone CHC"/>
    <x v="0"/>
    <x v="19"/>
    <n v="0"/>
    <n v="0"/>
    <n v="0"/>
  </r>
  <r>
    <x v="5"/>
    <s v="JU2322 P&amp;CC Oral Health"/>
    <x v="0"/>
    <x v="0"/>
    <n v="67.134763157799995"/>
    <n v="30852.59938707"/>
    <n v="2"/>
  </r>
  <r>
    <x v="3"/>
    <s v="JU1076 NSLHD NBHS DIV OF ANAESTH AND SURG"/>
    <x v="0"/>
    <x v="23"/>
    <n v="21.018374999999999"/>
    <n v="28733.650444170002"/>
    <n v="0"/>
  </r>
  <r>
    <x v="4"/>
    <s v="JU2170 NSLHD RNS Division of Cancer, Haematology &amp; Palliative Care"/>
    <x v="2"/>
    <x v="13"/>
    <n v="3809.1146193610998"/>
    <n v="1921239.5907654499"/>
    <n v="252"/>
  </r>
  <r>
    <x v="6"/>
    <s v="JU2144 NSLHD CHIEF EXECUTIVE"/>
    <x v="2"/>
    <x v="14"/>
    <n v="88.856447368399998"/>
    <n v="40280.208635930001"/>
    <n v="35"/>
  </r>
  <r>
    <x v="4"/>
    <s v="JU1056 NSLHD RNS DIV OF WOM CHILD AND FAM HLTH"/>
    <x v="0"/>
    <x v="12"/>
    <n v="4236.8013026312001"/>
    <n v="2043972.82034493"/>
    <n v="68"/>
  </r>
  <r>
    <x v="3"/>
    <s v="JU1077 NSLHD NBHS MV DIV OF DMS"/>
    <x v="0"/>
    <x v="14"/>
    <n v="50.590518797000001"/>
    <n v="29669.73567346"/>
    <n v="0"/>
  </r>
  <r>
    <x v="7"/>
    <s v="JU2174 - NSLHD DRUG &amp; ALCOHOL"/>
    <x v="2"/>
    <x v="3"/>
    <n v="432.2029342102"/>
    <n v="189464.88114919001"/>
    <n v="20"/>
  </r>
  <r>
    <x v="6"/>
    <s v="JU1316 NSLHD REPORTING ENTITY"/>
    <x v="0"/>
    <x v="9"/>
    <n v="27.611973684199999"/>
    <n v="6027.0954361900003"/>
    <n v="2"/>
  </r>
  <r>
    <x v="2"/>
    <s v="JU4370 NSLHD RYDE PRIMARY &amp; COMMUNITY CARE"/>
    <x v="2"/>
    <x v="21"/>
    <n v="8.9177631578999996"/>
    <n v="3955.1476671199998"/>
    <n v="2"/>
  </r>
  <r>
    <x v="4"/>
    <s v="JU1048 NSLHD RNS DIV OF MEDIC"/>
    <x v="1"/>
    <x v="15"/>
    <n v="11925.494803571801"/>
    <n v="5800256.8514216496"/>
    <n v="125"/>
  </r>
  <r>
    <x v="5"/>
    <s v="JU2309 P&amp;CC Child &amp; Family Health"/>
    <x v="2"/>
    <x v="5"/>
    <n v="393.10990789459998"/>
    <n v="208390.19973242001"/>
    <n v="30"/>
  </r>
  <r>
    <x v="0"/>
    <s v="JU1036 NSLHD HKHS DIV OF REHAB AND AGED CARE"/>
    <x v="2"/>
    <x v="23"/>
    <n v="656.40198684239999"/>
    <n v="303475.79637395003"/>
    <n v="6"/>
  </r>
  <r>
    <x v="2"/>
    <s v="JU4368 NSLHD RYDE NURSING SERVICES"/>
    <x v="0"/>
    <x v="7"/>
    <n v="2164.5750000000999"/>
    <n v="738482.35897662002"/>
    <n v="14"/>
  </r>
  <r>
    <x v="1"/>
    <s v="JU2162 NSLHD PHPP HEALTH PROMOTION"/>
    <x v="2"/>
    <x v="10"/>
    <n v="21.5314473685"/>
    <n v="8361.9293660200001"/>
    <n v="10"/>
  </r>
  <r>
    <x v="1"/>
    <s v="JU2161 NSLHD PHPP ABORIGINAL HEALTH"/>
    <x v="2"/>
    <x v="2"/>
    <n v="38.385098684200003"/>
    <n v="19156.42780066"/>
    <n v="17"/>
  </r>
  <r>
    <x v="4"/>
    <s v="JU4358 NSLHD RNS NURSING SERVICES"/>
    <x v="0"/>
    <x v="11"/>
    <n v="275.79881578959998"/>
    <n v="104006.60227348001"/>
    <n v="1"/>
  </r>
  <r>
    <x v="4"/>
    <s v="JU1064 NSLHD RNS DIV OF BUSINESS UNITS"/>
    <x v="0"/>
    <x v="25"/>
    <n v="0"/>
    <n v="0"/>
    <n v="0"/>
  </r>
  <r>
    <x v="8"/>
    <s v="JU1237 NSLHD RNS DIV OF MEDICINE SP&amp;T"/>
    <x v="0"/>
    <x v="19"/>
    <n v="0"/>
    <n v="0"/>
    <n v="0"/>
  </r>
  <r>
    <x v="4"/>
    <s v="JU1052 NSLHD RNS DIV OF SURG AND ANAESTH"/>
    <x v="1"/>
    <x v="2"/>
    <n v="15395.4680996242"/>
    <n v="7188445.3160873801"/>
    <n v="136"/>
  </r>
  <r>
    <x v="8"/>
    <s v="JU1244 NSLHD HORNSBY SP&amp;T"/>
    <x v="2"/>
    <x v="23"/>
    <n v="0"/>
    <n v="0"/>
    <n v="0"/>
  </r>
  <r>
    <x v="6"/>
    <s v="JU2148 NSLHD CLINICAL GOVERNANCE"/>
    <x v="0"/>
    <x v="4"/>
    <n v="379.56605263159997"/>
    <n v="135211.23787439"/>
    <n v="62"/>
  </r>
  <r>
    <x v="1"/>
    <s v="JU2161 NSLHD PHPP ABORIGINAL HEALTH"/>
    <x v="2"/>
    <x v="4"/>
    <n v="28.502526315800001"/>
    <n v="14934.080412920001"/>
    <n v="17"/>
  </r>
  <r>
    <x v="5"/>
    <s v="JU2307 P&amp;CC Area Executive"/>
    <x v="0"/>
    <x v="9"/>
    <n v="46.900611842099998"/>
    <n v="23578.329524109999"/>
    <n v="6"/>
  </r>
  <r>
    <x v="6"/>
    <s v="JU4312 NSLHD MEDICAL IMAGING"/>
    <x v="2"/>
    <x v="11"/>
    <n v="113.5615714285"/>
    <n v="60668.871205019997"/>
    <n v="0"/>
  </r>
  <r>
    <x v="5"/>
    <s v="JU2305 P&amp;CC AGED CARE &amp; REHAB"/>
    <x v="0"/>
    <x v="15"/>
    <n v="87.7097368421"/>
    <n v="32044.9251372"/>
    <n v="3"/>
  </r>
  <r>
    <x v="8"/>
    <s v="JU1248 NSLHD MANLY SP&amp;T"/>
    <x v="0"/>
    <x v="8"/>
    <n v="18.0285526316"/>
    <n v="7320.24968945"/>
    <n v="0"/>
  </r>
  <r>
    <x v="6"/>
    <s v="NSLHD CORPORATE SERVICES - RE PPP"/>
    <x v="1"/>
    <x v="3"/>
    <n v="88.606322368500003"/>
    <n v="45183.760812089997"/>
    <n v="9"/>
  </r>
  <r>
    <x v="0"/>
    <s v="JU1040 NSLHD HKHS DIV OF SECTOR OPER"/>
    <x v="0"/>
    <x v="20"/>
    <n v="95.178157894700007"/>
    <n v="44569.534405530001"/>
    <n v="7"/>
  </r>
  <r>
    <x v="0"/>
    <s v="JU1040 NSLHD HKHS DIV OF SECTOR OPER"/>
    <x v="0"/>
    <x v="6"/>
    <n v="84.654473684199999"/>
    <n v="40350.648398800004"/>
    <n v="12"/>
  </r>
  <r>
    <x v="4"/>
    <s v="JU2170 NSLHD RNS Division of Cancer, Haematology &amp; Palliative Care"/>
    <x v="1"/>
    <x v="12"/>
    <n v="3907.1413308275"/>
    <n v="2147874.0308886599"/>
    <n v="160"/>
  </r>
  <r>
    <x v="1"/>
    <s v="JU2161 NSLHD PHPP ABORIGINAL HEALTH"/>
    <x v="2"/>
    <x v="1"/>
    <n v="38.062296052599997"/>
    <n v="19593.344272760001"/>
    <n v="14"/>
  </r>
  <r>
    <x v="6"/>
    <s v="JU2140 NSLHD NURSING &amp; MIDWIFERY"/>
    <x v="0"/>
    <x v="10"/>
    <n v="415.13657894729999"/>
    <n v="196045.28512921001"/>
    <n v="32"/>
  </r>
  <r>
    <x v="0"/>
    <s v="JU1024 NSLHD HKH OUTPATIENT SERVICES"/>
    <x v="1"/>
    <x v="12"/>
    <n v="97.137631578899999"/>
    <n v="38523.324983439998"/>
    <n v="1"/>
  </r>
  <r>
    <x v="5"/>
    <s v="JU2309 P&amp;CC Child &amp; Family Health"/>
    <x v="2"/>
    <x v="24"/>
    <n v="387.96631578969999"/>
    <n v="207154.61361596"/>
    <n v="38"/>
  </r>
  <r>
    <x v="8"/>
    <s v="JU1236 NSLHD ROYAL NORTH SHORE SP&amp;T"/>
    <x v="0"/>
    <x v="1"/>
    <n v="113.82006578950001"/>
    <n v="57829.297192279999"/>
    <n v="2"/>
  </r>
  <r>
    <x v="1"/>
    <s v="JU2163 NSLHD PHPP PUBLIC HEALTH UNIT"/>
    <x v="2"/>
    <x v="11"/>
    <n v="221.35330263149999"/>
    <n v="136038.97448437"/>
    <n v="1"/>
  </r>
  <r>
    <x v="4"/>
    <s v="JU4367 - NSLHD RNS RYDE MEDICAL SERVICES"/>
    <x v="2"/>
    <x v="3"/>
    <n v="302.1754539474"/>
    <n v="341668.97730191"/>
    <n v="3"/>
  </r>
  <r>
    <x v="6"/>
    <s v="JU2148 NSLHD CLINICAL GOVERNANCE"/>
    <x v="0"/>
    <x v="1"/>
    <n v="311.59802631600002"/>
    <n v="113293.35945923001"/>
    <n v="66"/>
  </r>
  <r>
    <x v="5"/>
    <s v="JU2305 P&amp;CC AGED CARE &amp; REHAB"/>
    <x v="0"/>
    <x v="20"/>
    <n v="148.41134868410001"/>
    <n v="63302.54518691"/>
    <n v="13"/>
  </r>
  <r>
    <x v="5"/>
    <s v="JU2322 P&amp;CC Oral Health"/>
    <x v="0"/>
    <x v="22"/>
    <n v="65.525730263100002"/>
    <n v="30214.556317490002"/>
    <n v="0"/>
  </r>
  <r>
    <x v="6"/>
    <s v="JU2164 NSLHD WORKFORCE DEVELOPMENT"/>
    <x v="2"/>
    <x v="8"/>
    <n v="807.32265789480005"/>
    <n v="403284.50308390002"/>
    <n v="73"/>
  </r>
  <r>
    <x v="6"/>
    <s v="JU2156 NSLHD FINANCE"/>
    <x v="0"/>
    <x v="19"/>
    <n v="326.22665131590003"/>
    <n v="141562.65949953999"/>
    <n v="18"/>
  </r>
  <r>
    <x v="7"/>
    <s v="JU2174 - NSLHD DRUG &amp; ALCOHOL"/>
    <x v="2"/>
    <x v="24"/>
    <n v="376.59869078960003"/>
    <n v="156648.47469219001"/>
    <n v="17"/>
  </r>
  <r>
    <x v="6"/>
    <s v="JU2148 NSLHD CLINICAL GOVERNANCE"/>
    <x v="0"/>
    <x v="2"/>
    <n v="348.98789473670001"/>
    <n v="127989.52527603001"/>
    <n v="75"/>
  </r>
  <r>
    <x v="6"/>
    <s v="JU2116 NSLHD CLINICAL TECHNOLOGY SERVICE"/>
    <x v="0"/>
    <x v="21"/>
    <n v="34.788947368400002"/>
    <n v="12954.187073360001"/>
    <n v="1"/>
  </r>
  <r>
    <x v="5"/>
    <s v="JU2326 P&amp;CC Transitional Aged Care Program"/>
    <x v="0"/>
    <x v="18"/>
    <n v="4.5306578947"/>
    <n v="1979.8424072"/>
    <n v="1"/>
  </r>
  <r>
    <x v="9"/>
    <s v="JU2172 RESEARCH CLINICAL TRIALS"/>
    <x v="0"/>
    <x v="18"/>
    <n v="136.1748684211"/>
    <n v="51442.634981980002"/>
    <n v="24"/>
  </r>
  <r>
    <x v="5"/>
    <s v="JU2314 P&amp;CC Cremone CHC"/>
    <x v="2"/>
    <x v="0"/>
    <n v="0"/>
    <n v="0"/>
    <n v="0"/>
  </r>
  <r>
    <x v="5"/>
    <s v="JU2315 P&amp;CC HARP"/>
    <x v="0"/>
    <x v="14"/>
    <n v="74.766144736900003"/>
    <n v="89761.916620939999"/>
    <n v="2"/>
  </r>
  <r>
    <x v="1"/>
    <s v="JU2163 NSLHD PHPP PUBLIC HEALTH UNIT"/>
    <x v="0"/>
    <x v="9"/>
    <n v="237.58693421059999"/>
    <n v="146970.54981329001"/>
    <n v="3"/>
  </r>
  <r>
    <x v="0"/>
    <s v="JU1040 NSLHD HKHS DIV OF SECTOR OPER"/>
    <x v="0"/>
    <x v="7"/>
    <n v="92.623289473699998"/>
    <n v="43113.649692580002"/>
    <n v="8"/>
  </r>
  <r>
    <x v="6"/>
    <s v="NSLHD CORPORATE SERVICES - RE PPP"/>
    <x v="1"/>
    <x v="24"/>
    <n v="55.184144736900002"/>
    <n v="29955.675444190001"/>
    <n v="1"/>
  </r>
  <r>
    <x v="0"/>
    <s v="JU1042 NSLHD HKHS DIV OF MEDICAL SERVICES"/>
    <x v="2"/>
    <x v="7"/>
    <n v="2277.3390798873002"/>
    <n v="1432403.8593242101"/>
    <n v="10"/>
  </r>
  <r>
    <x v="3"/>
    <s v="JU1088 NSLHD NBHS DIV OF SECTOR OPER"/>
    <x v="1"/>
    <x v="4"/>
    <n v="0"/>
    <n v="0"/>
    <n v="0"/>
  </r>
  <r>
    <x v="6"/>
    <s v="JU2156 NSLHD FINANCE"/>
    <x v="0"/>
    <x v="7"/>
    <n v="438.65706578930002"/>
    <n v="179898.68264390001"/>
    <n v="74"/>
  </r>
  <r>
    <x v="0"/>
    <s v="JU1024 NSLHD HKH OUTPATIENT SERVICES"/>
    <x v="1"/>
    <x v="8"/>
    <n v="115.55315789470001"/>
    <n v="46264.15653126"/>
    <n v="0"/>
  </r>
  <r>
    <x v="0"/>
    <s v="JU1025 NSLHD HKHS DIV OF CORPORATE SERVICES"/>
    <x v="0"/>
    <x v="18"/>
    <n v="762.36710526299998"/>
    <n v="165935.74440920999"/>
    <n v="10"/>
  </r>
  <r>
    <x v="4"/>
    <s v="JU1048 NSLHD RNS DIV OF MEDIC"/>
    <x v="2"/>
    <x v="24"/>
    <n v="11346.7936663535"/>
    <n v="5463003.4115822604"/>
    <n v="166"/>
  </r>
  <r>
    <x v="4"/>
    <s v="JU1064 NSLHD RNS DIV OF BUSINESS UNITS"/>
    <x v="1"/>
    <x v="18"/>
    <n v="0"/>
    <n v="0"/>
    <n v="0"/>
  </r>
  <r>
    <x v="6"/>
    <s v="JU1317 NSLHD NORTHERN BEACHES HOSPITAL"/>
    <x v="1"/>
    <x v="1"/>
    <n v="913.25236842089998"/>
    <n v="455825.78433863999"/>
    <n v="71"/>
  </r>
  <r>
    <x v="0"/>
    <s v="JU1046 NSLHD HKHS DIV OF NURSING"/>
    <x v="1"/>
    <x v="14"/>
    <n v="4018.9888157894002"/>
    <n v="1472749.0072260699"/>
    <n v="6"/>
  </r>
  <r>
    <x v="5"/>
    <s v="JU2307 P&amp;CC Area Executive"/>
    <x v="2"/>
    <x v="22"/>
    <n v="29.695394736800001"/>
    <n v="14561.43074598"/>
    <n v="14"/>
  </r>
  <r>
    <x v="8"/>
    <s v="JU1248 NSLHD MANLY SP&amp;T"/>
    <x v="0"/>
    <x v="9"/>
    <n v="0"/>
    <n v="0"/>
    <n v="0"/>
  </r>
  <r>
    <x v="5"/>
    <s v="JU2314 P&amp;CC Cremone CHC"/>
    <x v="2"/>
    <x v="22"/>
    <n v="0"/>
    <n v="0"/>
    <n v="0"/>
  </r>
  <r>
    <x v="6"/>
    <s v="JU1316 NSLHD REPORTING ENTITY"/>
    <x v="0"/>
    <x v="23"/>
    <n v="11.480394736799999"/>
    <n v="3422.9605586900002"/>
    <n v="3"/>
  </r>
  <r>
    <x v="3"/>
    <s v="JU1088 NSLHD NBHS DIV OF SECTOR OPER"/>
    <x v="1"/>
    <x v="7"/>
    <n v="0"/>
    <n v="0"/>
    <n v="0"/>
  </r>
  <r>
    <x v="2"/>
    <s v="JU4368 NSLHD RYDE NURSING SERVICES"/>
    <x v="1"/>
    <x v="3"/>
    <n v="2632.5128947368999"/>
    <n v="926066.25452503003"/>
    <n v="1"/>
  </r>
  <r>
    <x v="1"/>
    <s v="JU2163 NSLHD PHPP PUBLIC HEALTH UNIT"/>
    <x v="1"/>
    <x v="7"/>
    <n v="109.43778947369999"/>
    <n v="99479.883191100002"/>
    <n v="2"/>
  </r>
  <r>
    <x v="2"/>
    <s v="JU4362 NSLHD RYDE CORPORATE SERVICES"/>
    <x v="2"/>
    <x v="8"/>
    <n v="388.78978947360002"/>
    <n v="117134.07771455"/>
    <n v="16"/>
  </r>
  <r>
    <x v="5"/>
    <s v="JU2308 P&amp;CC Breast Screen"/>
    <x v="0"/>
    <x v="20"/>
    <n v="49.226598684199999"/>
    <n v="24253.180627369999"/>
    <n v="4"/>
  </r>
  <r>
    <x v="5"/>
    <s v="JU2317 P&amp;CC HealthOne"/>
    <x v="1"/>
    <x v="2"/>
    <n v="0"/>
    <n v="0"/>
    <n v="0"/>
  </r>
  <r>
    <x v="3"/>
    <s v="JU1077 NSLHD NBHS MV DIV OF DMS"/>
    <x v="1"/>
    <x v="1"/>
    <n v="54.620244360999997"/>
    <n v="30191.917225960002"/>
    <n v="1"/>
  </r>
  <r>
    <x v="6"/>
    <s v="JU2140 NSLHD NURSING &amp; MIDWIFERY"/>
    <x v="2"/>
    <x v="15"/>
    <n v="463.01355263170001"/>
    <n v="218637.96297426001"/>
    <n v="8"/>
  </r>
  <r>
    <x v="2"/>
    <s v="JU4370 NSLHD RYDE PRIMARY &amp; COMMUNITY CARE"/>
    <x v="2"/>
    <x v="6"/>
    <n v="4.6381578948"/>
    <n v="1259.72819895"/>
    <n v="7"/>
  </r>
  <r>
    <x v="6"/>
    <s v="JU2166 NSLHD SENIOR MEDICAL WORKFORCE"/>
    <x v="0"/>
    <x v="4"/>
    <n v="143.876125"/>
    <n v="82175.30029698"/>
    <n v="35"/>
  </r>
  <r>
    <x v="1"/>
    <s v="JU2162 NSLHD PHPP HEALTH PROMOTION"/>
    <x v="0"/>
    <x v="0"/>
    <n v="19.633947368400001"/>
    <n v="8651.1669706499997"/>
    <n v="2"/>
  </r>
  <r>
    <x v="5"/>
    <s v="JU2324 P&amp;CC Sydney Home Nursing"/>
    <x v="1"/>
    <x v="5"/>
    <n v="859.65355263159995"/>
    <n v="315293.17102915997"/>
    <n v="1"/>
  </r>
  <r>
    <x v="3"/>
    <s v="JU1088 NSLHD NBHS DIV OF SECTOR OPER"/>
    <x v="1"/>
    <x v="24"/>
    <n v="0"/>
    <n v="0"/>
    <n v="0"/>
  </r>
  <r>
    <x v="1"/>
    <s v="JU2163 NSLHD PHPP PUBLIC HEALTH UNIT"/>
    <x v="0"/>
    <x v="10"/>
    <n v="260.19038157910001"/>
    <n v="168662.49681501"/>
    <n v="8"/>
  </r>
  <r>
    <x v="0"/>
    <s v="JU1046 NSLHD HKHS DIV OF NURSING"/>
    <x v="2"/>
    <x v="8"/>
    <n v="4190.9901315798998"/>
    <n v="1482255.6012653101"/>
    <n v="2"/>
  </r>
  <r>
    <x v="4"/>
    <s v="JU1102 NSLHD CORPORATE SERVICES - RNS PPP"/>
    <x v="2"/>
    <x v="15"/>
    <n v="100.0234210526"/>
    <n v="27786.80219016"/>
    <n v="0"/>
  </r>
  <r>
    <x v="3"/>
    <s v="JU1084 NSLHD NBHS DIV OF AGED CARE AND REHAB"/>
    <x v="2"/>
    <x v="14"/>
    <n v="63.135986842100003"/>
    <n v="48133.346481859997"/>
    <n v="0"/>
  </r>
  <r>
    <x v="2"/>
    <s v="JU4368 NSLHD RYDE NURSING SERVICES"/>
    <x v="1"/>
    <x v="14"/>
    <n v="2555.8421052630001"/>
    <n v="914100.68812810001"/>
    <n v="1"/>
  </r>
  <r>
    <x v="4"/>
    <s v="JU4360 NSLHD RNS OPERATIONS"/>
    <x v="0"/>
    <x v="7"/>
    <n v="1532.958835526"/>
    <n v="433651.40838618"/>
    <n v="155"/>
  </r>
  <r>
    <x v="0"/>
    <s v="JU1046 NSLHD HKHS DIV OF NURSING"/>
    <x v="1"/>
    <x v="6"/>
    <n v="4569.6432894740001"/>
    <n v="1617633.18166242"/>
    <n v="6"/>
  </r>
  <r>
    <x v="3"/>
    <s v="JU1084 NSLHD NBHS DIV OF AGED CARE AND REHAB"/>
    <x v="2"/>
    <x v="6"/>
    <n v="33.046967105199997"/>
    <n v="36789.695939279998"/>
    <n v="2"/>
  </r>
  <r>
    <x v="8"/>
    <s v="JU1237 NSLHD RNS DIV OF MEDICINE SP&amp;T"/>
    <x v="2"/>
    <x v="15"/>
    <n v="0"/>
    <n v="0"/>
    <n v="0"/>
  </r>
  <r>
    <x v="5"/>
    <s v="JU2320 P&amp;CC Multicutural Health"/>
    <x v="0"/>
    <x v="15"/>
    <n v="0"/>
    <n v="0"/>
    <n v="1"/>
  </r>
  <r>
    <x v="5"/>
    <s v="JU2320 P&amp;CC Multicutural Health"/>
    <x v="0"/>
    <x v="23"/>
    <n v="10.1582894737"/>
    <n v="5025.4906835000002"/>
    <n v="1"/>
  </r>
  <r>
    <x v="8"/>
    <s v="JU1244 NSLHD HORNSBY SP&amp;T"/>
    <x v="2"/>
    <x v="9"/>
    <n v="0"/>
    <n v="0"/>
    <n v="0"/>
  </r>
  <r>
    <x v="5"/>
    <s v="JU2314 P&amp;CC Cremone CHC"/>
    <x v="0"/>
    <x v="11"/>
    <n v="0"/>
    <n v="0"/>
    <n v="0"/>
  </r>
  <r>
    <x v="8"/>
    <s v="JU1237 NSLHD RNS DIV OF MEDICINE SP&amp;T"/>
    <x v="1"/>
    <x v="7"/>
    <n v="0"/>
    <n v="0"/>
    <n v="6"/>
  </r>
  <r>
    <x v="6"/>
    <s v="JU1316 NSLHD REPORTING ENTITY"/>
    <x v="0"/>
    <x v="25"/>
    <n v="19.326973684199999"/>
    <n v="4168.3210551499997"/>
    <n v="1"/>
  </r>
  <r>
    <x v="8"/>
    <s v="JU1244 NSLHD HORNSBY SP&amp;T"/>
    <x v="1"/>
    <x v="4"/>
    <n v="0"/>
    <n v="0"/>
    <n v="0"/>
  </r>
  <r>
    <x v="8"/>
    <s v="JU1244 NSLHD HORNSBY SP&amp;T"/>
    <x v="0"/>
    <x v="0"/>
    <n v="0"/>
    <n v="0"/>
    <n v="0"/>
  </r>
  <r>
    <x v="5"/>
    <s v="JU2317 P&amp;CC HealthOne"/>
    <x v="2"/>
    <x v="18"/>
    <n v="0"/>
    <n v="0"/>
    <n v="0"/>
  </r>
  <r>
    <x v="8"/>
    <s v="JU1237 NSLHD RNS DIV OF MEDICINE SP&amp;T"/>
    <x v="0"/>
    <x v="11"/>
    <n v="0"/>
    <n v="0"/>
    <n v="2"/>
  </r>
  <r>
    <x v="5"/>
    <s v="JU2317 P&amp;CC HealthOne"/>
    <x v="2"/>
    <x v="20"/>
    <n v="0"/>
    <n v="0"/>
    <n v="0"/>
  </r>
  <r>
    <x v="6"/>
    <s v="JU4344 NSLHD RESEARCH GEN"/>
    <x v="2"/>
    <x v="3"/>
    <n v="135.2748684211"/>
    <n v="53839.290722329999"/>
    <n v="23"/>
  </r>
  <r>
    <x v="6"/>
    <s v="JU1316 NSLHD REPORTING ENTITY"/>
    <x v="0"/>
    <x v="6"/>
    <n v="30.788223684199998"/>
    <n v="21704.162090950002"/>
    <n v="5"/>
  </r>
  <r>
    <x v="1"/>
    <s v="JU2161 NSLHD PHPP ABORIGINAL HEALTH"/>
    <x v="1"/>
    <x v="1"/>
    <n v="2.7074868420999998"/>
    <n v="1356.4169145200001"/>
    <n v="6"/>
  </r>
  <r>
    <x v="4"/>
    <s v="JU4356 NSLHD RNS MEDICAL SERVICES"/>
    <x v="1"/>
    <x v="18"/>
    <n v="1530.8068552637001"/>
    <n v="744363.53433994995"/>
    <n v="136.5"/>
  </r>
  <r>
    <x v="2"/>
    <s v="JU4368 NSLHD RYDE NURSING SERVICES"/>
    <x v="2"/>
    <x v="17"/>
    <n v="2527.5867105261"/>
    <n v="849067.25189010997"/>
    <n v="1"/>
  </r>
  <r>
    <x v="4"/>
    <s v="JU1102 NSLHD CORPORATE SERVICES - RNS PPP"/>
    <x v="1"/>
    <x v="4"/>
    <n v="37.672105263200002"/>
    <n v="10733.5596618"/>
    <n v="0"/>
  </r>
  <r>
    <x v="3"/>
    <s v="JU1074 NSLHD NBHS MANLY DIV OF NURSING"/>
    <x v="2"/>
    <x v="1"/>
    <n v="961.06710526350003"/>
    <n v="440781.02902437001"/>
    <n v="6"/>
  </r>
  <r>
    <x v="2"/>
    <s v="JU4366 NSLHD RYDE MEDICAL SERVICES"/>
    <x v="1"/>
    <x v="5"/>
    <n v="2233.9382359022002"/>
    <n v="1617253.9694334799"/>
    <n v="19"/>
  </r>
  <r>
    <x v="4"/>
    <s v="JU1052 NSLHD RNS DIV OF SURG AND ANAESTH"/>
    <x v="2"/>
    <x v="8"/>
    <n v="15006.6699135333"/>
    <n v="6676174.2964786701"/>
    <n v="106"/>
  </r>
  <r>
    <x v="6"/>
    <s v="NSLHD CORPORATE SERVICES - RE PPP"/>
    <x v="0"/>
    <x v="7"/>
    <n v="113.52619736840001"/>
    <n v="67608.944768949994"/>
    <n v="10"/>
  </r>
  <r>
    <x v="0"/>
    <s v="JU1046 NSLHD HKHS DIV OF NURSING"/>
    <x v="1"/>
    <x v="5"/>
    <n v="4472.2882894738004"/>
    <n v="1562928.4319229899"/>
    <n v="9"/>
  </r>
  <r>
    <x v="3"/>
    <s v="JU1077 NSLHD NBHS MV DIV OF DMS"/>
    <x v="1"/>
    <x v="12"/>
    <n v="45.074292293299997"/>
    <n v="25936.525883990002"/>
    <n v="2"/>
  </r>
  <r>
    <x v="4"/>
    <s v="JU4360 NSLHD RNS OPERATIONS"/>
    <x v="2"/>
    <x v="6"/>
    <n v="2178.3804013163999"/>
    <n v="630673.19053367001"/>
    <n v="157"/>
  </r>
  <r>
    <x v="6"/>
    <s v="JU2156 NSLHD FINANCE"/>
    <x v="0"/>
    <x v="4"/>
    <n v="489.47977631549998"/>
    <n v="200217.97019188001"/>
    <n v="54"/>
  </r>
  <r>
    <x v="5"/>
    <s v="JU2305 P&amp;CC AGED CARE &amp; REHAB"/>
    <x v="2"/>
    <x v="15"/>
    <n v="154.79768421049999"/>
    <n v="63178.534680509998"/>
    <n v="4"/>
  </r>
  <r>
    <x v="3"/>
    <s v="JU1076 NSLHD NBHS DIV OF ANAESTH AND SURG"/>
    <x v="0"/>
    <x v="24"/>
    <n v="9.9633749999999992"/>
    <n v="13223.394838980001"/>
    <n v="0"/>
  </r>
  <r>
    <x v="6"/>
    <s v="JU2159 NSLHD CORPORATE SERVICES REPORTING ENTITY"/>
    <x v="2"/>
    <x v="11"/>
    <n v="23.727921052599999"/>
    <n v="13092.586332610001"/>
    <n v="2"/>
  </r>
  <r>
    <x v="6"/>
    <s v="JU2164 NSLHD WORKFORCE DEVELOPMENT"/>
    <x v="2"/>
    <x v="2"/>
    <n v="744.5203289474"/>
    <n v="363177.57746927999"/>
    <n v="75"/>
  </r>
  <r>
    <x v="6"/>
    <s v="JU4312 NSLHD MEDICAL IMAGING"/>
    <x v="2"/>
    <x v="13"/>
    <n v="112.9395714286"/>
    <n v="60374.019523219999"/>
    <n v="0"/>
  </r>
  <r>
    <x v="2"/>
    <s v="JU4370 NSLHD RYDE PRIMARY &amp; COMMUNITY CARE"/>
    <x v="0"/>
    <x v="13"/>
    <n v="0.25921052630000002"/>
    <n v="119.47459000000001"/>
    <n v="0"/>
  </r>
  <r>
    <x v="6"/>
    <s v="JU2116 NSLHD CLINICAL TECHNOLOGY SERVICE"/>
    <x v="0"/>
    <x v="8"/>
    <n v="67.774868420999994"/>
    <n v="24965.31640403"/>
    <n v="3"/>
  </r>
  <r>
    <x v="2"/>
    <s v="JU4370 NSLHD RYDE PRIMARY &amp; COMMUNITY CARE"/>
    <x v="1"/>
    <x v="15"/>
    <n v="15.170921052700001"/>
    <n v="5624.3713900000002"/>
    <n v="6"/>
  </r>
  <r>
    <x v="4"/>
    <s v="JU4356 NSLHD RNS MEDICAL SERVICES"/>
    <x v="2"/>
    <x v="22"/>
    <n v="2264.8297171057998"/>
    <n v="1084896.33817702"/>
    <n v="138"/>
  </r>
  <r>
    <x v="5"/>
    <s v="JU2324 P&amp;CC Sydney Home Nursing"/>
    <x v="0"/>
    <x v="5"/>
    <n v="487.08"/>
    <n v="175509.52500929"/>
    <n v="0"/>
  </r>
  <r>
    <x v="6"/>
    <s v="JU1316 NSLHD REPORTING ENTITY"/>
    <x v="0"/>
    <x v="11"/>
    <n v="7.858625"/>
    <n v="5290.99885077"/>
    <n v="3"/>
  </r>
  <r>
    <x v="6"/>
    <s v="JU2156 NSLHD FINANCE"/>
    <x v="1"/>
    <x v="15"/>
    <n v="218.0648421054"/>
    <n v="116973.21714619"/>
    <n v="15"/>
  </r>
  <r>
    <x v="4"/>
    <s v="JU4358 NSLHD RNS NURSING SERVICES"/>
    <x v="2"/>
    <x v="17"/>
    <n v="347.06131578949999"/>
    <n v="150706.73850313999"/>
    <n v="0"/>
  </r>
  <r>
    <x v="5"/>
    <s v="JU2317 P&amp;CC HealthOne"/>
    <x v="1"/>
    <x v="18"/>
    <n v="0"/>
    <n v="0"/>
    <n v="0"/>
  </r>
  <r>
    <x v="5"/>
    <s v="JU2322 P&amp;CC Oral Health"/>
    <x v="1"/>
    <x v="2"/>
    <n v="78.4280065791"/>
    <n v="35751.743795180002"/>
    <n v="8"/>
  </r>
  <r>
    <x v="6"/>
    <s v="JU2158 NSLHD PATU - PATIENT ACCESS TRANSPORT UNIT"/>
    <x v="1"/>
    <x v="3"/>
    <n v="42.402236842100002"/>
    <n v="15453.831782949999"/>
    <n v="0"/>
  </r>
  <r>
    <x v="5"/>
    <s v="JU2317 P&amp;CC HealthOne"/>
    <x v="1"/>
    <x v="20"/>
    <n v="0"/>
    <n v="0"/>
    <n v="0"/>
  </r>
  <r>
    <x v="8"/>
    <s v="JU1237 NSLHD RNS DIV OF MEDICINE SP&amp;T"/>
    <x v="1"/>
    <x v="5"/>
    <n v="0"/>
    <n v="0"/>
    <n v="3"/>
  </r>
  <r>
    <x v="3"/>
    <s v="JU1072 NSLHD NBHS DIV OF MEDIC EMERG AND ICU"/>
    <x v="1"/>
    <x v="16"/>
    <n v="14.56175"/>
    <n v="18071.658302880001"/>
    <n v="0"/>
  </r>
  <r>
    <x v="8"/>
    <s v="JU1244 NSLHD HORNSBY SP&amp;T"/>
    <x v="0"/>
    <x v="12"/>
    <n v="0"/>
    <n v="0"/>
    <n v="0"/>
  </r>
  <r>
    <x v="8"/>
    <s v="JU1237 NSLHD RNS DIV OF MEDICINE SP&amp;T"/>
    <x v="2"/>
    <x v="11"/>
    <n v="0"/>
    <n v="0"/>
    <n v="0"/>
  </r>
  <r>
    <x v="8"/>
    <s v="JU1248 NSLHD MANLY SP&amp;T"/>
    <x v="2"/>
    <x v="1"/>
    <n v="0"/>
    <n v="0"/>
    <n v="0"/>
  </r>
  <r>
    <x v="5"/>
    <s v="JU2317 P&amp;CC HealthOne"/>
    <x v="2"/>
    <x v="23"/>
    <n v="0"/>
    <n v="0"/>
    <n v="0"/>
  </r>
  <r>
    <x v="8"/>
    <s v="JU1237 NSLHD RNS DIV OF MEDICINE SP&amp;T"/>
    <x v="0"/>
    <x v="2"/>
    <n v="0"/>
    <n v="0"/>
    <n v="1"/>
  </r>
  <r>
    <x v="8"/>
    <s v="JU1237 NSLHD RNS DIV OF MEDICINE SP&amp;T"/>
    <x v="1"/>
    <x v="6"/>
    <n v="0"/>
    <n v="0"/>
    <n v="5"/>
  </r>
  <r>
    <x v="8"/>
    <s v="JU1237 NSLHD RNS DIV OF MEDICINE SP&amp;T"/>
    <x v="0"/>
    <x v="20"/>
    <n v="0"/>
    <n v="0"/>
    <n v="2"/>
  </r>
  <r>
    <x v="3"/>
    <s v="JU1079 NSLHD NBHS MV DIV OF CORPORATE SERVICES"/>
    <x v="2"/>
    <x v="8"/>
    <n v="99.411447368400005"/>
    <n v="22074.000053060001"/>
    <n v="14"/>
  </r>
  <r>
    <x v="6"/>
    <s v="JU2160 NSLHD INFORMATION COMMUNICATIONS &amp; TECHNOLOGY"/>
    <x v="1"/>
    <x v="8"/>
    <n v="985.04751315819999"/>
    <n v="473891.02376175002"/>
    <n v="108"/>
  </r>
  <r>
    <x v="5"/>
    <s v="JU2314 P&amp;CC Cremone CHC"/>
    <x v="1"/>
    <x v="18"/>
    <n v="0"/>
    <n v="0"/>
    <n v="0"/>
  </r>
  <r>
    <x v="5"/>
    <s v="JU2309 P&amp;CC Child &amp; Family Health"/>
    <x v="2"/>
    <x v="7"/>
    <n v="422.87333552630002"/>
    <n v="223055.89296063001"/>
    <n v="50"/>
  </r>
  <r>
    <x v="4"/>
    <s v="JU1102 NSLHD CORPORATE SERVICES - RNS PPP"/>
    <x v="2"/>
    <x v="16"/>
    <n v="106.2975000001"/>
    <n v="30387.73675353"/>
    <n v="0"/>
  </r>
  <r>
    <x v="5"/>
    <s v="JU2315 P&amp;CC HARP"/>
    <x v="0"/>
    <x v="0"/>
    <n v="99.704671052600006"/>
    <n v="104941.32269165"/>
    <n v="0"/>
  </r>
  <r>
    <x v="1"/>
    <s v="JU2162 NSLHD PHPP HEALTH PROMOTION"/>
    <x v="2"/>
    <x v="20"/>
    <n v="39.4135526317"/>
    <n v="16100.56810902"/>
    <n v="8"/>
  </r>
  <r>
    <x v="8"/>
    <s v="JU1236 NSLHD ROYAL NORTH SHORE SP&amp;T"/>
    <x v="1"/>
    <x v="15"/>
    <n v="192.5396052632"/>
    <n v="96446.90416659"/>
    <n v="6"/>
  </r>
  <r>
    <x v="5"/>
    <s v="JU2314 P&amp;CC Cremone CHC"/>
    <x v="1"/>
    <x v="1"/>
    <n v="14.78575"/>
    <n v="14869.82295736"/>
    <n v="0"/>
  </r>
  <r>
    <x v="5"/>
    <s v="JU2307 P&amp;CC Area Executive"/>
    <x v="2"/>
    <x v="5"/>
    <n v="54.436486842100003"/>
    <n v="31223.561979009999"/>
    <n v="7"/>
  </r>
  <r>
    <x v="5"/>
    <s v="JU2312 P&amp;CC Community Clinical Rehab"/>
    <x v="2"/>
    <x v="13"/>
    <n v="68.358289473699998"/>
    <n v="30729.243864780001"/>
    <n v="3"/>
  </r>
  <r>
    <x v="4"/>
    <s v="JU2108 NSLHD IMAGING"/>
    <x v="0"/>
    <x v="14"/>
    <n v="2083.8556757519"/>
    <n v="1058398.3446911201"/>
    <n v="87"/>
  </r>
  <r>
    <x v="0"/>
    <s v="JU1024 NSLHD HKH OUTPATIENT SERVICES"/>
    <x v="0"/>
    <x v="21"/>
    <n v="35.772368421000003"/>
    <n v="13396.19146032"/>
    <n v="0"/>
  </r>
  <r>
    <x v="6"/>
    <s v="JU2164 NSLHD WORKFORCE DEVELOPMENT"/>
    <x v="2"/>
    <x v="25"/>
    <n v="675.3575065791"/>
    <n v="346500.43221761001"/>
    <n v="60"/>
  </r>
  <r>
    <x v="5"/>
    <s v="JU2309 P&amp;CC Child &amp; Family Health"/>
    <x v="0"/>
    <x v="0"/>
    <n v="335.83418421059997"/>
    <n v="176796.51277683"/>
    <n v="37"/>
  </r>
  <r>
    <x v="5"/>
    <s v="JU2326 P&amp;CC Transitional Aged Care Program"/>
    <x v="0"/>
    <x v="19"/>
    <n v="8.9005263158000005"/>
    <n v="3889.4217696000001"/>
    <n v="1"/>
  </r>
  <r>
    <x v="4"/>
    <s v="JU2108 NSLHD IMAGING"/>
    <x v="2"/>
    <x v="21"/>
    <n v="2032.6230620301999"/>
    <n v="1060060.3212015801"/>
    <n v="62"/>
  </r>
  <r>
    <x v="2"/>
    <s v="JU4368 NSLHD RYDE NURSING SERVICES"/>
    <x v="1"/>
    <x v="24"/>
    <n v="2484.1311842107998"/>
    <n v="876637.64128657"/>
    <n v="1"/>
  </r>
  <r>
    <x v="7"/>
    <s v="JU2175 NSLHD MENTAL HEALTH DRUG AND ALCOHOL"/>
    <x v="2"/>
    <x v="24"/>
    <n v="4618.3063552637996"/>
    <n v="2000521.12078955"/>
    <n v="111"/>
  </r>
  <r>
    <x v="2"/>
    <s v="JU4368 NSLHD RYDE NURSING SERVICES"/>
    <x v="2"/>
    <x v="5"/>
    <n v="2667.7135526311999"/>
    <n v="880627.88120480999"/>
    <n v="4"/>
  </r>
  <r>
    <x v="0"/>
    <s v="JU1024 NSLHD HKH OUTPATIENT SERVICES"/>
    <x v="2"/>
    <x v="12"/>
    <n v="65.236578947400005"/>
    <n v="24255.993769680001"/>
    <n v="2"/>
  </r>
  <r>
    <x v="4"/>
    <s v="JU1102 NSLHD CORPORATE SERVICES - RNS PPP"/>
    <x v="0"/>
    <x v="8"/>
    <n v="114.0302631579"/>
    <n v="32036.037785569999"/>
    <n v="0"/>
  </r>
  <r>
    <x v="5"/>
    <s v="JU2308 P&amp;CC Breast Screen"/>
    <x v="2"/>
    <x v="23"/>
    <n v="7.9082584586999998"/>
    <n v="4232.1225833899998"/>
    <n v="3"/>
  </r>
  <r>
    <x v="1"/>
    <s v="JU2161 NSLHD PHPP ABORIGINAL HEALTH"/>
    <x v="2"/>
    <x v="17"/>
    <n v="8.3334144736999995"/>
    <n v="4764.1697495899998"/>
    <n v="11"/>
  </r>
  <r>
    <x v="6"/>
    <s v="JU2160 NSLHD INFORMATION COMMUNICATIONS &amp; TECHNOLOGY"/>
    <x v="1"/>
    <x v="15"/>
    <n v="1097.9924802633"/>
    <n v="515119.19699849997"/>
    <n v="102"/>
  </r>
  <r>
    <x v="3"/>
    <s v="JU1084 NSLHD NBHS DIV OF AGED CARE AND REHAB"/>
    <x v="2"/>
    <x v="22"/>
    <n v="79.009223684199995"/>
    <n v="54872.794832729996"/>
    <n v="0"/>
  </r>
  <r>
    <x v="6"/>
    <s v="JU2166 NSLHD SENIOR MEDICAL WORKFORCE"/>
    <x v="0"/>
    <x v="7"/>
    <n v="147.84838157900001"/>
    <n v="81813.772197910002"/>
    <n v="38"/>
  </r>
  <r>
    <x v="6"/>
    <s v="JU4344 NSLHD RESEARCH GEN"/>
    <x v="2"/>
    <x v="2"/>
    <n v="144.4343421053"/>
    <n v="54957.152745200001"/>
    <n v="19"/>
  </r>
  <r>
    <x v="3"/>
    <s v="JU1076 NSLHD NBHS DIV OF ANAESTH AND SURG"/>
    <x v="2"/>
    <x v="16"/>
    <n v="32.282874999999997"/>
    <n v="44899.693152619999"/>
    <n v="0"/>
  </r>
  <r>
    <x v="5"/>
    <s v="JU2312 P&amp;CC Community Clinical Rehab"/>
    <x v="1"/>
    <x v="4"/>
    <n v="85.9843421052"/>
    <n v="40584.709090490003"/>
    <n v="6"/>
  </r>
  <r>
    <x v="5"/>
    <s v="JU2312 P&amp;CC Community Clinical Rehab"/>
    <x v="0"/>
    <x v="0"/>
    <n v="58.770000000099998"/>
    <n v="26092.639552839999"/>
    <n v="1"/>
  </r>
  <r>
    <x v="4"/>
    <s v="JU1064 NSLHD RNS DIV OF BUSINESS UNITS"/>
    <x v="1"/>
    <x v="8"/>
    <n v="0"/>
    <n v="0"/>
    <n v="0"/>
  </r>
  <r>
    <x v="1"/>
    <s v="JU2152 NSLHD POPULATION HEALTH &amp; PLANNING"/>
    <x v="1"/>
    <x v="1"/>
    <n v="82.907243421100006"/>
    <n v="54834.495282479998"/>
    <n v="6"/>
  </r>
  <r>
    <x v="4"/>
    <s v="JU4358 NSLHD RNS NURSING SERVICES"/>
    <x v="0"/>
    <x v="8"/>
    <n v="407.4477631579"/>
    <n v="158515.14953977001"/>
    <n v="3"/>
  </r>
  <r>
    <x v="4"/>
    <s v="JU1068 NSLHD RNS DIV OF PRIM &amp; COMM CARE"/>
    <x v="2"/>
    <x v="15"/>
    <n v="128.4453947369"/>
    <n v="51398.146707970001"/>
    <n v="37"/>
  </r>
  <r>
    <x v="4"/>
    <s v="JU2170 NSLHD RNS Division of Cancer, Haematology &amp; Palliative Care"/>
    <x v="2"/>
    <x v="9"/>
    <n v="4038.7230798872001"/>
    <n v="2080848.8445898299"/>
    <n v="159"/>
  </r>
  <r>
    <x v="6"/>
    <s v="JU2158 NSLHD PATU - PATIENT ACCESS TRANSPORT UNIT"/>
    <x v="0"/>
    <x v="15"/>
    <n v="61.141973684299998"/>
    <n v="23605.486904959998"/>
    <n v="0"/>
  </r>
  <r>
    <x v="4"/>
    <s v="JU4354 NSLHD RNS FINANCE"/>
    <x v="0"/>
    <x v="22"/>
    <n v="86.391052631500003"/>
    <n v="32261.630644119999"/>
    <n v="7"/>
  </r>
  <r>
    <x v="1"/>
    <s v="JU2162 NSLHD PHPP HEALTH PROMOTION"/>
    <x v="0"/>
    <x v="22"/>
    <n v="19.917763157900001"/>
    <n v="8751.2203537500009"/>
    <n v="3"/>
  </r>
  <r>
    <x v="3"/>
    <s v="JU1076 NSLHD NBHS DIV OF ANAESTH AND SURG"/>
    <x v="0"/>
    <x v="8"/>
    <n v="6.1278750000000004"/>
    <n v="8158.0578730799998"/>
    <n v="0"/>
  </r>
  <r>
    <x v="4"/>
    <s v="JU1056 NSLHD RNS DIV OF WOM CHILD AND FAM HLTH"/>
    <x v="2"/>
    <x v="5"/>
    <n v="4541.8324934213997"/>
    <n v="2173316.6693259701"/>
    <n v="57"/>
  </r>
  <r>
    <x v="1"/>
    <s v="JU2163 NSLHD PHPP PUBLIC HEALTH UNIT"/>
    <x v="2"/>
    <x v="24"/>
    <n v="103.7308157895"/>
    <n v="83040.882325099999"/>
    <n v="0"/>
  </r>
  <r>
    <x v="5"/>
    <s v="JU2316 P&amp;CC Health Contact Centre"/>
    <x v="2"/>
    <x v="11"/>
    <n v="13.3259210526"/>
    <n v="4247.7938821999996"/>
    <n v="2"/>
  </r>
  <r>
    <x v="4"/>
    <s v="JU1068 NSLHD RNS DIV OF PRIM &amp; COMM CARE"/>
    <x v="0"/>
    <x v="22"/>
    <n v="110.7693421052"/>
    <n v="42738.756848409997"/>
    <n v="43"/>
  </r>
  <r>
    <x v="6"/>
    <s v="JU2164 NSLHD WORKFORCE DEVELOPMENT"/>
    <x v="0"/>
    <x v="9"/>
    <n v="715.86306578940003"/>
    <n v="340920.61800223001"/>
    <n v="67"/>
  </r>
  <r>
    <x v="0"/>
    <s v="JU1025 NSLHD HKHS DIV OF CORPORATE SERVICES"/>
    <x v="1"/>
    <x v="11"/>
    <n v="608.11855263140001"/>
    <n v="138683.63870278999"/>
    <n v="15"/>
  </r>
  <r>
    <x v="3"/>
    <s v="JU1084 NSLHD NBHS DIV OF AGED CARE AND REHAB"/>
    <x v="2"/>
    <x v="0"/>
    <n v="74.386802631600005"/>
    <n v="51836.491489810003"/>
    <n v="0"/>
  </r>
  <r>
    <x v="5"/>
    <s v="JU2307 P&amp;CC Area Executive"/>
    <x v="2"/>
    <x v="21"/>
    <n v="29.954999999999998"/>
    <n v="14393.936828510001"/>
    <n v="14"/>
  </r>
  <r>
    <x v="3"/>
    <s v="JU1072 NSLHD NBHS DIV OF MEDIC EMERG AND ICU"/>
    <x v="2"/>
    <x v="19"/>
    <n v="11.286013157899999"/>
    <n v="13405.48313508"/>
    <n v="0"/>
  </r>
  <r>
    <x v="5"/>
    <s v="JU2324 P&amp;CC Sydney Home Nursing"/>
    <x v="1"/>
    <x v="2"/>
    <n v="889.19144736869998"/>
    <n v="337426.23640416999"/>
    <n v="1"/>
  </r>
  <r>
    <x v="6"/>
    <s v="JU1317 NSLHD NORTHERN BEACHES HOSPITAL"/>
    <x v="0"/>
    <x v="8"/>
    <n v="1340.1486842109"/>
    <n v="620411.15925914003"/>
    <n v="71"/>
  </r>
  <r>
    <x v="2"/>
    <s v="JU4366 NSLHD RYDE MEDICAL SERVICES"/>
    <x v="2"/>
    <x v="5"/>
    <n v="1787.4883308271001"/>
    <n v="1138044.5722059701"/>
    <n v="15"/>
  </r>
  <r>
    <x v="9"/>
    <s v="JU2172 RESEARCH CLINICAL TRIALS"/>
    <x v="0"/>
    <x v="17"/>
    <n v="127.51947368419999"/>
    <n v="47404.129682469997"/>
    <n v="26"/>
  </r>
  <r>
    <x v="0"/>
    <s v="JU1025 NSLHD HKHS DIV OF CORPORATE SERVICES"/>
    <x v="0"/>
    <x v="17"/>
    <n v="680.30236842110003"/>
    <n v="146061.61319872999"/>
    <n v="16"/>
  </r>
  <r>
    <x v="3"/>
    <s v="JU1072 NSLHD NBHS DIV OF MEDIC EMERG AND ICU"/>
    <x v="1"/>
    <x v="11"/>
    <n v="13.1235"/>
    <n v="15660.35444064"/>
    <n v="0"/>
  </r>
  <r>
    <x v="3"/>
    <s v="JU1084 NSLHD NBHS DIV OF AGED CARE AND REHAB"/>
    <x v="1"/>
    <x v="15"/>
    <n v="83.482664473599996"/>
    <n v="57716.509685429999"/>
    <n v="1"/>
  </r>
  <r>
    <x v="4"/>
    <s v="JU1056 NSLHD RNS DIV OF WOM CHILD AND FAM HLTH"/>
    <x v="2"/>
    <x v="10"/>
    <n v="4135.6276842103998"/>
    <n v="2038260.0452037901"/>
    <n v="46"/>
  </r>
  <r>
    <x v="0"/>
    <s v="JU1040 NSLHD HKHS DIV OF SECTOR OPER"/>
    <x v="0"/>
    <x v="17"/>
    <n v="112.14618421039999"/>
    <n v="57781.693251520002"/>
    <n v="6"/>
  </r>
  <r>
    <x v="3"/>
    <s v="JU1076 NSLHD NBHS DIV OF ANAESTH AND SURG"/>
    <x v="2"/>
    <x v="25"/>
    <n v="38.456625000000003"/>
    <n v="53903.1129975"/>
    <n v="0"/>
  </r>
  <r>
    <x v="3"/>
    <s v="JU1072 NSLHD NBHS DIV OF MEDIC EMERG AND ICU"/>
    <x v="1"/>
    <x v="8"/>
    <n v="18.504743421099999"/>
    <n v="22425.291699630001"/>
    <n v="0"/>
  </r>
  <r>
    <x v="1"/>
    <s v="JU2152 NSLHD POPULATION HEALTH &amp; PLANNING"/>
    <x v="0"/>
    <x v="13"/>
    <n v="48.782282894700003"/>
    <n v="24143.388769839999"/>
    <n v="8"/>
  </r>
  <r>
    <x v="4"/>
    <s v="JU1048 NSLHD RNS DIV OF MEDIC"/>
    <x v="2"/>
    <x v="0"/>
    <n v="11653.5227969921"/>
    <n v="5743596.4714861996"/>
    <n v="85"/>
  </r>
  <r>
    <x v="3"/>
    <s v="JU1078 NSLHD NBHS MV DIV OF ALLIED HEALTH"/>
    <x v="0"/>
    <x v="19"/>
    <n v="21.703684210500001"/>
    <n v="8856.79656221"/>
    <n v="2"/>
  </r>
  <r>
    <x v="4"/>
    <s v="JU4356 NSLHD RNS MEDICAL SERVICES"/>
    <x v="0"/>
    <x v="0"/>
    <n v="1857.3449736842001"/>
    <n v="869574.29943535"/>
    <n v="191"/>
  </r>
  <r>
    <x v="7"/>
    <s v="JU2174 - NSLHD DRUG &amp; ALCOHOL"/>
    <x v="1"/>
    <x v="7"/>
    <n v="506.69917105249999"/>
    <n v="226933.11835126"/>
    <n v="10"/>
  </r>
  <r>
    <x v="8"/>
    <s v="JU1236 NSLHD ROYAL NORTH SHORE SP&amp;T"/>
    <x v="2"/>
    <x v="22"/>
    <n v="108.49894736829999"/>
    <n v="53449.713633159998"/>
    <n v="4"/>
  </r>
  <r>
    <x v="5"/>
    <s v="JU2315 P&amp;CC HARP"/>
    <x v="0"/>
    <x v="19"/>
    <n v="98.1466710527"/>
    <n v="108209.63968623"/>
    <n v="1"/>
  </r>
  <r>
    <x v="0"/>
    <s v="JU1025 NSLHD HKHS DIV OF CORPORATE SERVICES"/>
    <x v="2"/>
    <x v="25"/>
    <n v="566.97921052629999"/>
    <n v="126706.71396537"/>
    <n v="16"/>
  </r>
  <r>
    <x v="6"/>
    <s v="JU2166 NSLHD SENIOR MEDICAL WORKFORCE"/>
    <x v="0"/>
    <x v="22"/>
    <n v="131.0343355263"/>
    <n v="74661.780641859994"/>
    <n v="20"/>
  </r>
  <r>
    <x v="5"/>
    <s v="JU2320 P&amp;CC Multicutural Health"/>
    <x v="1"/>
    <x v="11"/>
    <n v="0"/>
    <n v="0"/>
    <n v="0"/>
  </r>
  <r>
    <x v="5"/>
    <s v="JU2307 P&amp;CC Area Executive"/>
    <x v="0"/>
    <x v="6"/>
    <n v="76.671480263099994"/>
    <n v="40091.33878215"/>
    <n v="4"/>
  </r>
  <r>
    <x v="5"/>
    <s v="JU2312 P&amp;CC Community Clinical Rehab"/>
    <x v="1"/>
    <x v="24"/>
    <n v="64.068289473700005"/>
    <n v="30420.382053050002"/>
    <n v="4"/>
  </r>
  <r>
    <x v="5"/>
    <s v="JU2309 P&amp;CC Child &amp; Family Health"/>
    <x v="0"/>
    <x v="19"/>
    <n v="364.88268421049997"/>
    <n v="193977.55999735001"/>
    <n v="34"/>
  </r>
  <r>
    <x v="1"/>
    <s v="JU2161 NSLHD PHPP ABORIGINAL HEALTH"/>
    <x v="1"/>
    <x v="18"/>
    <n v="15.7267105263"/>
    <n v="4597.3887746099999"/>
    <n v="5"/>
  </r>
  <r>
    <x v="6"/>
    <s v="JU1317 NSLHD NORTHERN BEACHES HOSPITAL"/>
    <x v="2"/>
    <x v="3"/>
    <n v="1217.9947368416999"/>
    <n v="577980.37857976998"/>
    <n v="39"/>
  </r>
  <r>
    <x v="3"/>
    <s v="JU1076 NSLHD NBHS DIV OF ANAESTH AND SURG"/>
    <x v="0"/>
    <x v="17"/>
    <n v="20.141625000000001"/>
    <n v="27535.069296630001"/>
    <n v="0"/>
  </r>
  <r>
    <x v="4"/>
    <s v="JU2170 NSLHD RNS Division of Cancer, Haematology &amp; Palliative Care"/>
    <x v="2"/>
    <x v="6"/>
    <n v="3812.9407734962001"/>
    <n v="1986842.47047277"/>
    <n v="227"/>
  </r>
  <r>
    <x v="1"/>
    <s v="JU2161 NSLHD PHPP ABORIGINAL HEALTH"/>
    <x v="0"/>
    <x v="25"/>
    <n v="33.535249999999998"/>
    <n v="13600.07275184"/>
    <n v="9"/>
  </r>
  <r>
    <x v="6"/>
    <s v="JU2144 NSLHD CHIEF EXECUTIVE"/>
    <x v="2"/>
    <x v="15"/>
    <n v="202.91355263150001"/>
    <n v="86256.816773350001"/>
    <n v="34"/>
  </r>
  <r>
    <x v="4"/>
    <s v="JU1052 NSLHD RNS DIV OF SURG AND ANAESTH"/>
    <x v="0"/>
    <x v="6"/>
    <n v="13156.0731785711"/>
    <n v="5815040.4606887801"/>
    <n v="204"/>
  </r>
  <r>
    <x v="0"/>
    <s v="JU1024 NSLHD HKH OUTPATIENT SERVICES"/>
    <x v="0"/>
    <x v="15"/>
    <n v="60.679078947400001"/>
    <n v="22473.538032650002"/>
    <n v="2"/>
  </r>
  <r>
    <x v="1"/>
    <s v="JU2152 NSLHD POPULATION HEALTH &amp; PLANNING"/>
    <x v="1"/>
    <x v="24"/>
    <n v="81.376835526299999"/>
    <n v="54423.85498887"/>
    <n v="2"/>
  </r>
  <r>
    <x v="5"/>
    <s v="JU2309 P&amp;CC Child &amp; Family Health"/>
    <x v="1"/>
    <x v="15"/>
    <n v="539.23525657899995"/>
    <n v="338412.70252648002"/>
    <n v="51"/>
  </r>
  <r>
    <x v="0"/>
    <s v="JU1024 NSLHD HKH OUTPATIENT SERVICES"/>
    <x v="2"/>
    <x v="3"/>
    <n v="67.997105263199998"/>
    <n v="24933.55142045"/>
    <n v="2"/>
  </r>
  <r>
    <x v="4"/>
    <s v="JU1052 NSLHD RNS DIV OF SURG AND ANAESTH"/>
    <x v="0"/>
    <x v="20"/>
    <n v="14101.1553693604"/>
    <n v="6183780.02721198"/>
    <n v="269"/>
  </r>
  <r>
    <x v="3"/>
    <s v="JU1077 NSLHD NBHS MV DIV OF DMS"/>
    <x v="0"/>
    <x v="6"/>
    <n v="54.580131579000003"/>
    <n v="35074.092746709997"/>
    <n v="1"/>
  </r>
  <r>
    <x v="6"/>
    <s v="JU2168 NSLHD CLINICAL OPER EXECUTIVE UNIT"/>
    <x v="2"/>
    <x v="22"/>
    <n v="730.88508552639996"/>
    <n v="299599.74354219"/>
    <n v="25"/>
  </r>
  <r>
    <x v="3"/>
    <s v="JU1084 NSLHD NBHS DIV OF AGED CARE AND REHAB"/>
    <x v="0"/>
    <x v="21"/>
    <n v="129.67873026320001"/>
    <n v="132028.39225197001"/>
    <n v="1"/>
  </r>
  <r>
    <x v="4"/>
    <s v="JU4358 NSLHD RNS NURSING SERVICES"/>
    <x v="2"/>
    <x v="24"/>
    <n v="393.86328947359999"/>
    <n v="172625.79394425999"/>
    <n v="0"/>
  </r>
  <r>
    <x v="5"/>
    <s v="JU2315 P&amp;CC HARP"/>
    <x v="2"/>
    <x v="0"/>
    <n v="86.177822368400001"/>
    <n v="112957.08243576001"/>
    <n v="4"/>
  </r>
  <r>
    <x v="4"/>
    <s v="JU1052 NSLHD RNS DIV OF SURG AND ANAESTH"/>
    <x v="0"/>
    <x v="7"/>
    <n v="13852.750921053999"/>
    <n v="6080942.6099289292"/>
    <n v="235"/>
  </r>
  <r>
    <x v="3"/>
    <s v="JU1076 NSLHD NBHS DIV OF ANAESTH AND SURG"/>
    <x v="1"/>
    <x v="4"/>
    <n v="0"/>
    <n v="0"/>
    <n v="0"/>
  </r>
  <r>
    <x v="3"/>
    <s v="JU1078 NSLHD NBHS MV DIV OF ALLIED HEALTH"/>
    <x v="1"/>
    <x v="5"/>
    <n v="13.294605263099999"/>
    <n v="4370.6800173800002"/>
    <n v="7"/>
  </r>
  <r>
    <x v="6"/>
    <s v="JU2160 NSLHD INFORMATION COMMUNICATIONS &amp; TECHNOLOGY"/>
    <x v="0"/>
    <x v="17"/>
    <n v="1177.1911842108"/>
    <n v="539361.61719732999"/>
    <n v="103"/>
  </r>
  <r>
    <x v="3"/>
    <s v="JU1084 NSLHD NBHS DIV OF AGED CARE AND REHAB"/>
    <x v="2"/>
    <x v="12"/>
    <n v="74.463072368400006"/>
    <n v="55512.529727159999"/>
    <n v="0"/>
  </r>
  <r>
    <x v="4"/>
    <s v="JU1064 NSLHD RNS DIV OF BUSINESS UNITS"/>
    <x v="1"/>
    <x v="20"/>
    <n v="0"/>
    <n v="0"/>
    <n v="0"/>
  </r>
  <r>
    <x v="8"/>
    <s v="JU4340 NSLHD RESEARCH SP&amp;T"/>
    <x v="0"/>
    <x v="13"/>
    <n v="352.64592105280002"/>
    <n v="145730.59389565"/>
    <n v="111"/>
  </r>
  <r>
    <x v="5"/>
    <s v="JU2314 P&amp;CC Cremone CHC"/>
    <x v="2"/>
    <x v="3"/>
    <n v="0"/>
    <n v="0"/>
    <n v="0"/>
  </r>
  <r>
    <x v="3"/>
    <s v="JU1077 NSLHD NBHS MV DIV OF DMS"/>
    <x v="1"/>
    <x v="5"/>
    <n v="55.899118421099999"/>
    <n v="29488.168316449999"/>
    <n v="2"/>
  </r>
  <r>
    <x v="6"/>
    <s v="JU2168 NSLHD CLINICAL OPER EXECUTIVE UNIT"/>
    <x v="1"/>
    <x v="2"/>
    <n v="678.40834210529999"/>
    <n v="276385.79304845002"/>
    <n v="35"/>
  </r>
  <r>
    <x v="1"/>
    <s v="JU2161 NSLHD PHPP ABORIGINAL HEALTH"/>
    <x v="2"/>
    <x v="10"/>
    <n v="21.0521381579"/>
    <n v="9852.1805777900008"/>
    <n v="7"/>
  </r>
  <r>
    <x v="4"/>
    <s v="JU4367 - NSLHD RNS RYDE MEDICAL SERVICES"/>
    <x v="0"/>
    <x v="5"/>
    <n v="213.12909210519999"/>
    <n v="261922.36753066999"/>
    <n v="3"/>
  </r>
  <r>
    <x v="5"/>
    <s v="JU2307 P&amp;CC Area Executive"/>
    <x v="0"/>
    <x v="18"/>
    <n v="58.489703947400002"/>
    <n v="32504.129238109999"/>
    <n v="4"/>
  </r>
  <r>
    <x v="6"/>
    <s v="JU2140 NSLHD NURSING &amp; MIDWIFERY"/>
    <x v="2"/>
    <x v="14"/>
    <n v="351.00776315780001"/>
    <n v="163708.53368903999"/>
    <n v="6"/>
  </r>
  <r>
    <x v="0"/>
    <s v="JU1025 NSLHD HKHS DIV OF CORPORATE SERVICES"/>
    <x v="0"/>
    <x v="21"/>
    <n v="719.72078947349996"/>
    <n v="156145.29674406"/>
    <n v="14"/>
  </r>
  <r>
    <x v="7"/>
    <s v="JU2174 - NSLHD DRUG &amp; ALCOHOL"/>
    <x v="0"/>
    <x v="17"/>
    <n v="569.24644078949996"/>
    <n v="242186.23156640001"/>
    <n v="26"/>
  </r>
  <r>
    <x v="0"/>
    <s v="JU1046 NSLHD HKHS DIV OF NURSING"/>
    <x v="0"/>
    <x v="10"/>
    <n v="3771.4139473681998"/>
    <n v="1256930.6147209599"/>
    <n v="5"/>
  </r>
  <r>
    <x v="5"/>
    <s v="JU2324 P&amp;CC Sydney Home Nursing"/>
    <x v="0"/>
    <x v="12"/>
    <n v="569.4015789476"/>
    <n v="207461.83126378999"/>
    <n v="1"/>
  </r>
  <r>
    <x v="0"/>
    <s v="JU1046 NSLHD HKHS DIV OF NURSING"/>
    <x v="1"/>
    <x v="11"/>
    <n v="4360.1036842105996"/>
    <n v="1512486.25454707"/>
    <n v="11"/>
  </r>
  <r>
    <x v="6"/>
    <s v="JU2160 NSLHD INFORMATION COMMUNICATIONS &amp; TECHNOLOGY"/>
    <x v="1"/>
    <x v="12"/>
    <n v="919.79053947370005"/>
    <n v="442530.57308091997"/>
    <n v="77"/>
  </r>
  <r>
    <x v="5"/>
    <s v="JU2315 P&amp;CC HARP"/>
    <x v="1"/>
    <x v="24"/>
    <n v="85.369480263200003"/>
    <n v="119326.05814696"/>
    <n v="4"/>
  </r>
  <r>
    <x v="2"/>
    <s v="JU4370 NSLHD RYDE PRIMARY &amp; COMMUNITY CARE"/>
    <x v="1"/>
    <x v="13"/>
    <n v="15.82"/>
    <n v="4878.84983801"/>
    <n v="5"/>
  </r>
  <r>
    <x v="1"/>
    <s v="JU2163 NSLHD PHPP PUBLIC HEALTH UNIT"/>
    <x v="0"/>
    <x v="12"/>
    <n v="273.46347368430003"/>
    <n v="175068.42928007001"/>
    <n v="7"/>
  </r>
  <r>
    <x v="6"/>
    <s v="JU1317 NSLHD NORTHERN BEACHES HOSPITAL"/>
    <x v="1"/>
    <x v="5"/>
    <n v="871.28210526320004"/>
    <n v="418143.0147227"/>
    <n v="62"/>
  </r>
  <r>
    <x v="6"/>
    <s v="JU1317 NSLHD NORTHERN BEACHES HOSPITAL"/>
    <x v="2"/>
    <x v="21"/>
    <n v="1020.6248684214"/>
    <n v="491029.31344866997"/>
    <n v="42"/>
  </r>
  <r>
    <x v="4"/>
    <s v="JU4360 NSLHD RNS OPERATIONS"/>
    <x v="0"/>
    <x v="17"/>
    <n v="1832.5159210528"/>
    <n v="507358.74170411"/>
    <n v="142"/>
  </r>
  <r>
    <x v="5"/>
    <s v="JU2308 P&amp;CC Breast Screen"/>
    <x v="2"/>
    <x v="11"/>
    <n v="12.757759398499999"/>
    <n v="6735.0238175699997"/>
    <n v="5"/>
  </r>
  <r>
    <x v="6"/>
    <s v="JU4312 NSLHD MEDICAL IMAGING"/>
    <x v="2"/>
    <x v="19"/>
    <n v="112.56953007520001"/>
    <n v="62741.987179639997"/>
    <n v="1"/>
  </r>
  <r>
    <x v="3"/>
    <s v="JU1079 NSLHD NBHS MV DIV OF CORPORATE SERVICES"/>
    <x v="2"/>
    <x v="12"/>
    <n v="97.961184210499994"/>
    <n v="21307.92192642"/>
    <n v="10"/>
  </r>
  <r>
    <x v="4"/>
    <s v="JU1056 NSLHD RNS DIV OF WOM CHILD AND FAM HLTH"/>
    <x v="1"/>
    <x v="5"/>
    <n v="3613.3422565787"/>
    <n v="1853275.35112096"/>
    <n v="40"/>
  </r>
  <r>
    <x v="4"/>
    <s v="JU4358 NSLHD RNS NURSING SERVICES"/>
    <x v="2"/>
    <x v="21"/>
    <n v="411.67486842099999"/>
    <n v="178116.38738522999"/>
    <n v="0"/>
  </r>
  <r>
    <x v="5"/>
    <s v="JU2315 P&amp;CC HARP"/>
    <x v="0"/>
    <x v="15"/>
    <n v="70.507861842099999"/>
    <n v="74361.155941379999"/>
    <n v="2"/>
  </r>
  <r>
    <x v="6"/>
    <s v="JU2116 NSLHD CLINICAL TECHNOLOGY SERVICE"/>
    <x v="0"/>
    <x v="13"/>
    <n v="21.567500000100001"/>
    <n v="7933.3480882900003"/>
    <n v="0"/>
  </r>
  <r>
    <x v="4"/>
    <s v="JU1056 NSLHD RNS DIV OF WOM CHILD AND FAM HLTH"/>
    <x v="2"/>
    <x v="7"/>
    <n v="4605.7635131576999"/>
    <n v="2255492.4615107002"/>
    <n v="59"/>
  </r>
  <r>
    <x v="3"/>
    <s v="JU1084 NSLHD NBHS DIV OF AGED CARE AND REHAB"/>
    <x v="2"/>
    <x v="11"/>
    <n v="200.00453289469999"/>
    <n v="198265.46434434"/>
    <n v="0"/>
  </r>
  <r>
    <x v="0"/>
    <s v="JU1044 NSLHD HKHS DIV OF ALLIED HEALTH"/>
    <x v="1"/>
    <x v="16"/>
    <n v="125.01973684230001"/>
    <n v="53125.982583520003"/>
    <n v="17"/>
  </r>
  <r>
    <x v="4"/>
    <s v="JU2108 NSLHD IMAGING"/>
    <x v="2"/>
    <x v="22"/>
    <n v="2010.1779990601999"/>
    <n v="1046882.94414232"/>
    <n v="66"/>
  </r>
  <r>
    <x v="1"/>
    <s v="JU2162 NSLHD PHPP HEALTH PROMOTION"/>
    <x v="2"/>
    <x v="5"/>
    <n v="25.015921052700001"/>
    <n v="10774.99284261"/>
    <n v="5"/>
  </r>
  <r>
    <x v="4"/>
    <s v="JU1048 NSLHD RNS DIV OF MEDIC"/>
    <x v="0"/>
    <x v="1"/>
    <n v="9706.7628552638998"/>
    <n v="4745710.3224684997"/>
    <n v="137"/>
  </r>
  <r>
    <x v="6"/>
    <s v="JU2148 NSLHD CLINICAL GOVERNANCE"/>
    <x v="0"/>
    <x v="18"/>
    <n v="281.96921052620002"/>
    <n v="98622.607048060003"/>
    <n v="41"/>
  </r>
  <r>
    <x v="5"/>
    <s v="JU2322 P&amp;CC Oral Health"/>
    <x v="2"/>
    <x v="12"/>
    <n v="85.711421052600002"/>
    <n v="48390.759405839999"/>
    <n v="1"/>
  </r>
  <r>
    <x v="9"/>
    <s v="JU2172 RESEARCH CLINICAL TRIALS"/>
    <x v="0"/>
    <x v="21"/>
    <n v="115.6713157896"/>
    <n v="42936.740226729999"/>
    <n v="24"/>
  </r>
  <r>
    <x v="4"/>
    <s v="JU4354 NSLHD RNS FINANCE"/>
    <x v="1"/>
    <x v="15"/>
    <n v="41.892348684399998"/>
    <n v="19100.92301278"/>
    <n v="1"/>
  </r>
  <r>
    <x v="0"/>
    <s v="JU1040 NSLHD HKHS DIV OF SECTOR OPER"/>
    <x v="0"/>
    <x v="18"/>
    <n v="86.425000000099999"/>
    <n v="44465.555646399996"/>
    <n v="3"/>
  </r>
  <r>
    <x v="4"/>
    <s v="JU1056 NSLHD RNS DIV OF WOM CHILD AND FAM HLTH"/>
    <x v="2"/>
    <x v="6"/>
    <n v="4535.4897631574004"/>
    <n v="2221209.7160938401"/>
    <n v="69"/>
  </r>
  <r>
    <x v="5"/>
    <s v="JU2314 P&amp;CC Cremone CHC"/>
    <x v="2"/>
    <x v="24"/>
    <n v="0"/>
    <n v="0"/>
    <n v="0"/>
  </r>
  <r>
    <x v="5"/>
    <s v="JU2315 P&amp;CC HARP"/>
    <x v="2"/>
    <x v="5"/>
    <n v="106.0029934211"/>
    <n v="118316.84946249"/>
    <n v="5"/>
  </r>
  <r>
    <x v="3"/>
    <s v="JU1084 NSLHD NBHS DIV OF AGED CARE AND REHAB"/>
    <x v="1"/>
    <x v="16"/>
    <n v="89.537381578999998"/>
    <n v="62970.925319959999"/>
    <n v="2"/>
  </r>
  <r>
    <x v="5"/>
    <s v="JU2309 P&amp;CC Child &amp; Family Health"/>
    <x v="2"/>
    <x v="0"/>
    <n v="516.58314473669998"/>
    <n v="319428.67051006999"/>
    <n v="37"/>
  </r>
  <r>
    <x v="4"/>
    <s v="JU4367 - NSLHD RNS RYDE MEDICAL SERVICES"/>
    <x v="2"/>
    <x v="16"/>
    <n v="330.97152631580002"/>
    <n v="355339.64390452002"/>
    <n v="2"/>
  </r>
  <r>
    <x v="0"/>
    <s v="JU1046 NSLHD HKHS DIV OF NURSING"/>
    <x v="0"/>
    <x v="5"/>
    <n v="3622.9703947368998"/>
    <n v="1204960.22449181"/>
    <n v="8"/>
  </r>
  <r>
    <x v="4"/>
    <s v="JU2170 NSLHD RNS Division of Cancer, Haematology &amp; Palliative Care"/>
    <x v="0"/>
    <x v="24"/>
    <n v="3900.9679530072999"/>
    <n v="1908598.10330136"/>
    <n v="251"/>
  </r>
  <r>
    <x v="1"/>
    <s v="JU2161 NSLHD PHPP ABORIGINAL HEALTH"/>
    <x v="1"/>
    <x v="7"/>
    <n v="8.4352434209999991"/>
    <n v="4451.6105669799999"/>
    <n v="10"/>
  </r>
  <r>
    <x v="6"/>
    <s v="JU2156 NSLHD FINANCE"/>
    <x v="1"/>
    <x v="8"/>
    <n v="367.2756710525"/>
    <n v="207226.90809330999"/>
    <n v="21"/>
  </r>
  <r>
    <x v="3"/>
    <s v="JU1074 NSLHD NBHS MANLY DIV OF NURSING"/>
    <x v="0"/>
    <x v="16"/>
    <n v="550.98592105290004"/>
    <n v="272261.43820372003"/>
    <n v="4"/>
  </r>
  <r>
    <x v="5"/>
    <s v="JU2305 P&amp;CC AGED CARE &amp; REHAB"/>
    <x v="0"/>
    <x v="18"/>
    <n v="117.2788618424"/>
    <n v="50085.93338414"/>
    <n v="6"/>
  </r>
  <r>
    <x v="6"/>
    <s v="JU2148 NSLHD CLINICAL GOVERNANCE"/>
    <x v="2"/>
    <x v="22"/>
    <n v="341.62407894739999"/>
    <n v="134375.98515512"/>
    <n v="38"/>
  </r>
  <r>
    <x v="2"/>
    <s v="JU4368 NSLHD RYDE NURSING SERVICES"/>
    <x v="2"/>
    <x v="25"/>
    <n v="2684.9805263154999"/>
    <n v="904679.07977991004"/>
    <n v="0"/>
  </r>
  <r>
    <x v="4"/>
    <s v="JU4354 NSLHD RNS FINANCE"/>
    <x v="1"/>
    <x v="2"/>
    <n v="79.600263157900002"/>
    <n v="31120.271247010001"/>
    <n v="3"/>
  </r>
  <r>
    <x v="3"/>
    <s v="JU1084 NSLHD NBHS DIV OF AGED CARE AND REHAB"/>
    <x v="0"/>
    <x v="10"/>
    <n v="132.2771578947"/>
    <n v="138729.75363483999"/>
    <n v="0"/>
  </r>
  <r>
    <x v="1"/>
    <s v="JU2162 NSLHD PHPP HEALTH PROMOTION"/>
    <x v="1"/>
    <x v="12"/>
    <n v="14.77"/>
    <n v="6705.7784738500004"/>
    <n v="8"/>
  </r>
  <r>
    <x v="8"/>
    <s v="JU1244 NSLHD HORNSBY SP&amp;T"/>
    <x v="1"/>
    <x v="14"/>
    <n v="0"/>
    <n v="0"/>
    <n v="0"/>
  </r>
  <r>
    <x v="1"/>
    <s v="JU2163 NSLHD PHPP PUBLIC HEALTH UNIT"/>
    <x v="2"/>
    <x v="3"/>
    <n v="144.11746710529999"/>
    <n v="94874.82211044"/>
    <n v="0"/>
  </r>
  <r>
    <x v="5"/>
    <s v="JU2312 P&amp;CC Community Clinical Rehab"/>
    <x v="1"/>
    <x v="1"/>
    <n v="79.084078947400002"/>
    <n v="36798.450850579997"/>
    <n v="6"/>
  </r>
  <r>
    <x v="5"/>
    <s v="JU2326 P&amp;CC Transitional Aged Care Program"/>
    <x v="2"/>
    <x v="0"/>
    <n v="2.1596052632"/>
    <n v="967.59427596"/>
    <n v="0"/>
  </r>
  <r>
    <x v="8"/>
    <s v="JU1248 NSLHD MANLY SP&amp;T"/>
    <x v="0"/>
    <x v="25"/>
    <n v="0"/>
    <n v="0"/>
    <n v="0"/>
  </r>
  <r>
    <x v="6"/>
    <s v="JU4344 NSLHD RESEARCH GEN"/>
    <x v="2"/>
    <x v="16"/>
    <n v="160.22105263149999"/>
    <n v="60946.081413779997"/>
    <n v="17"/>
  </r>
  <r>
    <x v="6"/>
    <s v="JU1316 NSLHD REPORTING ENTITY"/>
    <x v="2"/>
    <x v="11"/>
    <n v="13.0146052632"/>
    <n v="3880.3962340899998"/>
    <n v="4"/>
  </r>
  <r>
    <x v="8"/>
    <s v="JU1237 NSLHD RNS DIV OF MEDICINE SP&amp;T"/>
    <x v="2"/>
    <x v="6"/>
    <n v="0"/>
    <n v="0"/>
    <n v="0"/>
  </r>
  <r>
    <x v="8"/>
    <s v="JU1237 NSLHD RNS DIV OF MEDICINE SP&amp;T"/>
    <x v="2"/>
    <x v="18"/>
    <n v="0"/>
    <n v="0"/>
    <n v="0"/>
  </r>
  <r>
    <x v="6"/>
    <s v="JU2144 NSLHD CHIEF EXECUTIVE"/>
    <x v="2"/>
    <x v="5"/>
    <n v="197.17447368410001"/>
    <n v="85686.578682799998"/>
    <n v="36"/>
  </r>
  <r>
    <x v="0"/>
    <s v="JU1036 NSLHD HKHS DIV OF REHAB AND AGED CARE"/>
    <x v="0"/>
    <x v="1"/>
    <n v="360.06895394729997"/>
    <n v="160670.54024967999"/>
    <n v="2"/>
  </r>
  <r>
    <x v="4"/>
    <s v="JU1102 NSLHD CORPORATE SERVICES - RNS PPP"/>
    <x v="1"/>
    <x v="18"/>
    <n v="18.887894736900002"/>
    <n v="5711.5854194100002"/>
    <n v="0"/>
  </r>
  <r>
    <x v="0"/>
    <s v="JU1024 NSLHD HKH OUTPATIENT SERVICES"/>
    <x v="2"/>
    <x v="11"/>
    <n v="40.964078947399997"/>
    <n v="15600.965281180001"/>
    <n v="1"/>
  </r>
  <r>
    <x v="5"/>
    <s v="JU2326 P&amp;CC Transitional Aged Care Program"/>
    <x v="1"/>
    <x v="1"/>
    <n v="7.8040789473999999"/>
    <n v="3248.3988210100001"/>
    <n v="2"/>
  </r>
  <r>
    <x v="3"/>
    <s v="JU1079 NSLHD NBHS MV DIV OF CORPORATE SERVICES"/>
    <x v="0"/>
    <x v="9"/>
    <n v="128.4614473684"/>
    <n v="26624.30719132"/>
    <n v="14"/>
  </r>
  <r>
    <x v="3"/>
    <s v="JU1074 NSLHD NBHS MANLY DIV OF NURSING"/>
    <x v="2"/>
    <x v="13"/>
    <n v="915.21828947339998"/>
    <n v="417999.54039558"/>
    <n v="14"/>
  </r>
  <r>
    <x v="3"/>
    <s v="JU1078 NSLHD NBHS MV DIV OF ALLIED HEALTH"/>
    <x v="0"/>
    <x v="24"/>
    <n v="32.593289473600002"/>
    <n v="12104.6532964"/>
    <n v="1"/>
  </r>
  <r>
    <x v="6"/>
    <s v="JU2166 NSLHD SENIOR MEDICAL WORKFORCE"/>
    <x v="0"/>
    <x v="21"/>
    <n v="132.45217763159999"/>
    <n v="76252.792919059997"/>
    <n v="15"/>
  </r>
  <r>
    <x v="6"/>
    <s v="JU2164 NSLHD WORKFORCE DEVELOPMENT"/>
    <x v="2"/>
    <x v="3"/>
    <n v="806.2599539473"/>
    <n v="405397.98470465001"/>
    <n v="76"/>
  </r>
  <r>
    <x v="4"/>
    <s v="JU4354 NSLHD RNS FINANCE"/>
    <x v="1"/>
    <x v="20"/>
    <n v="72.926052631600001"/>
    <n v="30225.264035849999"/>
    <n v="2"/>
  </r>
  <r>
    <x v="4"/>
    <s v="JU2170 NSLHD RNS Division of Cancer, Haematology &amp; Palliative Care"/>
    <x v="0"/>
    <x v="2"/>
    <n v="3730.2527039472998"/>
    <n v="1823579.4903929499"/>
    <n v="286"/>
  </r>
  <r>
    <x v="1"/>
    <s v="JU2152 NSLHD POPULATION HEALTH &amp; PLANNING"/>
    <x v="0"/>
    <x v="19"/>
    <n v="52.745730263200002"/>
    <n v="34221.620584670003"/>
    <n v="3"/>
  </r>
  <r>
    <x v="7"/>
    <s v="JU2175 NSLHD MENTAL HEALTH DRUG AND ALCOHOL"/>
    <x v="0"/>
    <x v="11"/>
    <n v="3985.4259624060001"/>
    <n v="1615758.95559822"/>
    <n v="144"/>
  </r>
  <r>
    <x v="4"/>
    <s v="JU4367 - NSLHD RNS RYDE MEDICAL SERVICES"/>
    <x v="1"/>
    <x v="15"/>
    <n v="34.827500000000001"/>
    <n v="13817.658348479999"/>
    <n v="5"/>
  </r>
  <r>
    <x v="5"/>
    <s v="JU2316 P&amp;CC Health Contact Centre"/>
    <x v="2"/>
    <x v="15"/>
    <n v="14.0246052632"/>
    <n v="4390.4901256499998"/>
    <n v="2"/>
  </r>
  <r>
    <x v="4"/>
    <s v="JU4367 - NSLHD RNS RYDE MEDICAL SERVICES"/>
    <x v="2"/>
    <x v="0"/>
    <n v="301.97475657899997"/>
    <n v="344484.79253446002"/>
    <n v="4"/>
  </r>
  <r>
    <x v="4"/>
    <s v="JU1048 NSLHD RNS DIV OF MEDIC"/>
    <x v="0"/>
    <x v="9"/>
    <n v="11074.692998119801"/>
    <n v="5253365.8512730598"/>
    <n v="157"/>
  </r>
  <r>
    <x v="6"/>
    <s v="JU2156 NSLHD FINANCE"/>
    <x v="1"/>
    <x v="16"/>
    <n v="268.34423684239999"/>
    <n v="142919.21071546001"/>
    <n v="19"/>
  </r>
  <r>
    <x v="0"/>
    <s v="JU1036 NSLHD HKHS DIV OF REHAB AND AGED CARE"/>
    <x v="0"/>
    <x v="2"/>
    <n v="397.77019736860001"/>
    <n v="178062.23115059"/>
    <n v="4"/>
  </r>
  <r>
    <x v="6"/>
    <s v="JU2159 NSLHD CORPORATE SERVICES REPORTING ENTITY"/>
    <x v="2"/>
    <x v="18"/>
    <n v="30.962440789399999"/>
    <n v="15226.4935042"/>
    <n v="1"/>
  </r>
  <r>
    <x v="3"/>
    <s v="JU1084 NSLHD NBHS DIV OF AGED CARE AND REHAB"/>
    <x v="2"/>
    <x v="19"/>
    <n v="83.611894736799997"/>
    <n v="57883.338096129999"/>
    <n v="0"/>
  </r>
  <r>
    <x v="4"/>
    <s v="JU2170 NSLHD RNS Division of Cancer, Haematology &amp; Palliative Care"/>
    <x v="0"/>
    <x v="1"/>
    <n v="3650.6751466166002"/>
    <n v="1783567.9149591001"/>
    <n v="253"/>
  </r>
  <r>
    <x v="4"/>
    <s v="JU2170 NSLHD RNS Division of Cancer, Haematology &amp; Palliative Care"/>
    <x v="0"/>
    <x v="4"/>
    <n v="3689.0947481203998"/>
    <n v="1807785.40009821"/>
    <n v="254"/>
  </r>
  <r>
    <x v="6"/>
    <s v="JU2158 NSLHD PATU - PATIENT ACCESS TRANSPORT UNIT"/>
    <x v="0"/>
    <x v="11"/>
    <n v="64.747500000000002"/>
    <n v="24979.332931270001"/>
    <n v="0"/>
  </r>
  <r>
    <x v="3"/>
    <s v="JU1078 NSLHD NBHS MV DIV OF ALLIED HEALTH"/>
    <x v="2"/>
    <x v="8"/>
    <n v="19.172105263199999"/>
    <n v="5932.2581842"/>
    <n v="2"/>
  </r>
  <r>
    <x v="6"/>
    <s v="JU2166 NSLHD SENIOR MEDICAL WORKFORCE"/>
    <x v="1"/>
    <x v="8"/>
    <n v="88.324085526299996"/>
    <n v="63903.451943669999"/>
    <n v="10"/>
  </r>
  <r>
    <x v="0"/>
    <s v="JU1024 NSLHD HKH OUTPATIENT SERVICES"/>
    <x v="0"/>
    <x v="4"/>
    <n v="79.838157894700004"/>
    <n v="27777.004003419999"/>
    <n v="0"/>
  </r>
  <r>
    <x v="4"/>
    <s v="JU2108 NSLHD IMAGING"/>
    <x v="2"/>
    <x v="4"/>
    <n v="2167.9465864662998"/>
    <n v="1135325.37328085"/>
    <n v="79"/>
  </r>
  <r>
    <x v="6"/>
    <s v="JU2144 NSLHD CHIEF EXECUTIVE"/>
    <x v="2"/>
    <x v="21"/>
    <n v="141.9561381579"/>
    <n v="61184.416910510001"/>
    <n v="48"/>
  </r>
  <r>
    <x v="3"/>
    <s v="JU1076 NSLHD NBHS DIV OF ANAESTH AND SURG"/>
    <x v="1"/>
    <x v="1"/>
    <n v="0.98724999999999996"/>
    <n v="1439.1443374"/>
    <n v="0"/>
  </r>
  <r>
    <x v="4"/>
    <s v="JU2170 NSLHD RNS Division of Cancer, Haematology &amp; Palliative Care"/>
    <x v="0"/>
    <x v="7"/>
    <n v="3778.4402302629001"/>
    <n v="1843030.1767514199"/>
    <n v="286"/>
  </r>
  <r>
    <x v="4"/>
    <s v="JU4358 NSLHD RNS NURSING SERVICES"/>
    <x v="1"/>
    <x v="18"/>
    <n v="234.23407894729999"/>
    <n v="102126.87756531"/>
    <n v="2"/>
  </r>
  <r>
    <x v="6"/>
    <s v="JU2160 NSLHD INFORMATION COMMUNICATIONS &amp; TECHNOLOGY"/>
    <x v="2"/>
    <x v="14"/>
    <n v="985.48753947340003"/>
    <n v="464013.42163577001"/>
    <n v="78"/>
  </r>
  <r>
    <x v="4"/>
    <s v="JU1056 NSLHD RNS DIV OF WOM CHILD AND FAM HLTH"/>
    <x v="0"/>
    <x v="11"/>
    <n v="4009.6276184210001"/>
    <n v="2005660.3481612899"/>
    <n v="55"/>
  </r>
  <r>
    <x v="6"/>
    <s v="NSLHD CORPORATE SERVICES - RE PPP"/>
    <x v="0"/>
    <x v="23"/>
    <n v="75.999131578900005"/>
    <n v="43318.515418670002"/>
    <n v="2"/>
  </r>
  <r>
    <x v="6"/>
    <s v="JU2166 NSLHD SENIOR MEDICAL WORKFORCE"/>
    <x v="2"/>
    <x v="23"/>
    <n v="134.74663157890001"/>
    <n v="83660.698315550006"/>
    <n v="4"/>
  </r>
  <r>
    <x v="3"/>
    <s v="JU1077 NSLHD NBHS MV DIV OF DMS"/>
    <x v="2"/>
    <x v="10"/>
    <n v="46.1699201128"/>
    <n v="21490.686107940001"/>
    <n v="2"/>
  </r>
  <r>
    <x v="4"/>
    <s v="JU1102 NSLHD CORPORATE SERVICES - RNS PPP"/>
    <x v="0"/>
    <x v="25"/>
    <n v="83.941315789499996"/>
    <n v="23287.326225240002"/>
    <n v="0"/>
  </r>
  <r>
    <x v="2"/>
    <s v="JU4362 NSLHD RYDE CORPORATE SERVICES"/>
    <x v="2"/>
    <x v="5"/>
    <n v="483.84722368429999"/>
    <n v="141489.79208596001"/>
    <n v="27"/>
  </r>
  <r>
    <x v="1"/>
    <s v="JU2152 NSLHD POPULATION HEALTH &amp; PLANNING"/>
    <x v="2"/>
    <x v="0"/>
    <n v="50.451243421100003"/>
    <n v="34314.204709420002"/>
    <n v="2"/>
  </r>
  <r>
    <x v="4"/>
    <s v="JU4356 NSLHD RNS MEDICAL SERVICES"/>
    <x v="0"/>
    <x v="10"/>
    <n v="2034.7818157894999"/>
    <n v="938184.09009802004"/>
    <n v="203"/>
  </r>
  <r>
    <x v="4"/>
    <s v="JU4367 - NSLHD RNS RYDE MEDICAL SERVICES"/>
    <x v="2"/>
    <x v="22"/>
    <n v="306.33664473689998"/>
    <n v="344159.11393468"/>
    <n v="8"/>
  </r>
  <r>
    <x v="8"/>
    <s v="JU1236 NSLHD ROYAL NORTH SHORE SP&amp;T"/>
    <x v="2"/>
    <x v="7"/>
    <n v="203.8082960527"/>
    <n v="136866.40188667999"/>
    <n v="13"/>
  </r>
  <r>
    <x v="0"/>
    <s v="JU1024 NSLHD HKH OUTPATIENT SERVICES"/>
    <x v="0"/>
    <x v="2"/>
    <n v="66.877894736900004"/>
    <n v="23500.335851190001"/>
    <n v="0"/>
  </r>
  <r>
    <x v="9"/>
    <s v="JU2172 RESEARCH CLINICAL TRIALS"/>
    <x v="2"/>
    <x v="15"/>
    <n v="148.28197368420001"/>
    <n v="54918.63725136"/>
    <n v="26"/>
  </r>
  <r>
    <x v="0"/>
    <s v="JU1025 NSLHD HKHS DIV OF CORPORATE SERVICES"/>
    <x v="2"/>
    <x v="23"/>
    <n v="627.24697368399995"/>
    <n v="139745.14315816"/>
    <n v="9"/>
  </r>
  <r>
    <x v="6"/>
    <s v="JU4344 NSLHD RESEARCH GEN"/>
    <x v="2"/>
    <x v="24"/>
    <n v="131.25223684209999"/>
    <n v="51434.573546929998"/>
    <n v="20"/>
  </r>
  <r>
    <x v="6"/>
    <s v="JU2144 NSLHD CHIEF EXECUTIVE"/>
    <x v="2"/>
    <x v="17"/>
    <n v="165.46753289489999"/>
    <n v="72787.707843049997"/>
    <n v="52"/>
  </r>
  <r>
    <x v="4"/>
    <s v="JU1068 NSLHD RNS DIV OF PRIM &amp; COMM CARE"/>
    <x v="0"/>
    <x v="11"/>
    <n v="77.523289473700004"/>
    <n v="32279.140570600001"/>
    <n v="43"/>
  </r>
  <r>
    <x v="4"/>
    <s v="JU1068 NSLHD RNS DIV OF PRIM &amp; COMM CARE"/>
    <x v="0"/>
    <x v="9"/>
    <n v="124.33355263129999"/>
    <n v="47806.675096719999"/>
    <n v="41"/>
  </r>
  <r>
    <x v="4"/>
    <s v="JU4356 NSLHD RNS MEDICAL SERVICES"/>
    <x v="1"/>
    <x v="6"/>
    <n v="1876.2030723682001"/>
    <n v="943354.45683151996"/>
    <n v="161"/>
  </r>
  <r>
    <x v="5"/>
    <s v="JU2326 P&amp;CC Transitional Aged Care Program"/>
    <x v="0"/>
    <x v="20"/>
    <n v="2.7363157894999999"/>
    <n v="1308.62197062"/>
    <n v="0"/>
  </r>
  <r>
    <x v="5"/>
    <s v="JU2315 P&amp;CC HARP"/>
    <x v="1"/>
    <x v="3"/>
    <n v="89.921809210600003"/>
    <n v="123668.92789983"/>
    <n v="1"/>
  </r>
  <r>
    <x v="6"/>
    <s v="JU2156 NSLHD FINANCE"/>
    <x v="2"/>
    <x v="5"/>
    <n v="313.65716447369999"/>
    <n v="151633.80540168"/>
    <n v="29"/>
  </r>
  <r>
    <x v="9"/>
    <s v="JU2172 RESEARCH CLINICAL TRIALS"/>
    <x v="0"/>
    <x v="4"/>
    <n v="134.10013157899999"/>
    <n v="49839.832487810003"/>
    <n v="21"/>
  </r>
  <r>
    <x v="3"/>
    <s v="JU1079 NSLHD NBHS MV DIV OF CORPORATE SERVICES"/>
    <x v="0"/>
    <x v="2"/>
    <n v="131.52802631579999"/>
    <n v="27513.36099524"/>
    <n v="10"/>
  </r>
  <r>
    <x v="6"/>
    <s v="JU2166 NSLHD SENIOR MEDICAL WORKFORCE"/>
    <x v="2"/>
    <x v="13"/>
    <n v="144.6371381578"/>
    <n v="86628.093543280003"/>
    <n v="24"/>
  </r>
  <r>
    <x v="4"/>
    <s v="JU2108 NSLHD IMAGING"/>
    <x v="0"/>
    <x v="12"/>
    <n v="2057.4435366548"/>
    <n v="1057108.85400913"/>
    <n v="106"/>
  </r>
  <r>
    <x v="4"/>
    <s v="JU1052 NSLHD RNS DIV OF SURG AND ANAESTH"/>
    <x v="2"/>
    <x v="9"/>
    <n v="16274.5582406013"/>
    <n v="7427769.192277859"/>
    <n v="95"/>
  </r>
  <r>
    <x v="1"/>
    <s v="JU2163 NSLHD PHPP PUBLIC HEALTH UNIT"/>
    <x v="0"/>
    <x v="18"/>
    <n v="259.19395394750001"/>
    <n v="169936.09401261999"/>
    <n v="6"/>
  </r>
  <r>
    <x v="6"/>
    <s v="JU2144 NSLHD CHIEF EXECUTIVE"/>
    <x v="0"/>
    <x v="16"/>
    <n v="196.5852697368"/>
    <n v="82117.327347800005"/>
    <n v="52"/>
  </r>
  <r>
    <x v="8"/>
    <s v="JU1237 NSLHD RNS DIV OF MEDICINE SP&amp;T"/>
    <x v="0"/>
    <x v="0"/>
    <n v="0"/>
    <n v="0"/>
    <n v="0"/>
  </r>
  <r>
    <x v="6"/>
    <s v="JU2166 NSLHD SENIOR MEDICAL WORKFORCE"/>
    <x v="1"/>
    <x v="20"/>
    <n v="100.7980789473"/>
    <n v="65136.29030008"/>
    <n v="11"/>
  </r>
  <r>
    <x v="5"/>
    <s v="JU2308 P&amp;CC Breast Screen"/>
    <x v="2"/>
    <x v="10"/>
    <n v="4.6242434211000001"/>
    <n v="2967.8359371500001"/>
    <n v="2"/>
  </r>
  <r>
    <x v="9"/>
    <s v="JU2172 RESEARCH CLINICAL TRIALS"/>
    <x v="0"/>
    <x v="13"/>
    <n v="91.848684210499997"/>
    <n v="36170.496386550003"/>
    <n v="13"/>
  </r>
  <r>
    <x v="3"/>
    <s v="JU1076 NSLHD NBHS DIV OF ANAESTH AND SURG"/>
    <x v="1"/>
    <x v="24"/>
    <n v="1.220375"/>
    <n v="1658.1437219100001"/>
    <n v="0"/>
  </r>
  <r>
    <x v="4"/>
    <s v="JU4358 NSLHD RNS NURSING SERVICES"/>
    <x v="1"/>
    <x v="5"/>
    <n v="294.43131578949999"/>
    <n v="126990.77775990999"/>
    <n v="2"/>
  </r>
  <r>
    <x v="6"/>
    <s v="JU1317 NSLHD NORTHERN BEACHES HOSPITAL"/>
    <x v="2"/>
    <x v="24"/>
    <n v="1377.0210526318999"/>
    <n v="649713.07590027002"/>
    <n v="32"/>
  </r>
  <r>
    <x v="5"/>
    <s v="JU2305 P&amp;CC AGED CARE &amp; REHAB"/>
    <x v="0"/>
    <x v="14"/>
    <n v="118.6214736843"/>
    <n v="50252.386257700004"/>
    <n v="10"/>
  </r>
  <r>
    <x v="0"/>
    <s v="JU1036 NSLHD HKHS DIV OF REHAB AND AGED CARE"/>
    <x v="1"/>
    <x v="16"/>
    <n v="623.36624342120001"/>
    <n v="298669.96139557997"/>
    <n v="8"/>
  </r>
  <r>
    <x v="0"/>
    <s v="JU1042 NSLHD HKHS DIV OF MEDICAL SERVICES"/>
    <x v="1"/>
    <x v="14"/>
    <n v="1793.9596701130999"/>
    <n v="1234807.88814145"/>
    <n v="81"/>
  </r>
  <r>
    <x v="3"/>
    <s v="JU1074 NSLHD NBHS MANLY DIV OF NURSING"/>
    <x v="0"/>
    <x v="15"/>
    <n v="513.17950657899996"/>
    <n v="268192.62910194998"/>
    <n v="5"/>
  </r>
  <r>
    <x v="0"/>
    <s v="JU1042 NSLHD HKHS DIV OF MEDICAL SERVICES"/>
    <x v="1"/>
    <x v="20"/>
    <n v="1834.3032274437001"/>
    <n v="1267867.9543139001"/>
    <n v="167"/>
  </r>
  <r>
    <x v="4"/>
    <s v="JU2170 NSLHD RNS Division of Cancer, Haematology &amp; Palliative Care"/>
    <x v="2"/>
    <x v="18"/>
    <n v="3871.2068872184"/>
    <n v="1985187.55618848"/>
    <n v="176"/>
  </r>
  <r>
    <x v="3"/>
    <s v="JU1077 NSLHD NBHS MV DIV OF DMS"/>
    <x v="0"/>
    <x v="7"/>
    <n v="61.9261597745"/>
    <n v="38878.522307309999"/>
    <n v="1"/>
  </r>
  <r>
    <x v="1"/>
    <s v="JU2163 NSLHD PHPP PUBLIC HEALTH UNIT"/>
    <x v="2"/>
    <x v="14"/>
    <n v="105.9784605263"/>
    <n v="84686.413338240003"/>
    <n v="0"/>
  </r>
  <r>
    <x v="4"/>
    <s v="JU1064 NSLHD RNS DIV OF BUSINESS UNITS"/>
    <x v="2"/>
    <x v="19"/>
    <n v="0"/>
    <n v="0"/>
    <n v="0"/>
  </r>
  <r>
    <x v="5"/>
    <s v="JU2326 P&amp;CC Transitional Aged Care Program"/>
    <x v="2"/>
    <x v="15"/>
    <n v="12.5857894737"/>
    <n v="5571.5050398599997"/>
    <n v="1"/>
  </r>
  <r>
    <x v="3"/>
    <s v="JU1079 NSLHD NBHS MV DIV OF CORPORATE SERVICES"/>
    <x v="0"/>
    <x v="4"/>
    <n v="139.5961842104"/>
    <n v="29536.0501028"/>
    <n v="7"/>
  </r>
  <r>
    <x v="5"/>
    <s v="JU2324 P&amp;CC Sydney Home Nursing"/>
    <x v="2"/>
    <x v="22"/>
    <n v="839.9978947367"/>
    <n v="310454.53938973998"/>
    <n v="0"/>
  </r>
  <r>
    <x v="7"/>
    <s v="JU2174 - NSLHD DRUG &amp; ALCOHOL"/>
    <x v="2"/>
    <x v="22"/>
    <n v="472.9409868422"/>
    <n v="192850.68199782999"/>
    <n v="10"/>
  </r>
  <r>
    <x v="4"/>
    <s v="JU4356 NSLHD RNS MEDICAL SERVICES"/>
    <x v="0"/>
    <x v="5"/>
    <n v="1374.3599736839001"/>
    <n v="621196.39878419996"/>
    <n v="182"/>
  </r>
  <r>
    <x v="6"/>
    <s v="JU2160 NSLHD INFORMATION COMMUNICATIONS &amp; TECHNOLOGY"/>
    <x v="0"/>
    <x v="6"/>
    <n v="964.25071616560001"/>
    <n v="443658.52647056"/>
    <n v="107"/>
  </r>
  <r>
    <x v="3"/>
    <s v="JU1072 NSLHD NBHS DIV OF MEDIC EMERG AND ICU"/>
    <x v="2"/>
    <x v="23"/>
    <n v="12.164624999999999"/>
    <n v="14516.122919760001"/>
    <n v="0"/>
  </r>
  <r>
    <x v="5"/>
    <s v="JU2314 P&amp;CC Cremone CHC"/>
    <x v="1"/>
    <x v="5"/>
    <n v="0"/>
    <n v="0"/>
    <n v="0"/>
  </r>
  <r>
    <x v="8"/>
    <s v="JU1237 NSLHD RNS DIV OF MEDICINE SP&amp;T"/>
    <x v="1"/>
    <x v="11"/>
    <n v="0"/>
    <n v="0"/>
    <n v="2"/>
  </r>
  <r>
    <x v="5"/>
    <s v="JU2326 P&amp;CC Transitional Aged Care Program"/>
    <x v="2"/>
    <x v="11"/>
    <n v="13.12"/>
    <n v="5788.26181576"/>
    <n v="1"/>
  </r>
  <r>
    <x v="8"/>
    <s v="JU1244 NSLHD HORNSBY SP&amp;T"/>
    <x v="0"/>
    <x v="17"/>
    <n v="0"/>
    <n v="0"/>
    <n v="0"/>
  </r>
  <r>
    <x v="3"/>
    <s v="JU1088 NSLHD NBHS DIV OF SECTOR OPER"/>
    <x v="1"/>
    <x v="1"/>
    <n v="0"/>
    <n v="0"/>
    <n v="0"/>
  </r>
  <r>
    <x v="3"/>
    <s v="JU1088 NSLHD NBHS DIV OF SECTOR OPER"/>
    <x v="0"/>
    <x v="8"/>
    <n v="0"/>
    <n v="0"/>
    <n v="0"/>
  </r>
  <r>
    <x v="4"/>
    <s v="JU1064 NSLHD RNS DIV OF BUSINESS UNITS"/>
    <x v="0"/>
    <x v="22"/>
    <n v="0"/>
    <n v="0"/>
    <n v="0"/>
  </r>
  <r>
    <x v="4"/>
    <s v="JU4356 NSLHD RNS MEDICAL SERVICES"/>
    <x v="2"/>
    <x v="20"/>
    <n v="2018.9663552631"/>
    <n v="923868.42207218998"/>
    <n v="210"/>
  </r>
  <r>
    <x v="6"/>
    <s v="JU2168 NSLHD CLINICAL OPER EXECUTIVE UNIT"/>
    <x v="0"/>
    <x v="19"/>
    <n v="622.26800657909996"/>
    <n v="278824.66704357998"/>
    <n v="46"/>
  </r>
  <r>
    <x v="4"/>
    <s v="JU4367 - NSLHD RNS RYDE MEDICAL SERVICES"/>
    <x v="1"/>
    <x v="16"/>
    <n v="27.277631579000001"/>
    <n v="11355.919378799999"/>
    <n v="6"/>
  </r>
  <r>
    <x v="3"/>
    <s v="JU1088 NSLHD NBHS DIV OF SECTOR OPER"/>
    <x v="1"/>
    <x v="2"/>
    <n v="0"/>
    <n v="0"/>
    <n v="0"/>
  </r>
  <r>
    <x v="4"/>
    <s v="JU1068 NSLHD RNS DIV OF PRIM &amp; COMM CARE"/>
    <x v="0"/>
    <x v="12"/>
    <n v="76.676710526099995"/>
    <n v="30361.525525270001"/>
    <n v="41"/>
  </r>
  <r>
    <x v="6"/>
    <s v="JU2166 NSLHD SENIOR MEDICAL WORKFORCE"/>
    <x v="2"/>
    <x v="7"/>
    <n v="167.7899736841"/>
    <n v="101394.93418187"/>
    <n v="38"/>
  </r>
  <r>
    <x v="6"/>
    <s v="JU2116 NSLHD CLINICAL TECHNOLOGY SERVICE"/>
    <x v="2"/>
    <x v="19"/>
    <n v="14.995657894600001"/>
    <n v="5794.8193338299998"/>
    <n v="1"/>
  </r>
  <r>
    <x v="6"/>
    <s v="JU2156 NSLHD FINANCE"/>
    <x v="0"/>
    <x v="14"/>
    <n v="355.60298684219998"/>
    <n v="140137.0016514"/>
    <n v="13"/>
  </r>
  <r>
    <x v="3"/>
    <s v="JU1088 NSLHD NBHS DIV OF SECTOR OPER"/>
    <x v="0"/>
    <x v="23"/>
    <n v="2.1512500000000001"/>
    <n v="1131.5994923999999"/>
    <n v="1"/>
  </r>
  <r>
    <x v="3"/>
    <s v="JU1084 NSLHD NBHS DIV OF AGED CARE AND REHAB"/>
    <x v="2"/>
    <x v="16"/>
    <n v="201.21753947369999"/>
    <n v="201542.52802291"/>
    <n v="1"/>
  </r>
  <r>
    <x v="6"/>
    <s v="JU4312 NSLHD MEDICAL IMAGING"/>
    <x v="0"/>
    <x v="7"/>
    <n v="135.17995112790001"/>
    <n v="74029.268183060005"/>
    <n v="16"/>
  </r>
  <r>
    <x v="6"/>
    <s v="JU2164 NSLHD WORKFORCE DEVELOPMENT"/>
    <x v="0"/>
    <x v="18"/>
    <n v="657.34176973670003"/>
    <n v="314066.73124236998"/>
    <n v="80"/>
  </r>
  <r>
    <x v="1"/>
    <s v="JU2163 NSLHD PHPP PUBLIC HEALTH UNIT"/>
    <x v="0"/>
    <x v="19"/>
    <n v="230.42869736840001"/>
    <n v="143385.77637827001"/>
    <n v="3"/>
  </r>
  <r>
    <x v="2"/>
    <s v="JU4366 NSLHD RYDE MEDICAL SERVICES"/>
    <x v="1"/>
    <x v="2"/>
    <n v="2279.9364370302001"/>
    <n v="1698145.32301622"/>
    <n v="33"/>
  </r>
  <r>
    <x v="5"/>
    <s v="JU2305 P&amp;CC AGED CARE &amp; REHAB"/>
    <x v="1"/>
    <x v="7"/>
    <n v="92.528263157799998"/>
    <n v="43681.792420719998"/>
    <n v="20"/>
  </r>
  <r>
    <x v="5"/>
    <s v="JU2308 P&amp;CC Breast Screen"/>
    <x v="2"/>
    <x v="25"/>
    <n v="6.1583552631999998"/>
    <n v="3827.18491898"/>
    <n v="4"/>
  </r>
  <r>
    <x v="2"/>
    <s v="JU4366 NSLHD RYDE MEDICAL SERVICES"/>
    <x v="1"/>
    <x v="1"/>
    <n v="2247.7730009396"/>
    <n v="1671883.68405075"/>
    <n v="25"/>
  </r>
  <r>
    <x v="0"/>
    <s v="JU1024 NSLHD HKH OUTPATIENT SERVICES"/>
    <x v="2"/>
    <x v="16"/>
    <n v="44.004342105299997"/>
    <n v="17601.970821729999"/>
    <n v="1"/>
  </r>
  <r>
    <x v="5"/>
    <s v="JU2309 P&amp;CC Child &amp; Family Health"/>
    <x v="1"/>
    <x v="20"/>
    <n v="428.94016447349998"/>
    <n v="264196.07004815998"/>
    <n v="39"/>
  </r>
  <r>
    <x v="2"/>
    <s v="JU4368 NSLHD RYDE NURSING SERVICES"/>
    <x v="2"/>
    <x v="9"/>
    <n v="2619.3103947371001"/>
    <n v="881727.93711409997"/>
    <n v="1"/>
  </r>
  <r>
    <x v="2"/>
    <s v="JU4368 NSLHD RYDE NURSING SERVICES"/>
    <x v="2"/>
    <x v="8"/>
    <n v="2842.2796052630001"/>
    <n v="969495.28796396998"/>
    <n v="5"/>
  </r>
  <r>
    <x v="1"/>
    <s v="JU2162 NSLHD PHPP HEALTH PROMOTION"/>
    <x v="2"/>
    <x v="12"/>
    <n v="21.1723684211"/>
    <n v="8235.5043692199997"/>
    <n v="7"/>
  </r>
  <r>
    <x v="5"/>
    <s v="JU2309 P&amp;CC Child &amp; Family Health"/>
    <x v="0"/>
    <x v="14"/>
    <n v="383.05443421050001"/>
    <n v="203187.24863953999"/>
    <n v="31"/>
  </r>
  <r>
    <x v="5"/>
    <s v="JU2324 P&amp;CC Sydney Home Nursing"/>
    <x v="0"/>
    <x v="14"/>
    <n v="572.5309210524"/>
    <n v="208419.76288711"/>
    <n v="1"/>
  </r>
  <r>
    <x v="6"/>
    <s v="JU2144 NSLHD CHIEF EXECUTIVE"/>
    <x v="2"/>
    <x v="13"/>
    <n v="203.42447368430001"/>
    <n v="86089.145383109993"/>
    <n v="32"/>
  </r>
  <r>
    <x v="1"/>
    <s v="JU2152 NSLHD POPULATION HEALTH &amp; PLANNING"/>
    <x v="2"/>
    <x v="22"/>
    <n v="55.117467105199999"/>
    <n v="37236.244667569998"/>
    <n v="1"/>
  </r>
  <r>
    <x v="8"/>
    <s v="JU1248 NSLHD MANLY SP&amp;T"/>
    <x v="0"/>
    <x v="3"/>
    <n v="16.737894736800001"/>
    <n v="6796.1955268000002"/>
    <n v="0"/>
  </r>
  <r>
    <x v="4"/>
    <s v="JU4358 NSLHD RNS NURSING SERVICES"/>
    <x v="0"/>
    <x v="25"/>
    <n v="379.9217105262"/>
    <n v="145643.79499333"/>
    <n v="0"/>
  </r>
  <r>
    <x v="0"/>
    <s v="JU1024 NSLHD HKH OUTPATIENT SERVICES"/>
    <x v="1"/>
    <x v="11"/>
    <n v="177.53039473679999"/>
    <n v="66804.211254580005"/>
    <n v="0"/>
  </r>
  <r>
    <x v="6"/>
    <s v="JU1316 NSLHD REPORTING ENTITY"/>
    <x v="0"/>
    <x v="18"/>
    <n v="32.639888157900003"/>
    <n v="23642.725525310001"/>
    <n v="0"/>
  </r>
  <r>
    <x v="6"/>
    <s v="JU4344 NSLHD RESEARCH GEN"/>
    <x v="2"/>
    <x v="21"/>
    <n v="133.66328947369999"/>
    <n v="52606.825046129998"/>
    <n v="26"/>
  </r>
  <r>
    <x v="0"/>
    <s v="JU1044 NSLHD HKHS DIV OF ALLIED HEALTH"/>
    <x v="0"/>
    <x v="12"/>
    <n v="68.174078947300004"/>
    <n v="28140.006468359999"/>
    <n v="12"/>
  </r>
  <r>
    <x v="7"/>
    <s v="JU2175 NSLHD MENTAL HEALTH DRUG AND ALCOHOL"/>
    <x v="1"/>
    <x v="16"/>
    <n v="4473.8848355258997"/>
    <n v="1966787.43054389"/>
    <n v="131"/>
  </r>
  <r>
    <x v="5"/>
    <s v="JU2309 P&amp;CC Child &amp; Family Health"/>
    <x v="1"/>
    <x v="6"/>
    <n v="506.15603289469999"/>
    <n v="337057.79026550998"/>
    <n v="40"/>
  </r>
  <r>
    <x v="5"/>
    <s v="JU2316 P&amp;CC Health Contact Centre"/>
    <x v="0"/>
    <x v="20"/>
    <n v="5.9397368421000003"/>
    <n v="2114.6968442000002"/>
    <n v="0"/>
  </r>
  <r>
    <x v="8"/>
    <s v="JU1248 NSLHD MANLY SP&amp;T"/>
    <x v="0"/>
    <x v="24"/>
    <n v="0"/>
    <n v="0"/>
    <n v="0"/>
  </r>
  <r>
    <x v="0"/>
    <s v="JU1036 NSLHD HKHS DIV OF REHAB AND AGED CARE"/>
    <x v="2"/>
    <x v="11"/>
    <n v="474.56379605260003"/>
    <n v="215054.24953470999"/>
    <n v="1"/>
  </r>
  <r>
    <x v="5"/>
    <s v="JU2326 P&amp;CC Transitional Aged Care Program"/>
    <x v="1"/>
    <x v="2"/>
    <n v="9.3340789474000001"/>
    <n v="3885.2517064899998"/>
    <n v="1"/>
  </r>
  <r>
    <x v="1"/>
    <s v="JU2163 NSLHD PHPP PUBLIC HEALTH UNIT"/>
    <x v="0"/>
    <x v="17"/>
    <n v="228.76204605269999"/>
    <n v="142048.44505402001"/>
    <n v="1"/>
  </r>
  <r>
    <x v="6"/>
    <s v="JU4312 NSLHD MEDICAL IMAGING"/>
    <x v="2"/>
    <x v="25"/>
    <n v="119.29514285720001"/>
    <n v="68642.40251154"/>
    <n v="0"/>
  </r>
  <r>
    <x v="3"/>
    <s v="JU1072 NSLHD NBHS DIV OF MEDIC EMERG AND ICU"/>
    <x v="0"/>
    <x v="5"/>
    <n v="21.0658552632"/>
    <n v="22160.35409497"/>
    <n v="0"/>
  </r>
  <r>
    <x v="6"/>
    <s v="NSLHD CORPORATE SERVICES - RE PPP"/>
    <x v="2"/>
    <x v="14"/>
    <n v="33.738519736800001"/>
    <n v="19268.113275010001"/>
    <n v="5"/>
  </r>
  <r>
    <x v="5"/>
    <s v="JU2320 P&amp;CC Multicutural Health"/>
    <x v="1"/>
    <x v="8"/>
    <n v="0"/>
    <n v="0"/>
    <n v="1"/>
  </r>
  <r>
    <x v="5"/>
    <s v="JU2317 P&amp;CC HealthOne"/>
    <x v="0"/>
    <x v="14"/>
    <n v="0"/>
    <n v="0"/>
    <n v="0"/>
  </r>
  <r>
    <x v="8"/>
    <s v="JU1244 NSLHD HORNSBY SP&amp;T"/>
    <x v="0"/>
    <x v="1"/>
    <n v="0"/>
    <n v="0"/>
    <n v="0"/>
  </r>
  <r>
    <x v="5"/>
    <s v="JU2314 P&amp;CC Cremone CHC"/>
    <x v="0"/>
    <x v="8"/>
    <n v="3.5338157895000002"/>
    <n v="1722.4668515799999"/>
    <n v="0"/>
  </r>
  <r>
    <x v="5"/>
    <s v="JU2317 P&amp;CC HealthOne"/>
    <x v="1"/>
    <x v="5"/>
    <n v="0"/>
    <n v="0"/>
    <n v="0"/>
  </r>
  <r>
    <x v="8"/>
    <s v="JU1244 NSLHD HORNSBY SP&amp;T"/>
    <x v="2"/>
    <x v="11"/>
    <n v="0"/>
    <n v="0"/>
    <n v="0"/>
  </r>
  <r>
    <x v="8"/>
    <s v="JU1236 NSLHD ROYAL NORTH SHORE SP&amp;T"/>
    <x v="2"/>
    <x v="19"/>
    <n v="187.25618421050001"/>
    <n v="93717.688843850003"/>
    <n v="5"/>
  </r>
  <r>
    <x v="8"/>
    <s v="JU1237 NSLHD RNS DIV OF MEDICINE SP&amp;T"/>
    <x v="2"/>
    <x v="17"/>
    <n v="43.000657894699998"/>
    <n v="22602.20308965"/>
    <n v="1"/>
  </r>
  <r>
    <x v="8"/>
    <s v="JU1244 NSLHD HORNSBY SP&amp;T"/>
    <x v="0"/>
    <x v="2"/>
    <n v="0"/>
    <n v="0"/>
    <n v="0"/>
  </r>
  <r>
    <x v="6"/>
    <s v="JU2148 NSLHD CLINICAL GOVERNANCE"/>
    <x v="2"/>
    <x v="24"/>
    <n v="315.01276315809997"/>
    <n v="121197.32988328001"/>
    <n v="28"/>
  </r>
  <r>
    <x v="0"/>
    <s v="JU1024 NSLHD HKH OUTPATIENT SERVICES"/>
    <x v="0"/>
    <x v="5"/>
    <n v="66.592500000100003"/>
    <n v="24129.883081690001"/>
    <n v="0"/>
  </r>
  <r>
    <x v="6"/>
    <s v="JU2144 NSLHD CHIEF EXECUTIVE"/>
    <x v="0"/>
    <x v="15"/>
    <n v="171.58499999989999"/>
    <n v="70143.236470060001"/>
    <n v="36"/>
  </r>
  <r>
    <x v="6"/>
    <s v="JU2160 NSLHD INFORMATION COMMUNICATIONS &amp; TECHNOLOGY"/>
    <x v="2"/>
    <x v="11"/>
    <n v="1081.5764736844999"/>
    <n v="498013.08611452999"/>
    <n v="112"/>
  </r>
  <r>
    <x v="5"/>
    <s v="JU2322 P&amp;CC Oral Health"/>
    <x v="2"/>
    <x v="8"/>
    <n v="119.76548026330001"/>
    <n v="65057.95995674"/>
    <n v="8"/>
  </r>
  <r>
    <x v="0"/>
    <s v="JU1036 NSLHD HKHS DIV OF REHAB AND AGED CARE"/>
    <x v="1"/>
    <x v="14"/>
    <n v="566.61699342099996"/>
    <n v="286500.14772114001"/>
    <n v="1"/>
  </r>
  <r>
    <x v="4"/>
    <s v="JU2108 NSLHD IMAGING"/>
    <x v="2"/>
    <x v="5"/>
    <n v="2246.7698355264001"/>
    <n v="1169004.4915384899"/>
    <n v="55"/>
  </r>
  <r>
    <x v="6"/>
    <s v="JU2159 NSLHD CORPORATE SERVICES REPORTING ENTITY"/>
    <x v="2"/>
    <x v="1"/>
    <n v="55.693078947300002"/>
    <n v="30933.839053150001"/>
    <n v="3"/>
  </r>
  <r>
    <x v="8"/>
    <s v="JU1236 NSLHD ROYAL NORTH SHORE SP&amp;T"/>
    <x v="1"/>
    <x v="13"/>
    <n v="198.28289473679999"/>
    <n v="99259.850836459998"/>
    <n v="7"/>
  </r>
  <r>
    <x v="4"/>
    <s v="JU1068 NSLHD RNS DIV OF PRIM &amp; COMM CARE"/>
    <x v="1"/>
    <x v="2"/>
    <n v="138.2374999999"/>
    <n v="58852.57002028"/>
    <n v="28"/>
  </r>
  <r>
    <x v="0"/>
    <s v="JU1040 NSLHD HKHS DIV OF SECTOR OPER"/>
    <x v="0"/>
    <x v="9"/>
    <n v="108.1828947369"/>
    <n v="55461.983839959998"/>
    <n v="4"/>
  </r>
  <r>
    <x v="5"/>
    <s v="JU2315 P&amp;CC HARP"/>
    <x v="1"/>
    <x v="7"/>
    <n v="90.496013157899995"/>
    <n v="127449.60209744"/>
    <n v="5"/>
  </r>
  <r>
    <x v="5"/>
    <s v="JU2326 P&amp;CC Transitional Aged Care Program"/>
    <x v="2"/>
    <x v="22"/>
    <n v="4.9648684210000003"/>
    <n v="2182.0878041400001"/>
    <n v="0"/>
  </r>
  <r>
    <x v="5"/>
    <s v="JU2316 P&amp;CC Health Contact Centre"/>
    <x v="1"/>
    <x v="24"/>
    <n v="4.4351315790000001"/>
    <n v="1704.96170052"/>
    <n v="0"/>
  </r>
  <r>
    <x v="6"/>
    <s v="JU2148 NSLHD CLINICAL GOVERNANCE"/>
    <x v="1"/>
    <x v="13"/>
    <n v="462.54986842099999"/>
    <n v="191715.37166005999"/>
    <n v="40"/>
  </r>
  <r>
    <x v="4"/>
    <s v="JU2108 NSLHD IMAGING"/>
    <x v="1"/>
    <x v="20"/>
    <n v="2094.7468317672001"/>
    <n v="1146153.29692908"/>
    <n v="61"/>
  </r>
  <r>
    <x v="6"/>
    <s v="JU2158 NSLHD PATU - PATIENT ACCESS TRANSPORT UNIT"/>
    <x v="2"/>
    <x v="2"/>
    <n v="47.0222368421"/>
    <n v="18621.231135919999"/>
    <n v="1"/>
  </r>
  <r>
    <x v="4"/>
    <s v="JU4367 - NSLHD RNS RYDE MEDICAL SERVICES"/>
    <x v="2"/>
    <x v="19"/>
    <n v="306.6299013158"/>
    <n v="346548.26286497997"/>
    <n v="3"/>
  </r>
  <r>
    <x v="6"/>
    <s v="JU2159 NSLHD CORPORATE SERVICES REPORTING ENTITY"/>
    <x v="2"/>
    <x v="2"/>
    <n v="55.966973684199999"/>
    <n v="31144.25215823"/>
    <n v="5"/>
  </r>
  <r>
    <x v="6"/>
    <s v="JU2168 NSLHD CLINICAL OPER EXECUTIVE UNIT"/>
    <x v="1"/>
    <x v="6"/>
    <n v="693.75975657920003"/>
    <n v="276803.40248615999"/>
    <n v="35"/>
  </r>
  <r>
    <x v="6"/>
    <s v="JU2148 NSLHD CLINICAL GOVERNANCE"/>
    <x v="1"/>
    <x v="20"/>
    <n v="471.08684210519999"/>
    <n v="211737.02600770001"/>
    <n v="49"/>
  </r>
  <r>
    <x v="4"/>
    <s v="JU2108 NSLHD IMAGING"/>
    <x v="2"/>
    <x v="10"/>
    <n v="1942.6229379695999"/>
    <n v="1005995.11235201"/>
    <n v="66"/>
  </r>
  <r>
    <x v="6"/>
    <s v="JU4312 NSLHD MEDICAL IMAGING"/>
    <x v="2"/>
    <x v="23"/>
    <n v="115.3981334587"/>
    <n v="64511.285036879999"/>
    <n v="1"/>
  </r>
  <r>
    <x v="5"/>
    <s v="JU2312 P&amp;CC Community Clinical Rehab"/>
    <x v="0"/>
    <x v="22"/>
    <n v="54.966184210500003"/>
    <n v="24687.643789969999"/>
    <n v="1"/>
  </r>
  <r>
    <x v="6"/>
    <s v="JU2164 NSLHD WORKFORCE DEVELOPMENT"/>
    <x v="0"/>
    <x v="17"/>
    <n v="749.2026644737"/>
    <n v="356590.35220301"/>
    <n v="62"/>
  </r>
  <r>
    <x v="2"/>
    <s v="JU4362 NSLHD RYDE CORPORATE SERVICES"/>
    <x v="0"/>
    <x v="6"/>
    <n v="335.12682236820001"/>
    <n v="85583.747872389999"/>
    <n v="16"/>
  </r>
  <r>
    <x v="4"/>
    <s v="JU2170 NSLHD RNS Division of Cancer, Haematology &amp; Palliative Care"/>
    <x v="2"/>
    <x v="23"/>
    <n v="4146.9077800752002"/>
    <n v="2145704.6955951299"/>
    <n v="166"/>
  </r>
  <r>
    <x v="2"/>
    <s v="JU4370 NSLHD RYDE PRIMARY &amp; COMMUNITY CARE"/>
    <x v="0"/>
    <x v="3"/>
    <n v="0.30144736840000003"/>
    <n v="128.51783753000001"/>
    <n v="6"/>
  </r>
  <r>
    <x v="0"/>
    <s v="JU1044 NSLHD HKHS DIV OF ALLIED HEALTH"/>
    <x v="2"/>
    <x v="0"/>
    <n v="67.786052631299995"/>
    <n v="30244.238688919999"/>
    <n v="12"/>
  </r>
  <r>
    <x v="0"/>
    <s v="JU1040 NSLHD HKHS DIV OF SECTOR OPER"/>
    <x v="2"/>
    <x v="25"/>
    <n v="84.806447368500002"/>
    <n v="35090.581157250002"/>
    <n v="11"/>
  </r>
  <r>
    <x v="6"/>
    <s v="JU4344 NSLHD RESEARCH GEN"/>
    <x v="0"/>
    <x v="23"/>
    <n v="223.88431578949999"/>
    <n v="133128.45394842001"/>
    <n v="15"/>
  </r>
  <r>
    <x v="8"/>
    <s v="JU1236 NSLHD ROYAL NORTH SHORE SP&amp;T"/>
    <x v="1"/>
    <x v="6"/>
    <n v="127.7565789473"/>
    <n v="65008.549384869999"/>
    <n v="7"/>
  </r>
  <r>
    <x v="6"/>
    <s v="JU2148 NSLHD CLINICAL GOVERNANCE"/>
    <x v="2"/>
    <x v="3"/>
    <n v="364.6811842107"/>
    <n v="138102.77667252001"/>
    <n v="41"/>
  </r>
  <r>
    <x v="3"/>
    <s v="JU1079 NSLHD NBHS MV DIV OF CORPORATE SERVICES"/>
    <x v="0"/>
    <x v="20"/>
    <n v="133.3906578948"/>
    <n v="28167.560482280001"/>
    <n v="4"/>
  </r>
  <r>
    <x v="2"/>
    <s v="JU4368 NSLHD RYDE NURSING SERVICES"/>
    <x v="0"/>
    <x v="17"/>
    <n v="2617.218815789"/>
    <n v="866142.70677300997"/>
    <n v="6"/>
  </r>
  <r>
    <x v="5"/>
    <s v="JU2314 P&amp;CC Cremone CHC"/>
    <x v="0"/>
    <x v="25"/>
    <n v="0"/>
    <n v="0"/>
    <n v="0"/>
  </r>
  <r>
    <x v="0"/>
    <s v="JU1046 NSLHD HKHS DIV OF NURSING"/>
    <x v="2"/>
    <x v="16"/>
    <n v="4166.0750000006001"/>
    <n v="1459966.0274481"/>
    <n v="10"/>
  </r>
  <r>
    <x v="5"/>
    <s v="JU2315 P&amp;CC HARP"/>
    <x v="1"/>
    <x v="16"/>
    <n v="99.406907894699998"/>
    <n v="132482.22206085001"/>
    <n v="9"/>
  </r>
  <r>
    <x v="6"/>
    <s v="JU2140 NSLHD NURSING &amp; MIDWIFERY"/>
    <x v="2"/>
    <x v="6"/>
    <n v="445.55815789479999"/>
    <n v="198818.66622535"/>
    <n v="5"/>
  </r>
  <r>
    <x v="6"/>
    <s v="JU2116 NSLHD CLINICAL TECHNOLOGY SERVICE"/>
    <x v="0"/>
    <x v="6"/>
    <n v="43.857894736900001"/>
    <n v="16741.986426200001"/>
    <n v="0"/>
  </r>
  <r>
    <x v="5"/>
    <s v="JU2315 P&amp;CC HARP"/>
    <x v="0"/>
    <x v="22"/>
    <n v="97.817901315699999"/>
    <n v="106734.62820291999"/>
    <n v="0"/>
  </r>
  <r>
    <x v="8"/>
    <s v="JU1236 NSLHD ROYAL NORTH SHORE SP&amp;T"/>
    <x v="1"/>
    <x v="20"/>
    <n v="105.48828947369999"/>
    <n v="52720.108289080003"/>
    <n v="9"/>
  </r>
  <r>
    <x v="0"/>
    <s v="JU1046 NSLHD HKHS DIV OF NURSING"/>
    <x v="0"/>
    <x v="18"/>
    <n v="3731.6707894744"/>
    <n v="1244586.6769117899"/>
    <n v="4"/>
  </r>
  <r>
    <x v="4"/>
    <s v="JU1068 NSLHD RNS DIV OF PRIM &amp; COMM CARE"/>
    <x v="2"/>
    <x v="7"/>
    <n v="136.1976315789"/>
    <n v="56074.536957160002"/>
    <n v="57"/>
  </r>
  <r>
    <x v="3"/>
    <s v="JU1077 NSLHD NBHS MV DIV OF DMS"/>
    <x v="2"/>
    <x v="4"/>
    <n v="51.239929511299998"/>
    <n v="30223.701229390001"/>
    <n v="0"/>
  </r>
  <r>
    <x v="6"/>
    <s v="JU4312 NSLHD MEDICAL IMAGING"/>
    <x v="2"/>
    <x v="3"/>
    <n v="106.5268035714"/>
    <n v="58010.189903639999"/>
    <n v="3"/>
  </r>
  <r>
    <x v="2"/>
    <s v="JU4362 NSLHD RYDE CORPORATE SERVICES"/>
    <x v="2"/>
    <x v="23"/>
    <n v="387.10289473659998"/>
    <n v="105554.15668546"/>
    <n v="13"/>
  </r>
  <r>
    <x v="5"/>
    <s v="JU2309 P&amp;CC Child &amp; Family Health"/>
    <x v="0"/>
    <x v="22"/>
    <n v="340.86378289480001"/>
    <n v="182081.19817995001"/>
    <n v="37"/>
  </r>
  <r>
    <x v="0"/>
    <s v="JU1044 NSLHD HKHS DIV OF ALLIED HEALTH"/>
    <x v="0"/>
    <x v="19"/>
    <n v="41.030657894599997"/>
    <n v="17760.39265641"/>
    <n v="13"/>
  </r>
  <r>
    <x v="6"/>
    <s v="JU1317 NSLHD NORTHERN BEACHES HOSPITAL"/>
    <x v="2"/>
    <x v="2"/>
    <n v="1270.338157895"/>
    <n v="598685.74627955002"/>
    <n v="45"/>
  </r>
  <r>
    <x v="0"/>
    <s v="JU1046 NSLHD HKHS DIV OF NURSING"/>
    <x v="0"/>
    <x v="12"/>
    <n v="3693.3903947365002"/>
    <n v="1233418.39191079"/>
    <n v="5"/>
  </r>
  <r>
    <x v="6"/>
    <s v="JU2168 NSLHD CLINICAL OPER EXECUTIVE UNIT"/>
    <x v="1"/>
    <x v="20"/>
    <n v="654.07723026320002"/>
    <n v="266390.81368696003"/>
    <n v="34"/>
  </r>
  <r>
    <x v="5"/>
    <s v="JU2324 P&amp;CC Sydney Home Nursing"/>
    <x v="1"/>
    <x v="16"/>
    <n v="871.58434210500002"/>
    <n v="319131.71055815998"/>
    <n v="1"/>
  </r>
  <r>
    <x v="4"/>
    <s v="JU4358 NSLHD RNS NURSING SERVICES"/>
    <x v="2"/>
    <x v="1"/>
    <n v="376.19197368409999"/>
    <n v="153976.36431487999"/>
    <n v="2"/>
  </r>
  <r>
    <x v="4"/>
    <s v="JU1068 NSLHD RNS DIV OF PRIM &amp; COMM CARE"/>
    <x v="2"/>
    <x v="13"/>
    <n v="147.63052631580001"/>
    <n v="58343.235836300002"/>
    <n v="51"/>
  </r>
  <r>
    <x v="0"/>
    <s v="JU1044 NSLHD HKHS DIV OF ALLIED HEALTH"/>
    <x v="2"/>
    <x v="22"/>
    <n v="60.667105263099998"/>
    <n v="27733.878310849999"/>
    <n v="18"/>
  </r>
  <r>
    <x v="4"/>
    <s v="JU4360 NSLHD RNS OPERATIONS"/>
    <x v="2"/>
    <x v="10"/>
    <n v="1549.9772368418"/>
    <n v="451471.03693"/>
    <n v="181"/>
  </r>
  <r>
    <x v="2"/>
    <s v="JU4370 NSLHD RYDE PRIMARY &amp; COMMUNITY CARE"/>
    <x v="0"/>
    <x v="24"/>
    <n v="1.4046052631999999"/>
    <n v="511.40931906999998"/>
    <n v="4"/>
  </r>
  <r>
    <x v="4"/>
    <s v="JU4356 NSLHD RNS MEDICAL SERVICES"/>
    <x v="0"/>
    <x v="13"/>
    <n v="1347.1619605255"/>
    <n v="606152.57284226001"/>
    <n v="263"/>
  </r>
  <r>
    <x v="9"/>
    <s v="JU2172 RESEARCH CLINICAL TRIALS"/>
    <x v="0"/>
    <x v="1"/>
    <n v="105.844868421"/>
    <n v="42306.443648790002"/>
    <n v="15"/>
  </r>
  <r>
    <x v="5"/>
    <s v="JU2309 P&amp;CC Child &amp; Family Health"/>
    <x v="1"/>
    <x v="2"/>
    <n v="491.93836842079997"/>
    <n v="325877.21899808"/>
    <n v="39"/>
  </r>
  <r>
    <x v="4"/>
    <s v="JU2108 NSLHD IMAGING"/>
    <x v="1"/>
    <x v="13"/>
    <n v="1959.4031193614001"/>
    <n v="1028439.98669702"/>
    <n v="64"/>
  </r>
  <r>
    <x v="0"/>
    <s v="JU1040 NSLHD HKHS DIV OF SECTOR OPER"/>
    <x v="1"/>
    <x v="3"/>
    <n v="83.411184210499997"/>
    <n v="29830.304321759999"/>
    <n v="4"/>
  </r>
  <r>
    <x v="6"/>
    <s v="JU2116 NSLHD CLINICAL TECHNOLOGY SERVICE"/>
    <x v="0"/>
    <x v="18"/>
    <n v="30.3597368422"/>
    <n v="10816.078683850001"/>
    <n v="0"/>
  </r>
  <r>
    <x v="2"/>
    <s v="JU4362 NSLHD RYDE CORPORATE SERVICES"/>
    <x v="0"/>
    <x v="20"/>
    <n v="397.7166184212"/>
    <n v="100404.3657814"/>
    <n v="17"/>
  </r>
  <r>
    <x v="6"/>
    <s v="JU2159 NSLHD CORPORATE SERVICES REPORTING ENTITY"/>
    <x v="1"/>
    <x v="20"/>
    <n v="31.753289473700001"/>
    <n v="13694.91623778"/>
    <n v="5"/>
  </r>
  <r>
    <x v="1"/>
    <s v="JU2162 NSLHD PHPP HEALTH PROMOTION"/>
    <x v="2"/>
    <x v="13"/>
    <n v="27.413289473700001"/>
    <n v="11519.25094163"/>
    <n v="9"/>
  </r>
  <r>
    <x v="4"/>
    <s v="JU4354 NSLHD RNS FINANCE"/>
    <x v="2"/>
    <x v="13"/>
    <n v="100.95697368419999"/>
    <n v="39988.250575270002"/>
    <n v="8"/>
  </r>
  <r>
    <x v="0"/>
    <s v="JU1025 NSLHD HKHS DIV OF CORPORATE SERVICES"/>
    <x v="0"/>
    <x v="8"/>
    <n v="800.81197368439996"/>
    <n v="180044.95678677"/>
    <n v="18"/>
  </r>
  <r>
    <x v="0"/>
    <s v="JU1044 NSLHD HKHS DIV OF ALLIED HEALTH"/>
    <x v="1"/>
    <x v="15"/>
    <n v="106.7072368422"/>
    <n v="45693.201548329998"/>
    <n v="15"/>
  </r>
  <r>
    <x v="1"/>
    <s v="JU2152 NSLHD POPULATION HEALTH &amp; PLANNING"/>
    <x v="0"/>
    <x v="23"/>
    <n v="57.671500000000002"/>
    <n v="37197.175622980001"/>
    <n v="3"/>
  </r>
  <r>
    <x v="6"/>
    <s v="JU2156 NSLHD FINANCE"/>
    <x v="1"/>
    <x v="12"/>
    <n v="315.34424342099999"/>
    <n v="179705.47485761999"/>
    <n v="8"/>
  </r>
  <r>
    <x v="0"/>
    <s v="JU1024 NSLHD HKH OUTPATIENT SERVICES"/>
    <x v="1"/>
    <x v="14"/>
    <n v="70.379473684299995"/>
    <n v="27186.800934899999"/>
    <n v="2"/>
  </r>
  <r>
    <x v="6"/>
    <s v="JU4312 NSLHD MEDICAL IMAGING"/>
    <x v="2"/>
    <x v="24"/>
    <n v="103.7578928571"/>
    <n v="56809.513013399999"/>
    <n v="0"/>
  </r>
  <r>
    <x v="5"/>
    <s v="JU2308 P&amp;CC Breast Screen"/>
    <x v="0"/>
    <x v="21"/>
    <n v="30.601281954899999"/>
    <n v="17233.78447834"/>
    <n v="5"/>
  </r>
  <r>
    <x v="4"/>
    <s v="JU1068 NSLHD RNS DIV OF PRIM &amp; COMM CARE"/>
    <x v="2"/>
    <x v="6"/>
    <n v="144.4963157896"/>
    <n v="59910.763773109997"/>
    <n v="47"/>
  </r>
  <r>
    <x v="6"/>
    <s v="JU2168 NSLHD CLINICAL OPER EXECUTIVE UNIT"/>
    <x v="1"/>
    <x v="13"/>
    <n v="665.50300657870002"/>
    <n v="260964.09920786999"/>
    <n v="20"/>
  </r>
  <r>
    <x v="8"/>
    <s v="JU1236 NSLHD ROYAL NORTH SHORE SP&amp;T"/>
    <x v="1"/>
    <x v="7"/>
    <n v="103.0277631579"/>
    <n v="51543.482725460002"/>
    <n v="7"/>
  </r>
  <r>
    <x v="4"/>
    <s v="JU4356 NSLHD RNS MEDICAL SERVICES"/>
    <x v="0"/>
    <x v="20"/>
    <n v="1570.3209210524999"/>
    <n v="721519.77865004004"/>
    <n v="392"/>
  </r>
  <r>
    <x v="4"/>
    <s v="JU1056 NSLHD RNS DIV OF WOM CHILD AND FAM HLTH"/>
    <x v="0"/>
    <x v="8"/>
    <n v="4197.0393750002004"/>
    <n v="2017955.7789809899"/>
    <n v="57"/>
  </r>
  <r>
    <x v="4"/>
    <s v="JU1068 NSLHD RNS DIV OF PRIM &amp; COMM CARE"/>
    <x v="1"/>
    <x v="4"/>
    <n v="131.41026315799999"/>
    <n v="55391.092123479997"/>
    <n v="25"/>
  </r>
  <r>
    <x v="4"/>
    <s v="JU1068 NSLHD RNS DIV OF PRIM &amp; COMM CARE"/>
    <x v="2"/>
    <x v="20"/>
    <n v="133.4578947368"/>
    <n v="55121.986416070002"/>
    <n v="44"/>
  </r>
  <r>
    <x v="1"/>
    <s v="JU2152 NSLHD POPULATION HEALTH &amp; PLANNING"/>
    <x v="2"/>
    <x v="15"/>
    <n v="53.800730263200002"/>
    <n v="35325.782744709999"/>
    <n v="2"/>
  </r>
  <r>
    <x v="5"/>
    <s v="JU2315 P&amp;CC HARP"/>
    <x v="2"/>
    <x v="22"/>
    <n v="88.927499999999995"/>
    <n v="115677.21250648001"/>
    <n v="5"/>
  </r>
  <r>
    <x v="5"/>
    <s v="JU2312 P&amp;CC Community Clinical Rehab"/>
    <x v="2"/>
    <x v="5"/>
    <n v="70.168026315800006"/>
    <n v="32187.713669059998"/>
    <n v="2"/>
  </r>
  <r>
    <x v="6"/>
    <s v="JU2159 NSLHD CORPORATE SERVICES REPORTING ENTITY"/>
    <x v="2"/>
    <x v="13"/>
    <n v="43.371250000000003"/>
    <n v="23830.516162349999"/>
    <n v="2"/>
  </r>
  <r>
    <x v="6"/>
    <s v="JU2159 NSLHD CORPORATE SERVICES REPORTING ENTITY"/>
    <x v="0"/>
    <x v="8"/>
    <n v="48.359671052700001"/>
    <n v="23360.632448389999"/>
    <n v="11"/>
  </r>
  <r>
    <x v="8"/>
    <s v="JU4340 NSLHD RESEARCH SP&amp;T"/>
    <x v="1"/>
    <x v="12"/>
    <n v="135.90413815790001"/>
    <n v="77964.309913739999"/>
    <n v="10"/>
  </r>
  <r>
    <x v="5"/>
    <s v="JU2305 P&amp;CC AGED CARE &amp; REHAB"/>
    <x v="2"/>
    <x v="10"/>
    <n v="102.8772302631"/>
    <n v="49721.317089069998"/>
    <n v="11"/>
  </r>
  <r>
    <x v="2"/>
    <s v="JU4366 NSLHD RYDE MEDICAL SERVICES"/>
    <x v="2"/>
    <x v="7"/>
    <n v="1851.7696522557001"/>
    <n v="1179057.42560957"/>
    <n v="20"/>
  </r>
  <r>
    <x v="6"/>
    <s v="JU2148 NSLHD CLINICAL GOVERNANCE"/>
    <x v="2"/>
    <x v="0"/>
    <n v="312.05486842089999"/>
    <n v="122246.52229341"/>
    <n v="40"/>
  </r>
  <r>
    <x v="0"/>
    <s v="JU1025 NSLHD HKHS DIV OF CORPORATE SERVICES"/>
    <x v="2"/>
    <x v="8"/>
    <n v="601.58749999999998"/>
    <n v="138218.43434027"/>
    <n v="17"/>
  </r>
  <r>
    <x v="6"/>
    <s v="JU2158 NSLHD PATU - PATIENT ACCESS TRANSPORT UNIT"/>
    <x v="2"/>
    <x v="16"/>
    <n v="57.118157894699998"/>
    <n v="22151.686843629999"/>
    <n v="0"/>
  </r>
  <r>
    <x v="9"/>
    <s v="JU2172 RESEARCH CLINICAL TRIALS"/>
    <x v="0"/>
    <x v="5"/>
    <n v="96.369078947299997"/>
    <n v="38397.682772"/>
    <n v="13"/>
  </r>
  <r>
    <x v="0"/>
    <s v="JU1046 NSLHD HKHS DIV OF NURSING"/>
    <x v="1"/>
    <x v="15"/>
    <n v="4326.0494736844003"/>
    <n v="1426879.58374167"/>
    <n v="12"/>
  </r>
  <r>
    <x v="0"/>
    <s v="JU1024 NSLHD HKH OUTPATIENT SERVICES"/>
    <x v="2"/>
    <x v="25"/>
    <n v="70.759605262999997"/>
    <n v="26381.14127457"/>
    <n v="1"/>
  </r>
  <r>
    <x v="6"/>
    <s v="JU4344 NSLHD RESEARCH GEN"/>
    <x v="0"/>
    <x v="6"/>
    <n v="178.25266447370001"/>
    <n v="94631.752552699996"/>
    <n v="23"/>
  </r>
  <r>
    <x v="1"/>
    <s v="JU2152 NSLHD POPULATION HEALTH &amp; PLANNING"/>
    <x v="0"/>
    <x v="20"/>
    <n v="67.420894736899996"/>
    <n v="34533.761429409999"/>
    <n v="9"/>
  </r>
  <r>
    <x v="2"/>
    <s v="JU4366 NSLHD RYDE MEDICAL SERVICES"/>
    <x v="2"/>
    <x v="6"/>
    <n v="1814.8104577065999"/>
    <n v="1158836.33586335"/>
    <n v="26"/>
  </r>
  <r>
    <x v="6"/>
    <s v="JU1317 NSLHD NORTHERN BEACHES HOSPITAL"/>
    <x v="2"/>
    <x v="25"/>
    <n v="951.44078947330001"/>
    <n v="459612.42071814998"/>
    <n v="30"/>
  </r>
  <r>
    <x v="6"/>
    <s v="JU4344 NSLHD RESEARCH GEN"/>
    <x v="2"/>
    <x v="25"/>
    <n v="127.5264473684"/>
    <n v="50058.657974130001"/>
    <n v="23"/>
  </r>
  <r>
    <x v="0"/>
    <s v="JU1036 NSLHD HKHS DIV OF REHAB AND AGED CARE"/>
    <x v="0"/>
    <x v="17"/>
    <n v="517.45773026330005"/>
    <n v="235983.23471906001"/>
    <n v="6"/>
  </r>
  <r>
    <x v="7"/>
    <s v="JU2175 NSLHD MENTAL HEALTH DRUG AND ALCOHOL"/>
    <x v="1"/>
    <x v="12"/>
    <n v="3961.5276184212998"/>
    <n v="1801026.5993371899"/>
    <n v="106"/>
  </r>
  <r>
    <x v="6"/>
    <s v="JU2144 NSLHD CHIEF EXECUTIVE"/>
    <x v="2"/>
    <x v="6"/>
    <n v="156.6747368419"/>
    <n v="68897.457544749996"/>
    <n v="48"/>
  </r>
  <r>
    <x v="6"/>
    <s v="JU2158 NSLHD PATU - PATIENT ACCESS TRANSPORT UNIT"/>
    <x v="2"/>
    <x v="15"/>
    <n v="36.581578947399997"/>
    <n v="12016.01153811"/>
    <n v="0"/>
  </r>
  <r>
    <x v="3"/>
    <s v="JU1076 NSLHD NBHS DIV OF ANAESTH AND SURG"/>
    <x v="2"/>
    <x v="3"/>
    <n v="38.063749999999999"/>
    <n v="52778.202446089999"/>
    <n v="0"/>
  </r>
  <r>
    <x v="4"/>
    <s v="JU4354 NSLHD RNS FINANCE"/>
    <x v="0"/>
    <x v="10"/>
    <n v="90.087500000000006"/>
    <n v="33403.912331599997"/>
    <n v="8"/>
  </r>
  <r>
    <x v="5"/>
    <s v="JU2324 P&amp;CC Sydney Home Nursing"/>
    <x v="1"/>
    <x v="24"/>
    <n v="737.02078947359996"/>
    <n v="274543.97346687003"/>
    <n v="2"/>
  </r>
  <r>
    <x v="0"/>
    <s v="JU1046 NSLHD HKHS DIV OF NURSING"/>
    <x v="2"/>
    <x v="24"/>
    <n v="4209.1785526314998"/>
    <n v="1473050.9493893799"/>
    <n v="1"/>
  </r>
  <r>
    <x v="4"/>
    <s v="JU4367 - NSLHD RNS RYDE MEDICAL SERVICES"/>
    <x v="2"/>
    <x v="11"/>
    <n v="337.24286842100003"/>
    <n v="348666.54774647002"/>
    <n v="5"/>
  </r>
  <r>
    <x v="0"/>
    <s v="JU1046 NSLHD HKHS DIV OF NURSING"/>
    <x v="1"/>
    <x v="16"/>
    <n v="4657.3653947367002"/>
    <n v="1638820.81815756"/>
    <n v="5"/>
  </r>
  <r>
    <x v="7"/>
    <s v="JU2175 NSLHD MENTAL HEALTH DRUG AND ALCOHOL"/>
    <x v="0"/>
    <x v="2"/>
    <n v="4451.3095986843"/>
    <n v="1821222.8015485699"/>
    <n v="181"/>
  </r>
  <r>
    <x v="6"/>
    <s v="JU2148 NSLHD CLINICAL GOVERNANCE"/>
    <x v="1"/>
    <x v="7"/>
    <n v="440.22092105259998"/>
    <n v="197310.99786738001"/>
    <n v="42"/>
  </r>
  <r>
    <x v="5"/>
    <s v="JU2308 P&amp;CC Breast Screen"/>
    <x v="2"/>
    <x v="8"/>
    <n v="7.5058552632"/>
    <n v="3941.8263174099998"/>
    <n v="6"/>
  </r>
  <r>
    <x v="4"/>
    <s v="JU1102 NSLHD CORPORATE SERVICES - RNS PPP"/>
    <x v="2"/>
    <x v="1"/>
    <n v="100.3660526316"/>
    <n v="28797.573908900002"/>
    <n v="0"/>
  </r>
  <r>
    <x v="4"/>
    <s v="JU1068 NSLHD RNS DIV OF PRIM &amp; COMM CARE"/>
    <x v="0"/>
    <x v="0"/>
    <n v="83.456973684199994"/>
    <n v="31556.162062250001"/>
    <n v="40"/>
  </r>
  <r>
    <x v="5"/>
    <s v="JU2312 P&amp;CC Community Clinical Rehab"/>
    <x v="1"/>
    <x v="2"/>
    <n v="86.226052631499996"/>
    <n v="40322.834419539999"/>
    <n v="10"/>
  </r>
  <r>
    <x v="5"/>
    <s v="JU2312 P&amp;CC Community Clinical Rehab"/>
    <x v="1"/>
    <x v="7"/>
    <n v="82.7092105264"/>
    <n v="39023.472703539999"/>
    <n v="8"/>
  </r>
  <r>
    <x v="2"/>
    <s v="JU4362 NSLHD RYDE CORPORATE SERVICES"/>
    <x v="0"/>
    <x v="15"/>
    <n v="276.57551973689999"/>
    <n v="66487.727612379997"/>
    <n v="10"/>
  </r>
  <r>
    <x v="6"/>
    <s v="JU2140 NSLHD NURSING &amp; MIDWIFERY"/>
    <x v="0"/>
    <x v="11"/>
    <n v="544.55381578959998"/>
    <n v="252445.09966738001"/>
    <n v="30"/>
  </r>
  <r>
    <x v="4"/>
    <s v="JU4356 NSLHD RNS MEDICAL SERVICES"/>
    <x v="2"/>
    <x v="17"/>
    <n v="2206.2869144729002"/>
    <n v="1054747.5177736899"/>
    <n v="89"/>
  </r>
  <r>
    <x v="4"/>
    <s v="JU4354 NSLHD RNS FINANCE"/>
    <x v="0"/>
    <x v="0"/>
    <n v="102.6894736842"/>
    <n v="38293.619821530003"/>
    <n v="11"/>
  </r>
  <r>
    <x v="4"/>
    <s v="JU1052 NSLHD RNS DIV OF SURG AND ANAESTH"/>
    <x v="2"/>
    <x v="10"/>
    <n v="15291.6133270665"/>
    <n v="6907648.9559011403"/>
    <n v="97"/>
  </r>
  <r>
    <x v="5"/>
    <s v="JU2309 P&amp;CC Child &amp; Family Health"/>
    <x v="2"/>
    <x v="4"/>
    <n v="448.57515789479999"/>
    <n v="236152.24423864999"/>
    <n v="60"/>
  </r>
  <r>
    <x v="4"/>
    <s v="JU4358 NSLHD RNS NURSING SERVICES"/>
    <x v="2"/>
    <x v="2"/>
    <n v="347.84171052609997"/>
    <n v="145882.77449367999"/>
    <n v="3"/>
  </r>
  <r>
    <x v="3"/>
    <s v="JU1078 NSLHD NBHS MV DIV OF ALLIED HEALTH"/>
    <x v="1"/>
    <x v="13"/>
    <n v="11.486973684200001"/>
    <n v="3762.3467703400001"/>
    <n v="1"/>
  </r>
  <r>
    <x v="4"/>
    <s v="JU4354 NSLHD RNS FINANCE"/>
    <x v="1"/>
    <x v="4"/>
    <n v="76.486184210600001"/>
    <n v="31451.705834479999"/>
    <n v="2"/>
  </r>
  <r>
    <x v="3"/>
    <s v="JU1078 NSLHD NBHS MV DIV OF ALLIED HEALTH"/>
    <x v="2"/>
    <x v="5"/>
    <n v="19.093289473700001"/>
    <n v="7612.5119461000004"/>
    <n v="2"/>
  </r>
  <r>
    <x v="6"/>
    <s v="JU1317 NSLHD NORTHERN BEACHES HOSPITAL"/>
    <x v="2"/>
    <x v="16"/>
    <n v="1243.3099999998999"/>
    <n v="584486.49182592996"/>
    <n v="55"/>
  </r>
  <r>
    <x v="4"/>
    <s v="JU1068 NSLHD RNS DIV OF PRIM &amp; COMM CARE"/>
    <x v="1"/>
    <x v="1"/>
    <n v="136.92868421029999"/>
    <n v="57599.536428189997"/>
    <n v="35"/>
  </r>
  <r>
    <x v="1"/>
    <s v="JU2152 NSLHD POPULATION HEALTH &amp; PLANNING"/>
    <x v="1"/>
    <x v="2"/>
    <n v="89.011585526299996"/>
    <n v="58642.73222885"/>
    <n v="11"/>
  </r>
  <r>
    <x v="0"/>
    <s v="JU1040 NSLHD HKHS DIV OF SECTOR OPER"/>
    <x v="1"/>
    <x v="24"/>
    <n v="60.249868421099997"/>
    <n v="20627.571655690001"/>
    <n v="3"/>
  </r>
  <r>
    <x v="2"/>
    <s v="JU4362 NSLHD RYDE CORPORATE SERVICES"/>
    <x v="2"/>
    <x v="9"/>
    <n v="338.11773026319997"/>
    <n v="90268.017747179998"/>
    <n v="11"/>
  </r>
  <r>
    <x v="5"/>
    <s v="JU2317 P&amp;CC HealthOne"/>
    <x v="0"/>
    <x v="11"/>
    <n v="0"/>
    <n v="0"/>
    <n v="0"/>
  </r>
  <r>
    <x v="7"/>
    <s v="JU2174 - NSLHD DRUG &amp; ALCOHOL"/>
    <x v="1"/>
    <x v="14"/>
    <n v="441.82838815809998"/>
    <n v="200845.11607028"/>
    <n v="4"/>
  </r>
  <r>
    <x v="5"/>
    <s v="JU2324 P&amp;CC Sydney Home Nursing"/>
    <x v="2"/>
    <x v="4"/>
    <n v="893.71907894779997"/>
    <n v="328399.04940477997"/>
    <n v="1"/>
  </r>
  <r>
    <x v="4"/>
    <s v="JU1102 NSLHD CORPORATE SERVICES - RNS PPP"/>
    <x v="2"/>
    <x v="2"/>
    <n v="105.5028947368"/>
    <n v="30257.734148899999"/>
    <n v="0"/>
  </r>
  <r>
    <x v="8"/>
    <s v="JU1237 NSLHD RNS DIV OF MEDICINE SP&amp;T"/>
    <x v="0"/>
    <x v="24"/>
    <n v="0"/>
    <n v="0"/>
    <n v="3"/>
  </r>
  <r>
    <x v="8"/>
    <s v="JU1237 NSLHD RNS DIV OF MEDICINE SP&amp;T"/>
    <x v="0"/>
    <x v="3"/>
    <n v="0"/>
    <n v="0"/>
    <n v="2"/>
  </r>
  <r>
    <x v="5"/>
    <s v="JU2317 P&amp;CC HealthOne"/>
    <x v="1"/>
    <x v="4"/>
    <n v="0"/>
    <n v="0"/>
    <n v="0"/>
  </r>
  <r>
    <x v="6"/>
    <s v="JU2168 NSLHD CLINICAL OPER EXECUTIVE UNIT"/>
    <x v="2"/>
    <x v="4"/>
    <n v="632.10605263169998"/>
    <n v="287689.36680706003"/>
    <n v="48"/>
  </r>
  <r>
    <x v="5"/>
    <s v="JU2316 P&amp;CC Health Contact Centre"/>
    <x v="0"/>
    <x v="13"/>
    <n v="11.717105263100001"/>
    <n v="4360.6078918000003"/>
    <n v="0"/>
  </r>
  <r>
    <x v="6"/>
    <s v="JU2116 NSLHD CLINICAL TECHNOLOGY SERVICE"/>
    <x v="1"/>
    <x v="12"/>
    <n v="14.201184210499999"/>
    <n v="5873.0075695799997"/>
    <n v="0"/>
  </r>
  <r>
    <x v="2"/>
    <s v="JU4370 NSLHD RYDE PRIMARY &amp; COMMUNITY CARE"/>
    <x v="1"/>
    <x v="20"/>
    <n v="8.5992105264000003"/>
    <n v="2568.41509928"/>
    <n v="4"/>
  </r>
  <r>
    <x v="0"/>
    <s v="JU1044 NSLHD HKHS DIV OF ALLIED HEALTH"/>
    <x v="2"/>
    <x v="11"/>
    <n v="37.460131578800002"/>
    <n v="16210.554845029999"/>
    <n v="12"/>
  </r>
  <r>
    <x v="6"/>
    <s v="JU2168 NSLHD CLINICAL OPER EXECUTIVE UNIT"/>
    <x v="0"/>
    <x v="11"/>
    <n v="399.91459868430002"/>
    <n v="158413.54678793001"/>
    <n v="36"/>
  </r>
  <r>
    <x v="0"/>
    <s v="JU1042 NSLHD HKHS DIV OF MEDICAL SERVICES"/>
    <x v="0"/>
    <x v="9"/>
    <n v="2116.5710563903999"/>
    <n v="1299522.18296113"/>
    <n v="41"/>
  </r>
  <r>
    <x v="4"/>
    <s v="JU4356 NSLHD RNS MEDICAL SERVICES"/>
    <x v="0"/>
    <x v="22"/>
    <n v="2033.2619078933001"/>
    <n v="933757.22336326004"/>
    <n v="198"/>
  </r>
  <r>
    <x v="8"/>
    <s v="JU4340 NSLHD RESEARCH SP&amp;T"/>
    <x v="2"/>
    <x v="10"/>
    <n v="275.91071052630002"/>
    <n v="145853.40689655999"/>
    <n v="53"/>
  </r>
  <r>
    <x v="1"/>
    <s v="JU2161 NSLHD PHPP ABORIGINAL HEALTH"/>
    <x v="2"/>
    <x v="13"/>
    <n v="31.246855263200001"/>
    <n v="14980.933561039999"/>
    <n v="12"/>
  </r>
  <r>
    <x v="6"/>
    <s v="JU2144 NSLHD CHIEF EXECUTIVE"/>
    <x v="0"/>
    <x v="12"/>
    <n v="230.935980263"/>
    <n v="96617.872610270002"/>
    <n v="50"/>
  </r>
  <r>
    <x v="3"/>
    <s v="JU1078 NSLHD NBHS MV DIV OF ALLIED HEALTH"/>
    <x v="2"/>
    <x v="17"/>
    <n v="10.35"/>
    <n v="3606.5669124400001"/>
    <n v="0"/>
  </r>
  <r>
    <x v="3"/>
    <s v="JU1074 NSLHD NBHS MANLY DIV OF NURSING"/>
    <x v="0"/>
    <x v="11"/>
    <n v="484.63078947380001"/>
    <n v="254275.45490258001"/>
    <n v="5"/>
  </r>
  <r>
    <x v="5"/>
    <s v="JU2322 P&amp;CC Oral Health"/>
    <x v="0"/>
    <x v="24"/>
    <n v="55.556842105199998"/>
    <n v="23359.744955980001"/>
    <n v="2"/>
  </r>
  <r>
    <x v="4"/>
    <s v="JU4360 NSLHD RNS OPERATIONS"/>
    <x v="2"/>
    <x v="9"/>
    <n v="1347.7348684214001"/>
    <n v="388714.29404320999"/>
    <n v="191"/>
  </r>
  <r>
    <x v="6"/>
    <s v="JU2166 NSLHD SENIOR MEDICAL WORKFORCE"/>
    <x v="2"/>
    <x v="20"/>
    <n v="174.68133552640001"/>
    <n v="105141.01318213"/>
    <n v="36"/>
  </r>
  <r>
    <x v="8"/>
    <s v="JU1236 NSLHD ROYAL NORTH SHORE SP&amp;T"/>
    <x v="2"/>
    <x v="0"/>
    <n v="106.99846710520001"/>
    <n v="63081.481430580003"/>
    <n v="8"/>
  </r>
  <r>
    <x v="5"/>
    <s v="JU2309 P&amp;CC Child &amp; Family Health"/>
    <x v="0"/>
    <x v="12"/>
    <n v="462.8228486845"/>
    <n v="249066.11916132001"/>
    <n v="27"/>
  </r>
  <r>
    <x v="4"/>
    <s v="JU4367 - NSLHD RNS RYDE MEDICAL SERVICES"/>
    <x v="2"/>
    <x v="10"/>
    <n v="299.111618421"/>
    <n v="340540.34248793998"/>
    <n v="3"/>
  </r>
  <r>
    <x v="1"/>
    <s v="JU2162 NSLHD PHPP HEALTH PROMOTION"/>
    <x v="0"/>
    <x v="15"/>
    <n v="33.130657894700001"/>
    <n v="12259.640270800001"/>
    <n v="7"/>
  </r>
  <r>
    <x v="6"/>
    <s v="JU2166 NSLHD SENIOR MEDICAL WORKFORCE"/>
    <x v="0"/>
    <x v="0"/>
    <n v="128.46414473690001"/>
    <n v="73857.701058649996"/>
    <n v="12"/>
  </r>
  <r>
    <x v="1"/>
    <s v="JU2152 NSLHD POPULATION HEALTH &amp; PLANNING"/>
    <x v="2"/>
    <x v="11"/>
    <n v="85.122592105199999"/>
    <n v="45777.557376800003"/>
    <n v="3"/>
  </r>
  <r>
    <x v="3"/>
    <s v="JU1072 NSLHD NBHS DIV OF MEDIC EMERG AND ICU"/>
    <x v="0"/>
    <x v="7"/>
    <n v="4.2959210525999998"/>
    <n v="1753.5950939700001"/>
    <n v="0"/>
  </r>
  <r>
    <x v="9"/>
    <s v="JU2172 RESEARCH CLINICAL TRIALS"/>
    <x v="0"/>
    <x v="20"/>
    <n v="104.0209210526"/>
    <n v="41445.081507299998"/>
    <n v="21"/>
  </r>
  <r>
    <x v="4"/>
    <s v="JU1102 NSLHD CORPORATE SERVICES - RNS PPP"/>
    <x v="2"/>
    <x v="3"/>
    <n v="90.776842105200004"/>
    <n v="26133.345678649999"/>
    <n v="0"/>
  </r>
  <r>
    <x v="3"/>
    <s v="JU1076 NSLHD NBHS DIV OF ANAESTH AND SURG"/>
    <x v="2"/>
    <x v="24"/>
    <n v="31.096"/>
    <n v="43586.019359999998"/>
    <n v="0"/>
  </r>
  <r>
    <x v="3"/>
    <s v="JU1084 NSLHD NBHS DIV OF AGED CARE AND REHAB"/>
    <x v="0"/>
    <x v="5"/>
    <n v="33.280671052599999"/>
    <n v="42224.873989369997"/>
    <n v="1"/>
  </r>
  <r>
    <x v="4"/>
    <s v="JU4358 NSLHD RNS NURSING SERVICES"/>
    <x v="1"/>
    <x v="4"/>
    <n v="263.73000000010001"/>
    <n v="117641.08083919001"/>
    <n v="2"/>
  </r>
  <r>
    <x v="4"/>
    <s v="JU4356 NSLHD RNS MEDICAL SERVICES"/>
    <x v="2"/>
    <x v="12"/>
    <n v="1996.4208947372999"/>
    <n v="921917.39497143996"/>
    <n v="285"/>
  </r>
  <r>
    <x v="4"/>
    <s v="JU4367 - NSLHD RNS RYDE MEDICAL SERVICES"/>
    <x v="0"/>
    <x v="21"/>
    <n v="309.50356578959997"/>
    <n v="327496.79458083998"/>
    <n v="3"/>
  </r>
  <r>
    <x v="5"/>
    <s v="JU2314 P&amp;CC Cremone CHC"/>
    <x v="2"/>
    <x v="25"/>
    <n v="0"/>
    <n v="0"/>
    <n v="0"/>
  </r>
  <r>
    <x v="4"/>
    <s v="JU1052 NSLHD RNS DIV OF SURG AND ANAESTH"/>
    <x v="0"/>
    <x v="13"/>
    <n v="12669.633656015299"/>
    <n v="5520095.4404231999"/>
    <n v="193"/>
  </r>
  <r>
    <x v="5"/>
    <s v="JU2320 P&amp;CC Multicutural Health"/>
    <x v="0"/>
    <x v="11"/>
    <n v="0"/>
    <n v="0"/>
    <n v="1"/>
  </r>
  <r>
    <x v="8"/>
    <s v="JU4340 NSLHD RESEARCH SP&amp;T"/>
    <x v="2"/>
    <x v="15"/>
    <n v="317.07696710520003"/>
    <n v="156444.35822411001"/>
    <n v="63"/>
  </r>
  <r>
    <x v="5"/>
    <s v="JU2307 P&amp;CC Area Executive"/>
    <x v="0"/>
    <x v="3"/>
    <n v="63.9089473684"/>
    <n v="36680.865680390001"/>
    <n v="6"/>
  </r>
  <r>
    <x v="0"/>
    <s v="JU1040 NSLHD HKHS DIV OF SECTOR OPER"/>
    <x v="0"/>
    <x v="25"/>
    <n v="94.361710526300001"/>
    <n v="48447.435470069999"/>
    <n v="4"/>
  </r>
  <r>
    <x v="4"/>
    <s v="JU1102 NSLHD CORPORATE SERVICES - RNS PPP"/>
    <x v="2"/>
    <x v="19"/>
    <n v="64.096447368499994"/>
    <n v="18287.59419923"/>
    <n v="0"/>
  </r>
  <r>
    <x v="3"/>
    <s v="JU1079 NSLHD NBHS MV DIV OF CORPORATE SERVICES"/>
    <x v="1"/>
    <x v="4"/>
    <n v="91.901447368299998"/>
    <n v="22491.08321819"/>
    <n v="19"/>
  </r>
  <r>
    <x v="3"/>
    <s v="JU1088 NSLHD NBHS DIV OF SECTOR OPER"/>
    <x v="2"/>
    <x v="9"/>
    <n v="2.5103947367999999"/>
    <n v="1010.6323734699999"/>
    <n v="2"/>
  </r>
  <r>
    <x v="5"/>
    <s v="JU2320 P&amp;CC Multicutural Health"/>
    <x v="0"/>
    <x v="12"/>
    <n v="6.5693421052999996"/>
    <n v="3249.9731015000002"/>
    <n v="0"/>
  </r>
  <r>
    <x v="6"/>
    <s v="JU2168 NSLHD CLINICAL OPER EXECUTIVE UNIT"/>
    <x v="0"/>
    <x v="1"/>
    <n v="537.71229605250005"/>
    <n v="221641.92817155001"/>
    <n v="62"/>
  </r>
  <r>
    <x v="3"/>
    <s v="JU1078 NSLHD NBHS MV DIV OF ALLIED HEALTH"/>
    <x v="1"/>
    <x v="12"/>
    <n v="24.456842105300002"/>
    <n v="8697.0106551299996"/>
    <n v="3"/>
  </r>
  <r>
    <x v="3"/>
    <s v="JU1077 NSLHD NBHS MV DIV OF DMS"/>
    <x v="2"/>
    <x v="19"/>
    <n v="56.339403195499997"/>
    <n v="27376.109263900002"/>
    <n v="3"/>
  </r>
  <r>
    <x v="2"/>
    <s v="JU4368 NSLHD RYDE NURSING SERVICES"/>
    <x v="1"/>
    <x v="7"/>
    <n v="2573.6669736836998"/>
    <n v="905327.04019117996"/>
    <n v="3"/>
  </r>
  <r>
    <x v="1"/>
    <s v="JU2163 NSLHD PHPP PUBLIC HEALTH UNIT"/>
    <x v="2"/>
    <x v="18"/>
    <n v="106.53625"/>
    <n v="85890.468893819998"/>
    <n v="0"/>
  </r>
  <r>
    <x v="5"/>
    <s v="JU2314 P&amp;CC Cremone CHC"/>
    <x v="2"/>
    <x v="18"/>
    <n v="0"/>
    <n v="0"/>
    <n v="0"/>
  </r>
  <r>
    <x v="5"/>
    <s v="JU2312 P&amp;CC Community Clinical Rehab"/>
    <x v="0"/>
    <x v="6"/>
    <n v="49.701578947400002"/>
    <n v="21879.494203850001"/>
    <n v="7"/>
  </r>
  <r>
    <x v="3"/>
    <s v="JU1079 NSLHD NBHS MV DIV OF CORPORATE SERVICES"/>
    <x v="1"/>
    <x v="1"/>
    <n v="88.226184210699998"/>
    <n v="20754.064369309999"/>
    <n v="23"/>
  </r>
  <r>
    <x v="3"/>
    <s v="JU1079 NSLHD NBHS MV DIV OF CORPORATE SERVICES"/>
    <x v="2"/>
    <x v="2"/>
    <n v="96.236315789499997"/>
    <n v="22162.84617234"/>
    <n v="13"/>
  </r>
  <r>
    <x v="6"/>
    <s v="JU2159 NSLHD CORPORATE SERVICES REPORTING ENTITY"/>
    <x v="2"/>
    <x v="16"/>
    <n v="49.556197368399999"/>
    <n v="28086.992171760001"/>
    <n v="1"/>
  </r>
  <r>
    <x v="5"/>
    <s v="JU2322 P&amp;CC Oral Health"/>
    <x v="2"/>
    <x v="22"/>
    <n v="61.454999999899997"/>
    <n v="31926.320895879999"/>
    <n v="6"/>
  </r>
  <r>
    <x v="5"/>
    <s v="JU2316 P&amp;CC Health Contact Centre"/>
    <x v="2"/>
    <x v="21"/>
    <n v="26.6377631579"/>
    <n v="8652.9320676700008"/>
    <n v="0"/>
  </r>
  <r>
    <x v="1"/>
    <s v="JU2161 NSLHD PHPP ABORIGINAL HEALTH"/>
    <x v="2"/>
    <x v="25"/>
    <n v="1.3614999999999999"/>
    <n v="884.10625407999999"/>
    <n v="7"/>
  </r>
  <r>
    <x v="1"/>
    <s v="JU2163 NSLHD PHPP PUBLIC HEALTH UNIT"/>
    <x v="2"/>
    <x v="7"/>
    <n v="155.04226315790001"/>
    <n v="99623.042405179993"/>
    <n v="0"/>
  </r>
  <r>
    <x v="0"/>
    <s v="JU1025 NSLHD HKHS DIV OF CORPORATE SERVICES"/>
    <x v="1"/>
    <x v="15"/>
    <n v="611.58434210530004"/>
    <n v="139133.95155669001"/>
    <n v="13"/>
  </r>
  <r>
    <x v="1"/>
    <s v="JU2152 NSLHD POPULATION HEALTH &amp; PLANNING"/>
    <x v="2"/>
    <x v="1"/>
    <n v="63.172671052699997"/>
    <n v="40484.823093749997"/>
    <n v="7"/>
  </r>
  <r>
    <x v="6"/>
    <s v="JU2148 NSLHD CLINICAL GOVERNANCE"/>
    <x v="0"/>
    <x v="24"/>
    <n v="301.7230263157"/>
    <n v="107409.42587553"/>
    <n v="36"/>
  </r>
  <r>
    <x v="4"/>
    <s v="JU1068 NSLHD RNS DIV OF PRIM &amp; COMM CARE"/>
    <x v="0"/>
    <x v="13"/>
    <n v="76.127236841799999"/>
    <n v="31804.724739540001"/>
    <n v="48"/>
  </r>
  <r>
    <x v="3"/>
    <s v="JU1076 NSLHD NBHS DIV OF ANAESTH AND SURG"/>
    <x v="0"/>
    <x v="0"/>
    <n v="18.552375000000001"/>
    <n v="24612.848695180001"/>
    <n v="0"/>
  </r>
  <r>
    <x v="6"/>
    <s v="JU2160 NSLHD INFORMATION COMMUNICATIONS &amp; TECHNOLOGY"/>
    <x v="2"/>
    <x v="6"/>
    <n v="1145.9416513158999"/>
    <n v="544508.13271142996"/>
    <n v="111"/>
  </r>
  <r>
    <x v="4"/>
    <s v="JU2108 NSLHD IMAGING"/>
    <x v="0"/>
    <x v="5"/>
    <n v="1651.6848430452001"/>
    <n v="832558.56050493999"/>
    <n v="61"/>
  </r>
  <r>
    <x v="0"/>
    <s v="JU1025 NSLHD HKHS DIV OF CORPORATE SERVICES"/>
    <x v="0"/>
    <x v="5"/>
    <n v="695.74052631569998"/>
    <n v="154327.83611492001"/>
    <n v="8"/>
  </r>
  <r>
    <x v="4"/>
    <s v="JU1052 NSLHD RNS DIV OF SURG AND ANAESTH"/>
    <x v="1"/>
    <x v="1"/>
    <n v="15593.305315789001"/>
    <n v="7177950.23033797"/>
    <n v="119"/>
  </r>
  <r>
    <x v="5"/>
    <s v="JU2314 P&amp;CC Cremone CHC"/>
    <x v="2"/>
    <x v="16"/>
    <n v="0"/>
    <n v="0"/>
    <n v="0"/>
  </r>
  <r>
    <x v="3"/>
    <s v="JU1078 NSLHD NBHS MV DIV OF ALLIED HEALTH"/>
    <x v="2"/>
    <x v="1"/>
    <n v="11.892105263099999"/>
    <n v="3804.0237764600001"/>
    <n v="3"/>
  </r>
  <r>
    <x v="4"/>
    <s v="JU1056 NSLHD RNS DIV OF WOM CHILD AND FAM HLTH"/>
    <x v="1"/>
    <x v="1"/>
    <n v="3550.2651315784001"/>
    <n v="1849884.0194203199"/>
    <n v="39"/>
  </r>
  <r>
    <x v="6"/>
    <s v="JU1317 NSLHD NORTHERN BEACHES HOSPITAL"/>
    <x v="0"/>
    <x v="25"/>
    <n v="1232.5518421055999"/>
    <n v="568921.47646128002"/>
    <n v="46"/>
  </r>
  <r>
    <x v="5"/>
    <s v="JU2309 P&amp;CC Child &amp; Family Health"/>
    <x v="2"/>
    <x v="21"/>
    <n v="528.80561184220005"/>
    <n v="321440.01474223001"/>
    <n v="40"/>
  </r>
  <r>
    <x v="0"/>
    <s v="JU1042 NSLHD HKHS DIV OF MEDICAL SERVICES"/>
    <x v="2"/>
    <x v="15"/>
    <n v="2152.2361569549998"/>
    <n v="1312718.59588381"/>
    <n v="18"/>
  </r>
  <r>
    <x v="5"/>
    <s v="JU2305 P&amp;CC AGED CARE &amp; REHAB"/>
    <x v="2"/>
    <x v="3"/>
    <n v="125.5786907894"/>
    <n v="56743.79876125"/>
    <n v="10"/>
  </r>
  <r>
    <x v="6"/>
    <s v="JU2168 NSLHD CLINICAL OPER EXECUTIVE UNIT"/>
    <x v="2"/>
    <x v="7"/>
    <n v="675.9069276317"/>
    <n v="295869.37110574002"/>
    <n v="45"/>
  </r>
  <r>
    <x v="3"/>
    <s v="JU1078 NSLHD NBHS MV DIV OF ALLIED HEALTH"/>
    <x v="2"/>
    <x v="2"/>
    <n v="10.0203947369"/>
    <n v="3029.8959637100002"/>
    <n v="5"/>
  </r>
  <r>
    <x v="6"/>
    <s v="JU4344 NSLHD RESEARCH GEN"/>
    <x v="1"/>
    <x v="14"/>
    <n v="143.21960526309999"/>
    <n v="57667.06568675"/>
    <n v="41"/>
  </r>
  <r>
    <x v="6"/>
    <s v="JU2156 NSLHD FINANCE"/>
    <x v="2"/>
    <x v="2"/>
    <n v="364.01129605249997"/>
    <n v="177782.56477182999"/>
    <n v="18"/>
  </r>
  <r>
    <x v="3"/>
    <s v="JU1074 NSLHD NBHS MANLY DIV OF NURSING"/>
    <x v="0"/>
    <x v="22"/>
    <n v="923.77802631550003"/>
    <n v="429395.96124534"/>
    <n v="4"/>
  </r>
  <r>
    <x v="1"/>
    <s v="JU2162 NSLHD PHPP HEALTH PROMOTION"/>
    <x v="0"/>
    <x v="5"/>
    <n v="42.637499999900001"/>
    <n v="15888.73782454"/>
    <n v="8"/>
  </r>
  <r>
    <x v="6"/>
    <s v="JU2159 NSLHD CORPORATE SERVICES REPORTING ENTITY"/>
    <x v="0"/>
    <x v="0"/>
    <n v="33.929157894699998"/>
    <n v="17168.375569560001"/>
    <n v="1"/>
  </r>
  <r>
    <x v="5"/>
    <s v="JU2324 P&amp;CC Sydney Home Nursing"/>
    <x v="2"/>
    <x v="21"/>
    <n v="853.81960526290004"/>
    <n v="306695.12209739001"/>
    <n v="0"/>
  </r>
  <r>
    <x v="5"/>
    <s v="JU2314 P&amp;CC Cremone CHC"/>
    <x v="2"/>
    <x v="2"/>
    <n v="0"/>
    <n v="0"/>
    <n v="0"/>
  </r>
  <r>
    <x v="8"/>
    <s v="JU4340 NSLHD RESEARCH SP&amp;T"/>
    <x v="0"/>
    <x v="18"/>
    <n v="212.05701315810001"/>
    <n v="97113.763862790001"/>
    <n v="109"/>
  </r>
  <r>
    <x v="0"/>
    <s v="JU1042 NSLHD HKHS DIV OF MEDICAL SERVICES"/>
    <x v="2"/>
    <x v="6"/>
    <n v="2277.6267659773998"/>
    <n v="1437212.23070363"/>
    <n v="30"/>
  </r>
  <r>
    <x v="2"/>
    <s v="JU4368 NSLHD RYDE NURSING SERVICES"/>
    <x v="0"/>
    <x v="15"/>
    <n v="1763.6718421056"/>
    <n v="591006.44199007004"/>
    <n v="15"/>
  </r>
  <r>
    <x v="6"/>
    <s v="JU2168 NSLHD CLINICAL OPER EXECUTIVE UNIT"/>
    <x v="0"/>
    <x v="0"/>
    <n v="589.16665789460001"/>
    <n v="256669.53784964001"/>
    <n v="43"/>
  </r>
  <r>
    <x v="0"/>
    <s v="JU1042 NSLHD HKHS DIV OF MEDICAL SERVICES"/>
    <x v="0"/>
    <x v="11"/>
    <n v="1545.5682377810999"/>
    <n v="953774.99113174004"/>
    <n v="33"/>
  </r>
  <r>
    <x v="3"/>
    <s v="JU1074 NSLHD NBHS MANLY DIV OF NURSING"/>
    <x v="2"/>
    <x v="6"/>
    <n v="962.38513157900002"/>
    <n v="445255.47912605002"/>
    <n v="8"/>
  </r>
  <r>
    <x v="6"/>
    <s v="JU2156 NSLHD FINANCE"/>
    <x v="2"/>
    <x v="1"/>
    <n v="364.64482236830003"/>
    <n v="174598.58364577001"/>
    <n v="32"/>
  </r>
  <r>
    <x v="3"/>
    <s v="JU1074 NSLHD NBHS MANLY DIV OF NURSING"/>
    <x v="2"/>
    <x v="20"/>
    <n v="945.80776315770004"/>
    <n v="443447.84248430002"/>
    <n v="6"/>
  </r>
  <r>
    <x v="1"/>
    <s v="JU2161 NSLHD PHPP ABORIGINAL HEALTH"/>
    <x v="2"/>
    <x v="18"/>
    <n v="0"/>
    <n v="0"/>
    <n v="6"/>
  </r>
  <r>
    <x v="2"/>
    <s v="JU4362 NSLHD RYDE CORPORATE SERVICES"/>
    <x v="0"/>
    <x v="17"/>
    <n v="490.84082894760002"/>
    <n v="129360.07819289999"/>
    <n v="29"/>
  </r>
  <r>
    <x v="6"/>
    <s v="NSLHD CORPORATE SERVICES - RE PPP"/>
    <x v="0"/>
    <x v="3"/>
    <n v="129.54190131569999"/>
    <n v="75854.322789939994"/>
    <n v="13"/>
  </r>
  <r>
    <x v="5"/>
    <s v="JU2309 P&amp;CC Child &amp; Family Health"/>
    <x v="1"/>
    <x v="13"/>
    <n v="542.76382894740004"/>
    <n v="342206.29985355999"/>
    <n v="51"/>
  </r>
  <r>
    <x v="0"/>
    <s v="JU1040 NSLHD HKHS DIV OF SECTOR OPER"/>
    <x v="0"/>
    <x v="1"/>
    <n v="77.994473684400006"/>
    <n v="33422.448898269999"/>
    <n v="11"/>
  </r>
  <r>
    <x v="7"/>
    <s v="JU2174 - NSLHD DRUG &amp; ALCOHOL"/>
    <x v="2"/>
    <x v="0"/>
    <n v="444.40940131579998"/>
    <n v="179484.52180270999"/>
    <n v="12"/>
  </r>
  <r>
    <x v="4"/>
    <s v="JU4356 NSLHD RNS MEDICAL SERVICES"/>
    <x v="0"/>
    <x v="21"/>
    <n v="1854.7710065788999"/>
    <n v="864930.39129276003"/>
    <n v="208"/>
  </r>
  <r>
    <x v="1"/>
    <s v="JU2162 NSLHD PHPP HEALTH PROMOTION"/>
    <x v="0"/>
    <x v="16"/>
    <n v="46.473026315799999"/>
    <n v="17774.129083979999"/>
    <n v="7"/>
  </r>
  <r>
    <x v="4"/>
    <s v="JU4367 - NSLHD RNS RYDE MEDICAL SERVICES"/>
    <x v="2"/>
    <x v="12"/>
    <n v="291.00412499999999"/>
    <n v="331681.72834671999"/>
    <n v="2"/>
  </r>
  <r>
    <x v="5"/>
    <s v="JU2314 P&amp;CC Cremone CHC"/>
    <x v="1"/>
    <x v="24"/>
    <n v="0"/>
    <n v="0"/>
    <n v="0"/>
  </r>
  <r>
    <x v="0"/>
    <s v="JU1046 NSLHD HKHS DIV OF NURSING"/>
    <x v="2"/>
    <x v="3"/>
    <n v="4166.0093421056999"/>
    <n v="1472238.7302460901"/>
    <n v="3"/>
  </r>
  <r>
    <x v="3"/>
    <s v="JU1077 NSLHD NBHS MV DIV OF DMS"/>
    <x v="0"/>
    <x v="15"/>
    <n v="56.153053571400001"/>
    <n v="33957.597533929998"/>
    <n v="0"/>
  </r>
  <r>
    <x v="4"/>
    <s v="JU1052 NSLHD RNS DIV OF SURG AND ANAESTH"/>
    <x v="2"/>
    <x v="5"/>
    <n v="15392.5171456772"/>
    <n v="6710771.2531178501"/>
    <n v="112"/>
  </r>
  <r>
    <x v="6"/>
    <s v="JU2168 NSLHD CLINICAL OPER EXECUTIVE UNIT"/>
    <x v="2"/>
    <x v="0"/>
    <n v="635.09052631550003"/>
    <n v="263646.40849817003"/>
    <n v="33"/>
  </r>
  <r>
    <x v="5"/>
    <s v="JU2309 P&amp;CC Child &amp; Family Health"/>
    <x v="0"/>
    <x v="11"/>
    <n v="400.82712500010001"/>
    <n v="230123.49539657001"/>
    <n v="35"/>
  </r>
  <r>
    <x v="6"/>
    <s v="JU2156 NSLHD FINANCE"/>
    <x v="2"/>
    <x v="21"/>
    <n v="239.54602631610001"/>
    <n v="102819.82768682"/>
    <n v="19"/>
  </r>
  <r>
    <x v="8"/>
    <s v="JU1248 NSLHD MANLY SP&amp;T"/>
    <x v="2"/>
    <x v="24"/>
    <n v="0"/>
    <n v="0"/>
    <n v="0"/>
  </r>
  <r>
    <x v="4"/>
    <s v="JU2108 NSLHD IMAGING"/>
    <x v="1"/>
    <x v="6"/>
    <n v="2125.8039483078001"/>
    <n v="1153946.8968470099"/>
    <n v="66"/>
  </r>
  <r>
    <x v="6"/>
    <s v="JU2168 NSLHD CLINICAL OPER EXECUTIVE UNIT"/>
    <x v="1"/>
    <x v="1"/>
    <n v="703.40338157890005"/>
    <n v="283881.35514136002"/>
    <n v="39"/>
  </r>
  <r>
    <x v="4"/>
    <s v="JU4360 NSLHD RNS OPERATIONS"/>
    <x v="0"/>
    <x v="6"/>
    <n v="1469.1631578949"/>
    <n v="414169.46438576002"/>
    <n v="130"/>
  </r>
  <r>
    <x v="5"/>
    <s v="JU2324 P&amp;CC Sydney Home Nursing"/>
    <x v="2"/>
    <x v="0"/>
    <n v="859.80868421080004"/>
    <n v="316439.16716744"/>
    <n v="0"/>
  </r>
  <r>
    <x v="6"/>
    <s v="JU2156 NSLHD FINANCE"/>
    <x v="1"/>
    <x v="5"/>
    <n v="255.75468421049999"/>
    <n v="136440.10472542001"/>
    <n v="16"/>
  </r>
  <r>
    <x v="4"/>
    <s v="JU2108 NSLHD IMAGING"/>
    <x v="0"/>
    <x v="19"/>
    <n v="2354.1425601497999"/>
    <n v="1141902.26944426"/>
    <n v="47"/>
  </r>
  <r>
    <x v="0"/>
    <s v="JU1025 NSLHD HKHS DIV OF CORPORATE SERVICES"/>
    <x v="0"/>
    <x v="20"/>
    <n v="818.33447368420002"/>
    <n v="183878.55360817999"/>
    <n v="10"/>
  </r>
  <r>
    <x v="4"/>
    <s v="JU1102 NSLHD CORPORATE SERVICES - RNS PPP"/>
    <x v="1"/>
    <x v="5"/>
    <n v="61.994736842000002"/>
    <n v="17604.70065092"/>
    <n v="0"/>
  </r>
  <r>
    <x v="0"/>
    <s v="JU1024 NSLHD HKH OUTPATIENT SERVICES"/>
    <x v="0"/>
    <x v="17"/>
    <n v="47.422894736799996"/>
    <n v="17597.439146010001"/>
    <n v="1"/>
  </r>
  <r>
    <x v="6"/>
    <s v="JU1317 NSLHD NORTHERN BEACHES HOSPITAL"/>
    <x v="0"/>
    <x v="17"/>
    <n v="1322.4026315793001"/>
    <n v="608342.98907182994"/>
    <n v="52"/>
  </r>
  <r>
    <x v="6"/>
    <s v="JU1317 NSLHD NORTHERN BEACHES HOSPITAL"/>
    <x v="1"/>
    <x v="4"/>
    <n v="1002.1826315787"/>
    <n v="507431.79448737"/>
    <n v="53"/>
  </r>
  <r>
    <x v="7"/>
    <s v="JU2175 NSLHD MENTAL HEALTH DRUG AND ALCOHOL"/>
    <x v="0"/>
    <x v="1"/>
    <n v="4374.0904539480998"/>
    <n v="1790460.0581102001"/>
    <n v="168"/>
  </r>
  <r>
    <x v="4"/>
    <s v="JU1068 NSLHD RNS DIV OF PRIM &amp; COMM CARE"/>
    <x v="1"/>
    <x v="18"/>
    <n v="79.007894736899999"/>
    <n v="32966.211392869998"/>
    <n v="39"/>
  </r>
  <r>
    <x v="0"/>
    <s v="JU1044 NSLHD HKHS DIV OF ALLIED HEALTH"/>
    <x v="2"/>
    <x v="15"/>
    <n v="45.1646052631"/>
    <n v="19106.319621160001"/>
    <n v="10"/>
  </r>
  <r>
    <x v="6"/>
    <s v="JU2116 NSLHD CLINICAL TECHNOLOGY SERVICE"/>
    <x v="0"/>
    <x v="10"/>
    <n v="32.958947368499999"/>
    <n v="11766.24478897"/>
    <n v="0"/>
  </r>
  <r>
    <x v="4"/>
    <s v="JU1048 NSLHD RNS DIV OF MEDIC"/>
    <x v="2"/>
    <x v="22"/>
    <n v="11932.1090958646"/>
    <n v="5797001.4434949802"/>
    <n v="92"/>
  </r>
  <r>
    <x v="4"/>
    <s v="JU2108 NSLHD IMAGING"/>
    <x v="2"/>
    <x v="0"/>
    <n v="1970.2696428567999"/>
    <n v="1030887.3516447"/>
    <n v="67"/>
  </r>
  <r>
    <x v="3"/>
    <s v="JU1078 NSLHD NBHS MV DIV OF ALLIED HEALTH"/>
    <x v="2"/>
    <x v="4"/>
    <n v="16.6051315789"/>
    <n v="5268.8310131400003"/>
    <n v="1"/>
  </r>
  <r>
    <x v="5"/>
    <s v="JU2312 P&amp;CC Community Clinical Rehab"/>
    <x v="2"/>
    <x v="10"/>
    <n v="62.224078947400002"/>
    <n v="28782.819199379999"/>
    <n v="2"/>
  </r>
  <r>
    <x v="3"/>
    <s v="JU1078 NSLHD NBHS MV DIV OF ALLIED HEALTH"/>
    <x v="0"/>
    <x v="23"/>
    <n v="18.5372368421"/>
    <n v="7793.9927544499997"/>
    <n v="0"/>
  </r>
  <r>
    <x v="4"/>
    <s v="JU4354 NSLHD RNS FINANCE"/>
    <x v="1"/>
    <x v="5"/>
    <n v="50.005657894700001"/>
    <n v="19696.056022150002"/>
    <n v="2"/>
  </r>
  <r>
    <x v="3"/>
    <s v="JU1074 NSLHD NBHS MANLY DIV OF NURSING"/>
    <x v="0"/>
    <x v="0"/>
    <n v="882.12644736840002"/>
    <n v="416103.08157436998"/>
    <n v="7"/>
  </r>
  <r>
    <x v="5"/>
    <s v="JU2324 P&amp;CC Sydney Home Nursing"/>
    <x v="2"/>
    <x v="5"/>
    <n v="753.86565789509996"/>
    <n v="271305.46689411998"/>
    <n v="1"/>
  </r>
  <r>
    <x v="4"/>
    <s v="JU4354 NSLHD RNS FINANCE"/>
    <x v="0"/>
    <x v="19"/>
    <n v="80.025394736699994"/>
    <n v="30263.541751230001"/>
    <n v="12"/>
  </r>
  <r>
    <x v="4"/>
    <s v="JU1056 NSLHD RNS DIV OF WOM CHILD AND FAM HLTH"/>
    <x v="1"/>
    <x v="2"/>
    <n v="3535.7505000003998"/>
    <n v="1874488.32485344"/>
    <n v="37"/>
  </r>
  <r>
    <x v="3"/>
    <s v="JU1079 NSLHD NBHS MV DIV OF CORPORATE SERVICES"/>
    <x v="2"/>
    <x v="25"/>
    <n v="54.4475000001"/>
    <n v="12064.990960089999"/>
    <n v="10"/>
  </r>
  <r>
    <x v="2"/>
    <s v="JU4370 NSLHD RYDE PRIMARY &amp; COMMUNITY CARE"/>
    <x v="0"/>
    <x v="14"/>
    <n v="0.56894736840000004"/>
    <n v="180.53071864"/>
    <n v="0"/>
  </r>
  <r>
    <x v="4"/>
    <s v="JU1048 NSLHD RNS DIV OF MEDIC"/>
    <x v="1"/>
    <x v="24"/>
    <n v="10863.299635339599"/>
    <n v="5558313.8198801801"/>
    <n v="106"/>
  </r>
  <r>
    <x v="6"/>
    <s v="JU2144 NSLHD CHIEF EXECUTIVE"/>
    <x v="1"/>
    <x v="1"/>
    <n v="96.760302631499997"/>
    <n v="43479.36819239"/>
    <n v="32"/>
  </r>
  <r>
    <x v="4"/>
    <s v="JU4360 NSLHD RNS OPERATIONS"/>
    <x v="2"/>
    <x v="3"/>
    <n v="1984.8468157897"/>
    <n v="585494.42869273003"/>
    <n v="185"/>
  </r>
  <r>
    <x v="4"/>
    <s v="JU1048 NSLHD RNS DIV OF MEDIC"/>
    <x v="1"/>
    <x v="3"/>
    <n v="11041.5701813913"/>
    <n v="5675193.5512635503"/>
    <n v="126"/>
  </r>
  <r>
    <x v="6"/>
    <s v="JU2144 NSLHD CHIEF EXECUTIVE"/>
    <x v="1"/>
    <x v="4"/>
    <n v="77.678427631700004"/>
    <n v="36047.867210969998"/>
    <n v="44"/>
  </r>
  <r>
    <x v="1"/>
    <s v="JU2162 NSLHD PHPP HEALTH PROMOTION"/>
    <x v="0"/>
    <x v="21"/>
    <n v="20.784605263100001"/>
    <n v="9195.8485086000001"/>
    <n v="6"/>
  </r>
  <r>
    <x v="2"/>
    <s v="JU4362 NSLHD RYDE CORPORATE SERVICES"/>
    <x v="1"/>
    <x v="3"/>
    <n v="309.3394736839"/>
    <n v="87538.812373969995"/>
    <n v="14"/>
  </r>
  <r>
    <x v="1"/>
    <s v="JU2161 NSLHD PHPP ABORIGINAL HEALTH"/>
    <x v="2"/>
    <x v="6"/>
    <n v="35.316526315799997"/>
    <n v="17758.119152269999"/>
    <n v="14"/>
  </r>
  <r>
    <x v="6"/>
    <s v="NSLHD CORPORATE SERVICES - RE PPP"/>
    <x v="0"/>
    <x v="24"/>
    <n v="82.701697368400005"/>
    <n v="49799.189567670001"/>
    <n v="0"/>
  </r>
  <r>
    <x v="4"/>
    <s v="JU1056 NSLHD RNS DIV OF WOM CHILD AND FAM HLTH"/>
    <x v="2"/>
    <x v="13"/>
    <n v="4566.1320657896003"/>
    <n v="2147425.5217140801"/>
    <n v="77"/>
  </r>
  <r>
    <x v="0"/>
    <s v="JU1042 NSLHD HKHS DIV OF MEDICAL SERVICES"/>
    <x v="0"/>
    <x v="3"/>
    <n v="1678.5882631584"/>
    <n v="1038243.22486273"/>
    <n v="78"/>
  </r>
  <r>
    <x v="6"/>
    <s v="JU2156 NSLHD FINANCE"/>
    <x v="0"/>
    <x v="15"/>
    <n v="251.99548684210001"/>
    <n v="98572.734676079999"/>
    <n v="19"/>
  </r>
  <r>
    <x v="5"/>
    <s v="JU2324 P&amp;CC Sydney Home Nursing"/>
    <x v="2"/>
    <x v="24"/>
    <n v="892.07447368409998"/>
    <n v="323191.17004545999"/>
    <n v="2"/>
  </r>
  <r>
    <x v="5"/>
    <s v="JU2322 P&amp;CC Oral Health"/>
    <x v="0"/>
    <x v="16"/>
    <n v="87.335394736699996"/>
    <n v="33220.504700140002"/>
    <n v="2"/>
  </r>
  <r>
    <x v="4"/>
    <s v="JU4360 NSLHD RNS OPERATIONS"/>
    <x v="2"/>
    <x v="11"/>
    <n v="2212.0959210525998"/>
    <n v="615893.85240560002"/>
    <n v="154"/>
  </r>
  <r>
    <x v="6"/>
    <s v="JU4312 NSLHD MEDICAL IMAGING"/>
    <x v="0"/>
    <x v="14"/>
    <n v="107.08357142849999"/>
    <n v="56945.533373240003"/>
    <n v="7"/>
  </r>
  <r>
    <x v="2"/>
    <s v="JU4362 NSLHD RYDE CORPORATE SERVICES"/>
    <x v="1"/>
    <x v="24"/>
    <n v="272.2168421051"/>
    <n v="70708.871321789993"/>
    <n v="7"/>
  </r>
  <r>
    <x v="5"/>
    <s v="JU2322 P&amp;CC Oral Health"/>
    <x v="0"/>
    <x v="7"/>
    <n v="101.98415131580001"/>
    <n v="39534.051925300002"/>
    <n v="6"/>
  </r>
  <r>
    <x v="6"/>
    <s v="JU1317 NSLHD NORTHERN BEACHES HOSPITAL"/>
    <x v="1"/>
    <x v="18"/>
    <n v="653.46578947399996"/>
    <n v="324613.74655720999"/>
    <n v="52"/>
  </r>
  <r>
    <x v="5"/>
    <s v="JU2307 P&amp;CC Area Executive"/>
    <x v="2"/>
    <x v="2"/>
    <n v="50.119210526300002"/>
    <n v="27552.614961219999"/>
    <n v="8"/>
  </r>
  <r>
    <x v="2"/>
    <s v="JU4362 NSLHD RYDE CORPORATE SERVICES"/>
    <x v="2"/>
    <x v="25"/>
    <n v="348.11513157889999"/>
    <n v="91987.615162279995"/>
    <n v="13"/>
  </r>
  <r>
    <x v="4"/>
    <s v="JU4354 NSLHD RNS FINANCE"/>
    <x v="1"/>
    <x v="13"/>
    <n v="49.609914473700002"/>
    <n v="20385.637076849998"/>
    <n v="2"/>
  </r>
  <r>
    <x v="2"/>
    <s v="JU4368 NSLHD RYDE NURSING SERVICES"/>
    <x v="0"/>
    <x v="6"/>
    <n v="2136.0998684218998"/>
    <n v="729093.64984152"/>
    <n v="12"/>
  </r>
  <r>
    <x v="5"/>
    <s v="JU2307 P&amp;CC Area Executive"/>
    <x v="2"/>
    <x v="1"/>
    <n v="55.039289473700002"/>
    <n v="31176.44135062"/>
    <n v="7"/>
  </r>
  <r>
    <x v="5"/>
    <s v="JU2320 P&amp;CC Multicutural Health"/>
    <x v="0"/>
    <x v="2"/>
    <n v="2.9665789473999999"/>
    <n v="1467.6205970000001"/>
    <n v="1"/>
  </r>
  <r>
    <x v="0"/>
    <s v="JU1040 NSLHD HKHS DIV OF SECTOR OPER"/>
    <x v="2"/>
    <x v="3"/>
    <n v="104.4057894736"/>
    <n v="43265.827160549998"/>
    <n v="23"/>
  </r>
  <r>
    <x v="2"/>
    <s v="JU4368 NSLHD RYDE NURSING SERVICES"/>
    <x v="0"/>
    <x v="20"/>
    <n v="2193.4972368419999"/>
    <n v="749387.07336763002"/>
    <n v="10"/>
  </r>
  <r>
    <x v="5"/>
    <s v="JU2316 P&amp;CC Health Contact Centre"/>
    <x v="2"/>
    <x v="8"/>
    <n v="31.220526315899999"/>
    <n v="10357.52415402"/>
    <n v="1"/>
  </r>
  <r>
    <x v="5"/>
    <s v="JU2307 P&amp;CC Area Executive"/>
    <x v="2"/>
    <x v="4"/>
    <n v="38.496447368399998"/>
    <n v="19840.52509114"/>
    <n v="9"/>
  </r>
  <r>
    <x v="4"/>
    <s v="JU4367 - NSLHD RNS RYDE MEDICAL SERVICES"/>
    <x v="0"/>
    <x v="10"/>
    <n v="287.54959210509998"/>
    <n v="310502.43211291003"/>
    <n v="1"/>
  </r>
  <r>
    <x v="5"/>
    <s v="JU2307 P&amp;CC Area Executive"/>
    <x v="0"/>
    <x v="23"/>
    <n v="51.640223684200002"/>
    <n v="27282.187337079999"/>
    <n v="4"/>
  </r>
  <r>
    <x v="5"/>
    <s v="JU2320 P&amp;CC Multicutural Health"/>
    <x v="2"/>
    <x v="11"/>
    <n v="11.692500000000001"/>
    <n v="5784.4925535000002"/>
    <n v="3"/>
  </r>
  <r>
    <x v="4"/>
    <s v="JU1064 NSLHD RNS DIV OF BUSINESS UNITS"/>
    <x v="1"/>
    <x v="5"/>
    <n v="0"/>
    <n v="0"/>
    <n v="0"/>
  </r>
  <r>
    <x v="3"/>
    <s v="JU1088 NSLHD NBHS DIV OF SECTOR OPER"/>
    <x v="1"/>
    <x v="6"/>
    <n v="0"/>
    <n v="0"/>
    <n v="0"/>
  </r>
  <r>
    <x v="8"/>
    <s v="JU1248 NSLHD MANLY SP&amp;T"/>
    <x v="2"/>
    <x v="14"/>
    <n v="0"/>
    <n v="0"/>
    <n v="0"/>
  </r>
  <r>
    <x v="3"/>
    <s v="JU1072 NSLHD NBHS DIV OF MEDIC EMERG AND ICU"/>
    <x v="2"/>
    <x v="12"/>
    <n v="13.414282894699999"/>
    <n v="13680.542046"/>
    <n v="0"/>
  </r>
  <r>
    <x v="8"/>
    <s v="JU1248 NSLHD MANLY SP&amp;T"/>
    <x v="0"/>
    <x v="23"/>
    <n v="0"/>
    <n v="0"/>
    <n v="0"/>
  </r>
  <r>
    <x v="5"/>
    <s v="JU2320 P&amp;CC Multicutural Health"/>
    <x v="0"/>
    <x v="1"/>
    <n v="1.4322368421"/>
    <n v="708.55363250000005"/>
    <n v="1"/>
  </r>
  <r>
    <x v="6"/>
    <s v="JU2158 NSLHD PATU - PATIENT ACCESS TRANSPORT UNIT"/>
    <x v="2"/>
    <x v="1"/>
    <n v="59.419605263100003"/>
    <n v="23089.116644919999"/>
    <n v="1"/>
  </r>
  <r>
    <x v="0"/>
    <s v="JU1044 NSLHD HKHS DIV OF ALLIED HEALTH"/>
    <x v="0"/>
    <x v="15"/>
    <n v="36.7132894736"/>
    <n v="15954.9798969"/>
    <n v="22"/>
  </r>
  <r>
    <x v="6"/>
    <s v="JU1317 NSLHD NORTHERN BEACHES HOSPITAL"/>
    <x v="0"/>
    <x v="3"/>
    <n v="1340.715526316"/>
    <n v="621300.60057796002"/>
    <n v="81"/>
  </r>
  <r>
    <x v="6"/>
    <s v="JU2148 NSLHD CLINICAL GOVERNANCE"/>
    <x v="0"/>
    <x v="14"/>
    <n v="288.0405263156"/>
    <n v="103000.43398572"/>
    <n v="42"/>
  </r>
  <r>
    <x v="6"/>
    <s v="JU2160 NSLHD INFORMATION COMMUNICATIONS &amp; TECHNOLOGY"/>
    <x v="1"/>
    <x v="20"/>
    <n v="1038.6529144734"/>
    <n v="499367.33908318001"/>
    <n v="112"/>
  </r>
  <r>
    <x v="5"/>
    <s v="JU2312 P&amp;CC Community Clinical Rehab"/>
    <x v="0"/>
    <x v="4"/>
    <n v="58.907105263200002"/>
    <n v="25938.747624830001"/>
    <n v="6"/>
  </r>
  <r>
    <x v="1"/>
    <s v="JU2161 NSLHD PHPP ABORIGINAL HEALTH"/>
    <x v="1"/>
    <x v="16"/>
    <n v="1.7011842104999999"/>
    <n v="789.17817363999995"/>
    <n v="12"/>
  </r>
  <r>
    <x v="7"/>
    <s v="JU2174 - NSLHD DRUG &amp; ALCOHOL"/>
    <x v="1"/>
    <x v="12"/>
    <n v="506.5884210525"/>
    <n v="230153.93149218001"/>
    <n v="9"/>
  </r>
  <r>
    <x v="0"/>
    <s v="JU1044 NSLHD HKHS DIV OF ALLIED HEALTH"/>
    <x v="0"/>
    <x v="4"/>
    <n v="86.118684210500007"/>
    <n v="35249.836837529998"/>
    <n v="11"/>
  </r>
  <r>
    <x v="6"/>
    <s v="JU2158 NSLHD PATU - PATIENT ACCESS TRANSPORT UNIT"/>
    <x v="2"/>
    <x v="18"/>
    <n v="36.129473684200001"/>
    <n v="12542.597406909999"/>
    <n v="0"/>
  </r>
  <r>
    <x v="8"/>
    <s v="JU1244 NSLHD HORNSBY SP&amp;T"/>
    <x v="1"/>
    <x v="12"/>
    <n v="0"/>
    <n v="0"/>
    <n v="0"/>
  </r>
  <r>
    <x v="3"/>
    <s v="JU1088 NSLHD NBHS DIV OF SECTOR OPER"/>
    <x v="2"/>
    <x v="11"/>
    <n v="0"/>
    <n v="0"/>
    <n v="2"/>
  </r>
  <r>
    <x v="4"/>
    <s v="JU4360 NSLHD RNS OPERATIONS"/>
    <x v="0"/>
    <x v="22"/>
    <n v="1759.3465789473"/>
    <n v="482917.11542480002"/>
    <n v="154"/>
  </r>
  <r>
    <x v="5"/>
    <s v="JU2316 P&amp;CC Health Contact Centre"/>
    <x v="0"/>
    <x v="19"/>
    <n v="19.597763157900001"/>
    <n v="6667.5796653500001"/>
    <n v="0"/>
  </r>
  <r>
    <x v="0"/>
    <s v="JU1025 NSLHD HKHS DIV OF CORPORATE SERVICES"/>
    <x v="1"/>
    <x v="4"/>
    <n v="553.12473684220004"/>
    <n v="141447.59666387"/>
    <n v="18"/>
  </r>
  <r>
    <x v="3"/>
    <s v="JU1088 NSLHD NBHS DIV OF SECTOR OPER"/>
    <x v="1"/>
    <x v="13"/>
    <n v="0"/>
    <n v="0"/>
    <n v="3"/>
  </r>
  <r>
    <x v="6"/>
    <s v="JU2116 NSLHD CLINICAL TECHNOLOGY SERVICE"/>
    <x v="2"/>
    <x v="11"/>
    <n v="17.334342105299999"/>
    <n v="6361.4719175"/>
    <n v="1"/>
  </r>
  <r>
    <x v="6"/>
    <s v="NSLHD CORPORATE SERVICES - RE PPP"/>
    <x v="2"/>
    <x v="11"/>
    <n v="76.229427631500002"/>
    <n v="43708.741211610002"/>
    <n v="4"/>
  </r>
  <r>
    <x v="5"/>
    <s v="JU2312 P&amp;CC Community Clinical Rehab"/>
    <x v="2"/>
    <x v="24"/>
    <n v="66.052500000099997"/>
    <n v="30161.5357673"/>
    <n v="2"/>
  </r>
  <r>
    <x v="4"/>
    <s v="JU4356 NSLHD RNS MEDICAL SERVICES"/>
    <x v="0"/>
    <x v="6"/>
    <n v="1481.6307105264"/>
    <n v="679513.01171372004"/>
    <n v="232"/>
  </r>
  <r>
    <x v="4"/>
    <s v="JU4358 NSLHD RNS NURSING SERVICES"/>
    <x v="0"/>
    <x v="23"/>
    <n v="420.95184210539998"/>
    <n v="166873.06954180001"/>
    <n v="1"/>
  </r>
  <r>
    <x v="4"/>
    <s v="JU4358 NSLHD RNS NURSING SERVICES"/>
    <x v="0"/>
    <x v="15"/>
    <n v="260.97381578940002"/>
    <n v="99004.024676440007"/>
    <n v="2"/>
  </r>
  <r>
    <x v="5"/>
    <s v="JU2314 P&amp;CC Cremone CHC"/>
    <x v="0"/>
    <x v="5"/>
    <n v="0"/>
    <n v="0"/>
    <n v="0"/>
  </r>
  <r>
    <x v="5"/>
    <s v="JU2314 P&amp;CC Cremone CHC"/>
    <x v="1"/>
    <x v="11"/>
    <n v="0"/>
    <n v="0"/>
    <n v="0"/>
  </r>
  <r>
    <x v="6"/>
    <s v="JU2156 NSLHD FINANCE"/>
    <x v="2"/>
    <x v="11"/>
    <n v="297.3291118418"/>
    <n v="136579.54865420001"/>
    <n v="25"/>
  </r>
  <r>
    <x v="6"/>
    <s v="JU2158 NSLHD PATU - PATIENT ACCESS TRANSPORT UNIT"/>
    <x v="1"/>
    <x v="20"/>
    <n v="38.211710526300003"/>
    <n v="13936.537024630001"/>
    <n v="0"/>
  </r>
  <r>
    <x v="3"/>
    <s v="JU1077 NSLHD NBHS MV DIV OF DMS"/>
    <x v="2"/>
    <x v="20"/>
    <n v="50.577390977500002"/>
    <n v="29915.931697439999"/>
    <n v="0"/>
  </r>
  <r>
    <x v="3"/>
    <s v="JU1079 NSLHD NBHS MV DIV OF CORPORATE SERVICES"/>
    <x v="0"/>
    <x v="17"/>
    <n v="109.66671052620001"/>
    <n v="22853.025399499998"/>
    <n v="12"/>
  </r>
  <r>
    <x v="8"/>
    <s v="JU4340 NSLHD RESEARCH SP&amp;T"/>
    <x v="1"/>
    <x v="18"/>
    <n v="129.4772631578"/>
    <n v="68748.668863300001"/>
    <n v="8"/>
  </r>
  <r>
    <x v="0"/>
    <s v="JU1042 NSLHD HKHS DIV OF MEDICAL SERVICES"/>
    <x v="2"/>
    <x v="12"/>
    <n v="2526.9739257522001"/>
    <n v="1552466.06124538"/>
    <n v="41"/>
  </r>
  <r>
    <x v="5"/>
    <s v="JU2307 P&amp;CC Area Executive"/>
    <x v="1"/>
    <x v="6"/>
    <n v="28.345131578899998"/>
    <n v="13658.396799550001"/>
    <n v="3"/>
  </r>
  <r>
    <x v="4"/>
    <s v="JU1068 NSLHD RNS DIV OF PRIM &amp; COMM CARE"/>
    <x v="1"/>
    <x v="8"/>
    <n v="102.8028947367"/>
    <n v="45105.045111890002"/>
    <n v="24"/>
  </r>
  <r>
    <x v="5"/>
    <s v="JU2305 P&amp;CC AGED CARE &amp; REHAB"/>
    <x v="2"/>
    <x v="24"/>
    <n v="122.09953947370001"/>
    <n v="53696.628295759998"/>
    <n v="7"/>
  </r>
  <r>
    <x v="8"/>
    <s v="JU1237 NSLHD RNS DIV OF MEDICINE SP&amp;T"/>
    <x v="0"/>
    <x v="8"/>
    <n v="0"/>
    <n v="0"/>
    <n v="3"/>
  </r>
  <r>
    <x v="3"/>
    <s v="JU1077 NSLHD NBHS MV DIV OF DMS"/>
    <x v="0"/>
    <x v="0"/>
    <n v="48.854232142800001"/>
    <n v="29716.351160859998"/>
    <n v="0"/>
  </r>
  <r>
    <x v="1"/>
    <s v="JU2161 NSLHD PHPP ABORIGINAL HEALTH"/>
    <x v="0"/>
    <x v="18"/>
    <n v="29.019026315800001"/>
    <n v="11514.13201388"/>
    <n v="7"/>
  </r>
  <r>
    <x v="8"/>
    <s v="JU1244 NSLHD HORNSBY SP&amp;T"/>
    <x v="0"/>
    <x v="11"/>
    <n v="0"/>
    <n v="0"/>
    <n v="0"/>
  </r>
  <r>
    <x v="8"/>
    <s v="JU1248 NSLHD MANLY SP&amp;T"/>
    <x v="2"/>
    <x v="11"/>
    <n v="0"/>
    <n v="0"/>
    <n v="0"/>
  </r>
  <r>
    <x v="8"/>
    <s v="JU1237 NSLHD RNS DIV OF MEDICINE SP&amp;T"/>
    <x v="0"/>
    <x v="4"/>
    <n v="0"/>
    <n v="0"/>
    <n v="2"/>
  </r>
  <r>
    <x v="4"/>
    <s v="JU1064 NSLHD RNS DIV OF BUSINESS UNITS"/>
    <x v="1"/>
    <x v="1"/>
    <n v="0"/>
    <n v="0"/>
    <n v="0"/>
  </r>
  <r>
    <x v="5"/>
    <s v="JU2326 P&amp;CC Transitional Aged Care Program"/>
    <x v="1"/>
    <x v="20"/>
    <n v="10.864210526300001"/>
    <n v="4522.1593608800003"/>
    <n v="1"/>
  </r>
  <r>
    <x v="8"/>
    <s v="JU1237 NSLHD RNS DIV OF MEDICINE SP&amp;T"/>
    <x v="0"/>
    <x v="7"/>
    <n v="0"/>
    <n v="0"/>
    <n v="2"/>
  </r>
  <r>
    <x v="4"/>
    <s v="JU4367 - NSLHD RNS RYDE MEDICAL SERVICES"/>
    <x v="0"/>
    <x v="19"/>
    <n v="322.79357894729998"/>
    <n v="337750.97676425002"/>
    <n v="3"/>
  </r>
  <r>
    <x v="4"/>
    <s v="JU4358 NSLHD RNS NURSING SERVICES"/>
    <x v="0"/>
    <x v="1"/>
    <n v="301.81881578939999"/>
    <n v="117959.59272308"/>
    <n v="2"/>
  </r>
  <r>
    <x v="1"/>
    <s v="JU2152 NSLHD POPULATION HEALTH &amp; PLANNING"/>
    <x v="2"/>
    <x v="10"/>
    <n v="46.848440789500003"/>
    <n v="31993.47664384"/>
    <n v="3"/>
  </r>
  <r>
    <x v="4"/>
    <s v="JU4358 NSLHD RNS NURSING SERVICES"/>
    <x v="2"/>
    <x v="20"/>
    <n v="375.17460526299999"/>
    <n v="164311.21194464999"/>
    <n v="2"/>
  </r>
  <r>
    <x v="7"/>
    <s v="JU2175 NSLHD MENTAL HEALTH DRUG AND ALCOHOL"/>
    <x v="2"/>
    <x v="21"/>
    <n v="4637.578164474"/>
    <n v="2028921.4523634601"/>
    <n v="93"/>
  </r>
  <r>
    <x v="4"/>
    <s v="JU4358 NSLHD RNS NURSING SERVICES"/>
    <x v="2"/>
    <x v="19"/>
    <n v="352.30184210520002"/>
    <n v="152537.27069189001"/>
    <n v="0"/>
  </r>
  <r>
    <x v="3"/>
    <s v="JU1079 NSLHD NBHS MV DIV OF CORPORATE SERVICES"/>
    <x v="1"/>
    <x v="3"/>
    <n v="97.717236842099993"/>
    <n v="23928.866658710002"/>
    <n v="17"/>
  </r>
  <r>
    <x v="5"/>
    <s v="JU2308 P&amp;CC Breast Screen"/>
    <x v="0"/>
    <x v="11"/>
    <n v="39.242128759499998"/>
    <n v="17760.162930990002"/>
    <n v="6"/>
  </r>
  <r>
    <x v="4"/>
    <s v="JU1052 NSLHD RNS DIV OF SURG AND ANAESTH"/>
    <x v="1"/>
    <x v="12"/>
    <n v="14689.0066437966"/>
    <n v="6900303.4688993692"/>
    <n v="127"/>
  </r>
  <r>
    <x v="8"/>
    <s v="JU1236 NSLHD ROYAL NORTH SHORE SP&amp;T"/>
    <x v="0"/>
    <x v="24"/>
    <n v="113.0007894737"/>
    <n v="54698.940876549997"/>
    <n v="4"/>
  </r>
  <r>
    <x v="1"/>
    <s v="JU2162 NSLHD PHPP HEALTH PROMOTION"/>
    <x v="1"/>
    <x v="16"/>
    <n v="14.260921052600001"/>
    <n v="5686.1850034299996"/>
    <n v="15"/>
  </r>
  <r>
    <x v="4"/>
    <s v="JU1102 NSLHD CORPORATE SERVICES - RNS PPP"/>
    <x v="0"/>
    <x v="4"/>
    <n v="120.2831578947"/>
    <n v="33743.816211609999"/>
    <n v="0"/>
  </r>
  <r>
    <x v="5"/>
    <s v="JU2307 P&amp;CC Area Executive"/>
    <x v="1"/>
    <x v="12"/>
    <n v="27.225131578999999"/>
    <n v="12970.82984878"/>
    <n v="3"/>
  </r>
  <r>
    <x v="3"/>
    <s v="JU1077 NSLHD NBHS MV DIV OF DMS"/>
    <x v="2"/>
    <x v="7"/>
    <n v="48.914776315799998"/>
    <n v="28976.520753649998"/>
    <n v="1"/>
  </r>
  <r>
    <x v="6"/>
    <s v="JU2168 NSLHD CLINICAL OPER EXECUTIVE UNIT"/>
    <x v="0"/>
    <x v="5"/>
    <n v="461.80648026329999"/>
    <n v="188753.37034677001"/>
    <n v="53"/>
  </r>
  <r>
    <x v="6"/>
    <s v="JU2166 NSLHD SENIOR MEDICAL WORKFORCE"/>
    <x v="0"/>
    <x v="9"/>
    <n v="130.6164868422"/>
    <n v="73055.619394940004"/>
    <n v="20"/>
  </r>
  <r>
    <x v="3"/>
    <s v="JU1076 NSLHD NBHS DIV OF ANAESTH AND SURG"/>
    <x v="0"/>
    <x v="22"/>
    <n v="18.388124999999999"/>
    <n v="25137.90700155"/>
    <n v="0"/>
  </r>
  <r>
    <x v="1"/>
    <s v="JU2162 NSLHD PHPP HEALTH PROMOTION"/>
    <x v="0"/>
    <x v="13"/>
    <n v="39.801842105299997"/>
    <n v="14839.20915975"/>
    <n v="8"/>
  </r>
  <r>
    <x v="8"/>
    <s v="JU1244 NSLHD HORNSBY SP&amp;T"/>
    <x v="2"/>
    <x v="14"/>
    <n v="0"/>
    <n v="0"/>
    <n v="0"/>
  </r>
  <r>
    <x v="2"/>
    <s v="JU4368 NSLHD RYDE NURSING SERVICES"/>
    <x v="1"/>
    <x v="20"/>
    <n v="2546.4726315787998"/>
    <n v="896421.03606803005"/>
    <n v="0"/>
  </r>
  <r>
    <x v="4"/>
    <s v="JU1056 NSLHD RNS DIV OF WOM CHILD AND FAM HLTH"/>
    <x v="0"/>
    <x v="22"/>
    <n v="4586.9961513151002"/>
    <n v="2162019.16361997"/>
    <n v="47"/>
  </r>
  <r>
    <x v="0"/>
    <s v="JU1025 NSLHD HKHS DIV OF CORPORATE SERVICES"/>
    <x v="1"/>
    <x v="6"/>
    <n v="583.45881578939998"/>
    <n v="144110.53862139001"/>
    <n v="15"/>
  </r>
  <r>
    <x v="1"/>
    <s v="JU2163 NSLHD PHPP PUBLIC HEALTH UNIT"/>
    <x v="1"/>
    <x v="2"/>
    <n v="107.13855921050001"/>
    <n v="97268.948687319993"/>
    <n v="1"/>
  </r>
  <r>
    <x v="6"/>
    <s v="JU1317 NSLHD NORTHERN BEACHES HOSPITAL"/>
    <x v="2"/>
    <x v="6"/>
    <n v="1289.8553947369001"/>
    <n v="605614.35032325995"/>
    <n v="59"/>
  </r>
  <r>
    <x v="0"/>
    <s v="JU1025 NSLHD HKHS DIV OF CORPORATE SERVICES"/>
    <x v="2"/>
    <x v="13"/>
    <n v="616.32657894750002"/>
    <n v="134824.73988333001"/>
    <n v="15"/>
  </r>
  <r>
    <x v="2"/>
    <s v="JU4368 NSLHD RYDE NURSING SERVICES"/>
    <x v="1"/>
    <x v="18"/>
    <n v="2651.6194736845"/>
    <n v="948832.49126869999"/>
    <n v="1"/>
  </r>
  <r>
    <x v="5"/>
    <s v="JU2314 P&amp;CC Cremone CHC"/>
    <x v="0"/>
    <x v="21"/>
    <n v="0"/>
    <n v="0"/>
    <n v="0"/>
  </r>
  <r>
    <x v="6"/>
    <s v="JU1317 NSLHD NORTHERN BEACHES HOSPITAL"/>
    <x v="0"/>
    <x v="1"/>
    <n v="1229.9138157896"/>
    <n v="571274.00573833997"/>
    <n v="94"/>
  </r>
  <r>
    <x v="6"/>
    <s v="JU1317 NSLHD NORTHERN BEACHES HOSPITAL"/>
    <x v="2"/>
    <x v="20"/>
    <n v="1231.6249999997999"/>
    <n v="583986.05362986005"/>
    <n v="34"/>
  </r>
  <r>
    <x v="5"/>
    <s v="JU2309 P&amp;CC Child &amp; Family Health"/>
    <x v="2"/>
    <x v="22"/>
    <n v="523.10053947359995"/>
    <n v="320805.22517261998"/>
    <n v="39"/>
  </r>
  <r>
    <x v="6"/>
    <s v="JU2166 NSLHD SENIOR MEDICAL WORKFORCE"/>
    <x v="2"/>
    <x v="10"/>
    <n v="159.13433552629999"/>
    <n v="85686.91041687"/>
    <n v="3"/>
  </r>
  <r>
    <x v="6"/>
    <s v="JU2148 NSLHD CLINICAL GOVERNANCE"/>
    <x v="2"/>
    <x v="19"/>
    <n v="352.9031578949"/>
    <n v="140533.29744441001"/>
    <n v="32"/>
  </r>
  <r>
    <x v="1"/>
    <s v="JU2161 NSLHD PHPP ABORIGINAL HEALTH"/>
    <x v="0"/>
    <x v="8"/>
    <n v="38.5228947369"/>
    <n v="16916.164503339998"/>
    <n v="11"/>
  </r>
  <r>
    <x v="5"/>
    <s v="JU2324 P&amp;CC Sydney Home Nursing"/>
    <x v="0"/>
    <x v="19"/>
    <n v="622.64447368440005"/>
    <n v="227356.54510997"/>
    <n v="3"/>
  </r>
  <r>
    <x v="0"/>
    <s v="JU1024 NSLHD HKH OUTPATIENT SERVICES"/>
    <x v="2"/>
    <x v="23"/>
    <n v="182.2475"/>
    <n v="67377.035938190005"/>
    <n v="1"/>
  </r>
  <r>
    <x v="4"/>
    <s v="JU4354 NSLHD RNS FINANCE"/>
    <x v="2"/>
    <x v="15"/>
    <n v="89.788289473600003"/>
    <n v="35275.344815379998"/>
    <n v="10"/>
  </r>
  <r>
    <x v="5"/>
    <s v="JU2320 P&amp;CC Multicutural Health"/>
    <x v="0"/>
    <x v="17"/>
    <n v="9.0076315788999999"/>
    <n v="4456.2392810000001"/>
    <n v="1"/>
  </r>
  <r>
    <x v="5"/>
    <s v="JU2322 P&amp;CC Oral Health"/>
    <x v="0"/>
    <x v="3"/>
    <n v="157.63868421059999"/>
    <n v="62728.71790276"/>
    <n v="10"/>
  </r>
  <r>
    <x v="5"/>
    <s v="JU2315 P&amp;CC HARP"/>
    <x v="2"/>
    <x v="21"/>
    <n v="86.770026315799996"/>
    <n v="113936.79222644"/>
    <n v="3"/>
  </r>
  <r>
    <x v="5"/>
    <s v="JU2316 P&amp;CC Health Contact Centre"/>
    <x v="1"/>
    <x v="3"/>
    <n v="13.844868420999999"/>
    <n v="5041.1741671299997"/>
    <n v="0"/>
  </r>
  <r>
    <x v="3"/>
    <s v="JU1076 NSLHD NBHS DIV OF ANAESTH AND SURG"/>
    <x v="1"/>
    <x v="5"/>
    <n v="3.5238749999999999"/>
    <n v="5136.8597133000003"/>
    <n v="0"/>
  </r>
  <r>
    <x v="0"/>
    <s v="JU1044 NSLHD HKHS DIV OF ALLIED HEALTH"/>
    <x v="2"/>
    <x v="16"/>
    <n v="44.012500000199999"/>
    <n v="18996.046130390001"/>
    <n v="12"/>
  </r>
  <r>
    <x v="3"/>
    <s v="JU1077 NSLHD NBHS MV DIV OF DMS"/>
    <x v="1"/>
    <x v="4"/>
    <n v="53.995303571400001"/>
    <n v="31003.22760763"/>
    <n v="2"/>
  </r>
  <r>
    <x v="4"/>
    <s v="JU4354 NSLHD RNS FINANCE"/>
    <x v="0"/>
    <x v="11"/>
    <n v="156.06605263169999"/>
    <n v="60848.220956810001"/>
    <n v="12"/>
  </r>
  <r>
    <x v="3"/>
    <s v="JU1079 NSLHD NBHS MV DIV OF CORPORATE SERVICES"/>
    <x v="0"/>
    <x v="1"/>
    <n v="140.4560526315"/>
    <n v="29103.05508509"/>
    <n v="13"/>
  </r>
  <r>
    <x v="6"/>
    <s v="JU2140 NSLHD NURSING &amp; MIDWIFERY"/>
    <x v="1"/>
    <x v="11"/>
    <n v="272.77065789469998"/>
    <n v="141444.63816037"/>
    <n v="2"/>
  </r>
  <r>
    <x v="5"/>
    <s v="JU2316 P&amp;CC Health Contact Centre"/>
    <x v="1"/>
    <x v="14"/>
    <n v="5.5826315790000001"/>
    <n v="2054.6593818000001"/>
    <n v="1"/>
  </r>
  <r>
    <x v="3"/>
    <s v="JU1077 NSLHD NBHS MV DIV OF DMS"/>
    <x v="1"/>
    <x v="13"/>
    <n v="55.138368421199999"/>
    <n v="28772.954404790002"/>
    <n v="4"/>
  </r>
  <r>
    <x v="5"/>
    <s v="JU2324 P&amp;CC Sydney Home Nursing"/>
    <x v="1"/>
    <x v="3"/>
    <n v="817.48960526329995"/>
    <n v="307418.98144105001"/>
    <n v="2"/>
  </r>
  <r>
    <x v="4"/>
    <s v="JU1052 NSLHD RNS DIV OF SURG AND ANAESTH"/>
    <x v="0"/>
    <x v="15"/>
    <n v="12673.831606203101"/>
    <n v="5458086.3614783399"/>
    <n v="167"/>
  </r>
  <r>
    <x v="2"/>
    <s v="JU4362 NSLHD RYDE CORPORATE SERVICES"/>
    <x v="2"/>
    <x v="17"/>
    <n v="369.90999999979999"/>
    <n v="100068.07607359999"/>
    <n v="11"/>
  </r>
  <r>
    <x v="4"/>
    <s v="JU4360 NSLHD RNS OPERATIONS"/>
    <x v="0"/>
    <x v="18"/>
    <n v="1781.6368092103"/>
    <n v="491190.83616902999"/>
    <n v="141"/>
  </r>
  <r>
    <x v="6"/>
    <s v="JU2158 NSLHD PATU - PATIENT ACCESS TRANSPORT UNIT"/>
    <x v="1"/>
    <x v="14"/>
    <n v="19.597894736800001"/>
    <n v="7099.4979712799995"/>
    <n v="0"/>
  </r>
  <r>
    <x v="4"/>
    <s v="JU1064 NSLHD RNS DIV OF BUSINESS UNITS"/>
    <x v="0"/>
    <x v="0"/>
    <n v="0"/>
    <n v="0"/>
    <n v="0"/>
  </r>
  <r>
    <x v="4"/>
    <s v="JU1102 NSLHD CORPORATE SERVICES - RNS PPP"/>
    <x v="2"/>
    <x v="24"/>
    <n v="76.982368421000004"/>
    <n v="22348.5481703"/>
    <n v="0"/>
  </r>
  <r>
    <x v="5"/>
    <s v="JU2317 P&amp;CC HealthOne"/>
    <x v="1"/>
    <x v="15"/>
    <n v="0"/>
    <n v="0"/>
    <n v="0"/>
  </r>
  <r>
    <x v="5"/>
    <s v="JU2314 P&amp;CC Cremone CHC"/>
    <x v="0"/>
    <x v="17"/>
    <n v="0"/>
    <n v="0"/>
    <n v="0"/>
  </r>
  <r>
    <x v="5"/>
    <s v="JU2326 P&amp;CC Transitional Aged Care Program"/>
    <x v="1"/>
    <x v="24"/>
    <n v="8.6893421052999997"/>
    <n v="3616.8840474899998"/>
    <n v="4"/>
  </r>
  <r>
    <x v="8"/>
    <s v="JU1237 NSLHD RNS DIV OF MEDICINE SP&amp;T"/>
    <x v="0"/>
    <x v="22"/>
    <n v="0"/>
    <n v="0"/>
    <n v="0"/>
  </r>
  <r>
    <x v="8"/>
    <s v="JU1237 NSLHD RNS DIV OF MEDICINE SP&amp;T"/>
    <x v="0"/>
    <x v="9"/>
    <n v="0"/>
    <n v="0"/>
    <n v="0"/>
  </r>
  <r>
    <x v="8"/>
    <s v="JU1244 NSLHD HORNSBY SP&amp;T"/>
    <x v="1"/>
    <x v="16"/>
    <n v="0"/>
    <n v="0"/>
    <n v="0"/>
  </r>
  <r>
    <x v="5"/>
    <s v="JU2326 P&amp;CC Transitional Aged Care Program"/>
    <x v="2"/>
    <x v="25"/>
    <n v="1.3936842105"/>
    <n v="624.42932863999999"/>
    <n v="0"/>
  </r>
  <r>
    <x v="8"/>
    <s v="JU1237 NSLHD RNS DIV OF MEDICINE SP&amp;T"/>
    <x v="2"/>
    <x v="13"/>
    <n v="0"/>
    <n v="0"/>
    <n v="0"/>
  </r>
  <r>
    <x v="5"/>
    <s v="JU2317 P&amp;CC HealthOne"/>
    <x v="1"/>
    <x v="16"/>
    <n v="0"/>
    <n v="0"/>
    <n v="0"/>
  </r>
  <r>
    <x v="6"/>
    <s v="JU2166 NSLHD SENIOR MEDICAL WORKFORCE"/>
    <x v="0"/>
    <x v="1"/>
    <n v="136.40596710529999"/>
    <n v="74984.472844100004"/>
    <n v="30"/>
  </r>
  <r>
    <x v="5"/>
    <s v="JU2315 P&amp;CC HARP"/>
    <x v="2"/>
    <x v="1"/>
    <n v="106.331625"/>
    <n v="119481.15136689"/>
    <n v="6"/>
  </r>
  <r>
    <x v="2"/>
    <s v="JU4362 NSLHD RYDE CORPORATE SERVICES"/>
    <x v="0"/>
    <x v="14"/>
    <n v="456.71875657919998"/>
    <n v="114500.03559303"/>
    <n v="16"/>
  </r>
  <r>
    <x v="1"/>
    <s v="JU2161 NSLHD PHPP ABORIGINAL HEALTH"/>
    <x v="0"/>
    <x v="11"/>
    <n v="17.112500000000001"/>
    <n v="6594.8358431799998"/>
    <n v="3"/>
  </r>
  <r>
    <x v="5"/>
    <s v="JU2315 P&amp;CC HARP"/>
    <x v="2"/>
    <x v="2"/>
    <n v="109.4343355263"/>
    <n v="122130.86056048"/>
    <n v="9"/>
  </r>
  <r>
    <x v="4"/>
    <s v="JU1068 NSLHD RNS DIV OF PRIM &amp; COMM CARE"/>
    <x v="0"/>
    <x v="3"/>
    <n v="65.662631579099994"/>
    <n v="26085.260866649998"/>
    <n v="32"/>
  </r>
  <r>
    <x v="8"/>
    <s v="JU1236 NSLHD ROYAL NORTH SHORE SP&amp;T"/>
    <x v="0"/>
    <x v="25"/>
    <n v="66.806315789400003"/>
    <n v="31376.6617529"/>
    <n v="6"/>
  </r>
  <r>
    <x v="6"/>
    <s v="JU2160 NSLHD INFORMATION COMMUNICATIONS &amp; TECHNOLOGY"/>
    <x v="0"/>
    <x v="10"/>
    <n v="968.29754605280004"/>
    <n v="436184.94212334999"/>
    <n v="97"/>
  </r>
  <r>
    <x v="0"/>
    <s v="JU1036 NSLHD HKHS DIV OF REHAB AND AGED CARE"/>
    <x v="0"/>
    <x v="21"/>
    <n v="451.09111184170001"/>
    <n v="203590.55897829999"/>
    <n v="10"/>
  </r>
  <r>
    <x v="3"/>
    <s v="JU1084 NSLHD NBHS DIV OF AGED CARE AND REHAB"/>
    <x v="0"/>
    <x v="2"/>
    <n v="42.291098684200001"/>
    <n v="50946.085320760001"/>
    <n v="0"/>
  </r>
  <r>
    <x v="8"/>
    <s v="JU4340 NSLHD RESEARCH SP&amp;T"/>
    <x v="0"/>
    <x v="21"/>
    <n v="301.77356578950003"/>
    <n v="144291.05916308"/>
    <n v="118"/>
  </r>
  <r>
    <x v="0"/>
    <s v="JU1040 NSLHD HKHS DIV OF SECTOR OPER"/>
    <x v="0"/>
    <x v="23"/>
    <n v="48.900921052599998"/>
    <n v="26959.871585540001"/>
    <n v="2"/>
  </r>
  <r>
    <x v="8"/>
    <s v="JU1236 NSLHD ROYAL NORTH SHORE SP&amp;T"/>
    <x v="0"/>
    <x v="5"/>
    <n v="110.17586184210001"/>
    <n v="54732.904696209996"/>
    <n v="1"/>
  </r>
  <r>
    <x v="0"/>
    <s v="JU1036 NSLHD HKHS DIV OF REHAB AND AGED CARE"/>
    <x v="2"/>
    <x v="12"/>
    <n v="618.85057236850002"/>
    <n v="265072.1423071"/>
    <n v="4"/>
  </r>
  <r>
    <x v="8"/>
    <s v="JU4340 NSLHD RESEARCH SP&amp;T"/>
    <x v="2"/>
    <x v="12"/>
    <n v="266.105743421"/>
    <n v="139316.03972869"/>
    <n v="55"/>
  </r>
  <r>
    <x v="4"/>
    <s v="JU1068 NSLHD RNS DIV OF PRIM &amp; COMM CARE"/>
    <x v="2"/>
    <x v="14"/>
    <n v="111.8248684209"/>
    <n v="43325.269933310003"/>
    <n v="35"/>
  </r>
  <r>
    <x v="6"/>
    <s v="NSLHD CORPORATE SERVICES - RE PPP"/>
    <x v="1"/>
    <x v="7"/>
    <n v="94.983427631599994"/>
    <n v="49258.200983230003"/>
    <n v="7"/>
  </r>
  <r>
    <x v="5"/>
    <s v="JU2307 P&amp;CC Area Executive"/>
    <x v="1"/>
    <x v="4"/>
    <n v="32.842631578999999"/>
    <n v="16167.224790030001"/>
    <n v="6"/>
  </r>
  <r>
    <x v="5"/>
    <s v="JU2308 P&amp;CC Breast Screen"/>
    <x v="0"/>
    <x v="18"/>
    <n v="40.672624060099999"/>
    <n v="21235.67688142"/>
    <n v="1"/>
  </r>
  <r>
    <x v="5"/>
    <s v="JU2315 P&amp;CC HARP"/>
    <x v="2"/>
    <x v="7"/>
    <n v="106.8247039474"/>
    <n v="121227.67172146001"/>
    <n v="2"/>
  </r>
  <r>
    <x v="6"/>
    <s v="JU4312 NSLHD MEDICAL IMAGING"/>
    <x v="2"/>
    <x v="0"/>
    <n v="106.4268035715"/>
    <n v="59768.18130751"/>
    <n v="0"/>
  </r>
  <r>
    <x v="4"/>
    <s v="JU1048 NSLHD RNS DIV OF MEDIC"/>
    <x v="0"/>
    <x v="8"/>
    <n v="10144.376587406599"/>
    <n v="4773611.62582066"/>
    <n v="189"/>
  </r>
  <r>
    <x v="8"/>
    <s v="JU1236 NSLHD ROYAL NORTH SHORE SP&amp;T"/>
    <x v="0"/>
    <x v="23"/>
    <n v="201.66848684210001"/>
    <n v="132885.08456926999"/>
    <n v="7"/>
  </r>
  <r>
    <x v="8"/>
    <s v="JU1244 NSLHD HORNSBY SP&amp;T"/>
    <x v="0"/>
    <x v="10"/>
    <n v="0"/>
    <n v="0"/>
    <n v="0"/>
  </r>
  <r>
    <x v="4"/>
    <s v="JU1068 NSLHD RNS DIV OF PRIM &amp; COMM CARE"/>
    <x v="0"/>
    <x v="24"/>
    <n v="54.724078947499997"/>
    <n v="21992.44817829"/>
    <n v="42"/>
  </r>
  <r>
    <x v="4"/>
    <s v="JU2170 NSLHD RNS Division of Cancer, Haematology &amp; Palliative Care"/>
    <x v="1"/>
    <x v="8"/>
    <n v="3959.0760620302999"/>
    <n v="2183780.1868368499"/>
    <n v="175"/>
  </r>
  <r>
    <x v="7"/>
    <s v="JU2174 - NSLHD DRUG &amp; ALCOHOL"/>
    <x v="0"/>
    <x v="19"/>
    <n v="595.98810526320005"/>
    <n v="254212.57340254"/>
    <n v="25"/>
  </r>
  <r>
    <x v="6"/>
    <s v="JU2158 NSLHD PATU - PATIENT ACCESS TRANSPORT UNIT"/>
    <x v="0"/>
    <x v="24"/>
    <n v="42.403421052600002"/>
    <n v="13942.044510240001"/>
    <n v="0"/>
  </r>
  <r>
    <x v="3"/>
    <s v="JU1076 NSLHD NBHS DIV OF ANAESTH AND SURG"/>
    <x v="0"/>
    <x v="6"/>
    <n v="14.621"/>
    <n v="19374.461929820001"/>
    <n v="0"/>
  </r>
  <r>
    <x v="3"/>
    <s v="JU1079 NSLHD NBHS MV DIV OF CORPORATE SERVICES"/>
    <x v="1"/>
    <x v="13"/>
    <n v="75.569736842300003"/>
    <n v="16618.047500389999"/>
    <n v="16"/>
  </r>
  <r>
    <x v="8"/>
    <s v="JU1248 NSLHD MANLY SP&amp;T"/>
    <x v="1"/>
    <x v="5"/>
    <n v="0"/>
    <n v="0"/>
    <n v="0"/>
  </r>
  <r>
    <x v="0"/>
    <s v="JU1046 NSLHD HKHS DIV OF NURSING"/>
    <x v="1"/>
    <x v="1"/>
    <n v="4633.5785526320997"/>
    <n v="1637652.3355367"/>
    <n v="6"/>
  </r>
  <r>
    <x v="6"/>
    <s v="JU2116 NSLHD CLINICAL TECHNOLOGY SERVICE"/>
    <x v="1"/>
    <x v="7"/>
    <n v="11.1090789474"/>
    <n v="5271.1893999800004"/>
    <n v="1"/>
  </r>
  <r>
    <x v="4"/>
    <s v="JU4358 NSLHD RNS NURSING SERVICES"/>
    <x v="0"/>
    <x v="3"/>
    <n v="393.36605263159998"/>
    <n v="153846.78360806999"/>
    <n v="2"/>
  </r>
  <r>
    <x v="8"/>
    <s v="JU1237 NSLHD RNS DIV OF MEDICINE SP&amp;T"/>
    <x v="1"/>
    <x v="12"/>
    <n v="0"/>
    <n v="0"/>
    <n v="6"/>
  </r>
  <r>
    <x v="6"/>
    <s v="JU2156 NSLHD FINANCE"/>
    <x v="1"/>
    <x v="20"/>
    <n v="290.28734210520003"/>
    <n v="156353.18050811999"/>
    <n v="28"/>
  </r>
  <r>
    <x v="6"/>
    <s v="JU2159 NSLHD CORPORATE SERVICES REPORTING ENTITY"/>
    <x v="2"/>
    <x v="17"/>
    <n v="31.509309210600001"/>
    <n v="13782.775904370001"/>
    <n v="3"/>
  </r>
  <r>
    <x v="6"/>
    <s v="JU2164 NSLHD WORKFORCE DEVELOPMENT"/>
    <x v="2"/>
    <x v="14"/>
    <n v="641.40734210510004"/>
    <n v="323820.37696824002"/>
    <n v="53"/>
  </r>
  <r>
    <x v="5"/>
    <s v="JU2322 P&amp;CC Oral Health"/>
    <x v="2"/>
    <x v="20"/>
    <n v="109.7866052631"/>
    <n v="62547.720961589999"/>
    <n v="5"/>
  </r>
  <r>
    <x v="6"/>
    <s v="NSLHD CORPORATE SERVICES - RE PPP"/>
    <x v="1"/>
    <x v="5"/>
    <n v="101.41748026320001"/>
    <n v="52399.581274900003"/>
    <n v="2"/>
  </r>
  <r>
    <x v="4"/>
    <s v="JU4356 NSLHD RNS MEDICAL SERVICES"/>
    <x v="1"/>
    <x v="1"/>
    <n v="1821.0161907888"/>
    <n v="913050.96382412"/>
    <n v="112"/>
  </r>
  <r>
    <x v="7"/>
    <s v="JU2175 NSLHD MENTAL HEALTH DRUG AND ALCOHOL"/>
    <x v="1"/>
    <x v="5"/>
    <n v="4485.0849144741996"/>
    <n v="1990996.77634127"/>
    <n v="103"/>
  </r>
  <r>
    <x v="3"/>
    <s v="JU1077 NSLHD NBHS MV DIV OF DMS"/>
    <x v="2"/>
    <x v="11"/>
    <n v="53.631564849699998"/>
    <n v="32938.800057139997"/>
    <n v="2"/>
  </r>
  <r>
    <x v="4"/>
    <s v="JU1052 NSLHD RNS DIV OF SURG AND ANAESTH"/>
    <x v="0"/>
    <x v="5"/>
    <n v="12692.2162453002"/>
    <n v="5580042.5151316095"/>
    <n v="184"/>
  </r>
  <r>
    <x v="1"/>
    <s v="JU2162 NSLHD PHPP HEALTH PROMOTION"/>
    <x v="0"/>
    <x v="8"/>
    <n v="71.192236842100002"/>
    <n v="27423.12168679"/>
    <n v="9"/>
  </r>
  <r>
    <x v="0"/>
    <s v="JU1046 NSLHD HKHS DIV OF NURSING"/>
    <x v="1"/>
    <x v="2"/>
    <n v="4696.4160526321002"/>
    <n v="1724849.7953763499"/>
    <n v="1"/>
  </r>
  <r>
    <x v="2"/>
    <s v="JU4370 NSLHD RYDE PRIMARY &amp; COMMUNITY CARE"/>
    <x v="1"/>
    <x v="12"/>
    <n v="10.8119736842"/>
    <n v="4036.7733307100002"/>
    <n v="1"/>
  </r>
  <r>
    <x v="5"/>
    <s v="JU2312 P&amp;CC Community Clinical Rehab"/>
    <x v="0"/>
    <x v="19"/>
    <n v="67.8106578947"/>
    <n v="30083.708437450001"/>
    <n v="2"/>
  </r>
  <r>
    <x v="6"/>
    <s v="JU2148 NSLHD CLINICAL GOVERNANCE"/>
    <x v="2"/>
    <x v="10"/>
    <n v="284.46881578969999"/>
    <n v="109945.98489561"/>
    <n v="25"/>
  </r>
  <r>
    <x v="2"/>
    <s v="JU4366 NSLHD RYDE MEDICAL SERVICES"/>
    <x v="0"/>
    <x v="8"/>
    <n v="1649.543031015"/>
    <n v="1037291.27346999"/>
    <n v="9"/>
  </r>
  <r>
    <x v="3"/>
    <s v="JU1088 NSLHD NBHS DIV OF SECTOR OPER"/>
    <x v="2"/>
    <x v="12"/>
    <n v="3.8168421053000001"/>
    <n v="1536.5807374399999"/>
    <n v="0"/>
  </r>
  <r>
    <x v="3"/>
    <s v="JU1084 NSLHD NBHS DIV OF AGED CARE AND REHAB"/>
    <x v="1"/>
    <x v="11"/>
    <n v="83.496375"/>
    <n v="57920.550633489998"/>
    <n v="2"/>
  </r>
  <r>
    <x v="5"/>
    <s v="JU2308 P&amp;CC Breast Screen"/>
    <x v="1"/>
    <x v="13"/>
    <n v="8.4595263157999998"/>
    <n v="4765.6250349600004"/>
    <n v="2"/>
  </r>
  <r>
    <x v="4"/>
    <s v="JU4360 NSLHD RNS OPERATIONS"/>
    <x v="1"/>
    <x v="14"/>
    <n v="1098.0356578947999"/>
    <n v="346441.02751638001"/>
    <n v="93"/>
  </r>
  <r>
    <x v="1"/>
    <s v="JU2162 NSLHD PHPP HEALTH PROMOTION"/>
    <x v="2"/>
    <x v="1"/>
    <n v="33.5135526316"/>
    <n v="13555.14173085"/>
    <n v="9"/>
  </r>
  <r>
    <x v="2"/>
    <s v="JU4362 NSLHD RYDE CORPORATE SERVICES"/>
    <x v="2"/>
    <x v="3"/>
    <n v="378.96911184179999"/>
    <n v="111789.92667636"/>
    <n v="19"/>
  </r>
  <r>
    <x v="1"/>
    <s v="JU2161 NSLHD PHPP ABORIGINAL HEALTH"/>
    <x v="0"/>
    <x v="20"/>
    <n v="33.058756578900002"/>
    <n v="14358.063187870001"/>
    <n v="7"/>
  </r>
  <r>
    <x v="5"/>
    <s v="JU2312 P&amp;CC Community Clinical Rehab"/>
    <x v="1"/>
    <x v="3"/>
    <n v="87.227368420900007"/>
    <n v="40998.930230890001"/>
    <n v="5"/>
  </r>
  <r>
    <x v="4"/>
    <s v="JU4360 NSLHD RNS OPERATIONS"/>
    <x v="2"/>
    <x v="18"/>
    <n v="1603.9869736844"/>
    <n v="462961.5245308"/>
    <n v="186"/>
  </r>
  <r>
    <x v="5"/>
    <s v="JU2324 P&amp;CC Sydney Home Nursing"/>
    <x v="0"/>
    <x v="22"/>
    <n v="614.09368421019997"/>
    <n v="223030.60379487"/>
    <n v="1"/>
  </r>
  <r>
    <x v="4"/>
    <s v="JU1056 NSLHD RNS DIV OF WOM CHILD AND FAM HLTH"/>
    <x v="0"/>
    <x v="6"/>
    <n v="4068.7542171052"/>
    <n v="2046084.38698124"/>
    <n v="68"/>
  </r>
  <r>
    <x v="5"/>
    <s v="JU2312 P&amp;CC Community Clinical Rehab"/>
    <x v="1"/>
    <x v="6"/>
    <n v="82.962500000000006"/>
    <n v="38466.709820479999"/>
    <n v="10"/>
  </r>
  <r>
    <x v="2"/>
    <s v="JU4366 NSLHD RYDE MEDICAL SERVICES"/>
    <x v="2"/>
    <x v="10"/>
    <n v="1884.4154877819001"/>
    <n v="1205855.2773070601"/>
    <n v="21"/>
  </r>
  <r>
    <x v="6"/>
    <s v="JU4344 NSLHD RESEARCH GEN"/>
    <x v="2"/>
    <x v="8"/>
    <n v="137.57618421059999"/>
    <n v="54806.853554829999"/>
    <n v="20"/>
  </r>
  <r>
    <x v="4"/>
    <s v="JU1068 NSLHD RNS DIV OF PRIM &amp; COMM CARE"/>
    <x v="0"/>
    <x v="16"/>
    <n v="79.759078947500001"/>
    <n v="31058.35323941"/>
    <n v="27"/>
  </r>
  <r>
    <x v="0"/>
    <s v="JU1044 NSLHD HKHS DIV OF ALLIED HEALTH"/>
    <x v="2"/>
    <x v="1"/>
    <n v="53.041184210300003"/>
    <n v="22864.784704410002"/>
    <n v="14"/>
  </r>
  <r>
    <x v="1"/>
    <s v="JU2162 NSLHD PHPP HEALTH PROMOTION"/>
    <x v="2"/>
    <x v="2"/>
    <n v="35.1163157895"/>
    <n v="14356.834546489999"/>
    <n v="4"/>
  </r>
  <r>
    <x v="0"/>
    <s v="JU1036 NSLHD HKHS DIV OF REHAB AND AGED CARE"/>
    <x v="1"/>
    <x v="12"/>
    <n v="599.96482236830002"/>
    <n v="298873.18158432998"/>
    <n v="3"/>
  </r>
  <r>
    <x v="5"/>
    <s v="JU2326 P&amp;CC Transitional Aged Care Program"/>
    <x v="2"/>
    <x v="2"/>
    <n v="5.0315789472999999"/>
    <n v="2479.53334971"/>
    <n v="0"/>
  </r>
  <r>
    <x v="6"/>
    <s v="JU4344 NSLHD RESEARCH GEN"/>
    <x v="2"/>
    <x v="7"/>
    <n v="135.18736842109999"/>
    <n v="52407.347238720002"/>
    <n v="19"/>
  </r>
  <r>
    <x v="4"/>
    <s v="JU1056 NSLHD RNS DIV OF WOM CHILD AND FAM HLTH"/>
    <x v="0"/>
    <x v="3"/>
    <n v="4190.6686381582003"/>
    <n v="2015014.33043075"/>
    <n v="60"/>
  </r>
  <r>
    <x v="4"/>
    <s v="JU1064 NSLHD RNS DIV OF BUSINESS UNITS"/>
    <x v="0"/>
    <x v="19"/>
    <n v="0"/>
    <n v="0"/>
    <n v="0"/>
  </r>
  <r>
    <x v="4"/>
    <s v="JU2170 NSLHD RNS Division of Cancer, Haematology &amp; Palliative Care"/>
    <x v="1"/>
    <x v="18"/>
    <n v="3907.8957283834002"/>
    <n v="2188267.5662293201"/>
    <n v="94"/>
  </r>
  <r>
    <x v="3"/>
    <s v="JU1077 NSLHD NBHS MV DIV OF DMS"/>
    <x v="1"/>
    <x v="20"/>
    <n v="59.011696428599997"/>
    <n v="33335.198771060001"/>
    <n v="2"/>
  </r>
  <r>
    <x v="5"/>
    <s v="JU2312 P&amp;CC Community Clinical Rehab"/>
    <x v="2"/>
    <x v="0"/>
    <n v="67.796052631500004"/>
    <n v="31298.032401929999"/>
    <n v="0"/>
  </r>
  <r>
    <x v="5"/>
    <s v="JU2315 P&amp;CC HARP"/>
    <x v="1"/>
    <x v="15"/>
    <n v="96.817934210499999"/>
    <n v="123486.42914571"/>
    <n v="9"/>
  </r>
  <r>
    <x v="8"/>
    <s v="JU1236 NSLHD ROYAL NORTH SHORE SP&amp;T"/>
    <x v="2"/>
    <x v="10"/>
    <n v="166.07415131580001"/>
    <n v="111277.68384544"/>
    <n v="10"/>
  </r>
  <r>
    <x v="8"/>
    <s v="JU1248 NSLHD MANLY SP&amp;T"/>
    <x v="0"/>
    <x v="17"/>
    <n v="0"/>
    <n v="0"/>
    <n v="0"/>
  </r>
  <r>
    <x v="6"/>
    <s v="JU2140 NSLHD NURSING &amp; MIDWIFERY"/>
    <x v="1"/>
    <x v="15"/>
    <n v="301.29947368400002"/>
    <n v="150242.31234964999"/>
    <n v="2"/>
  </r>
  <r>
    <x v="6"/>
    <s v="JU2158 NSLHD PATU - PATIENT ACCESS TRANSPORT UNIT"/>
    <x v="0"/>
    <x v="6"/>
    <n v="66.741973684200005"/>
    <n v="26724.04570196"/>
    <n v="0"/>
  </r>
  <r>
    <x v="0"/>
    <s v="JU1044 NSLHD HKHS DIV OF ALLIED HEALTH"/>
    <x v="2"/>
    <x v="2"/>
    <n v="74.638157894800003"/>
    <n v="32128.12949884"/>
    <n v="11"/>
  </r>
  <r>
    <x v="4"/>
    <s v="JU1052 NSLHD RNS DIV OF SURG AND ANAESTH"/>
    <x v="0"/>
    <x v="21"/>
    <n v="14617.5778740598"/>
    <n v="6322147.4409606494"/>
    <n v="114"/>
  </r>
  <r>
    <x v="6"/>
    <s v="JU4344 NSLHD RESEARCH GEN"/>
    <x v="0"/>
    <x v="24"/>
    <n v="192.5122039474"/>
    <n v="107676.71268092"/>
    <n v="17"/>
  </r>
  <r>
    <x v="3"/>
    <s v="JU1072 NSLHD NBHS DIV OF MEDIC EMERG AND ICU"/>
    <x v="0"/>
    <x v="20"/>
    <n v="5.2148881578999999"/>
    <n v="2321.12753466"/>
    <n v="0"/>
  </r>
  <r>
    <x v="0"/>
    <s v="JU1025 NSLHD HKHS DIV OF CORPORATE SERVICES"/>
    <x v="2"/>
    <x v="4"/>
    <n v="618.16013157910004"/>
    <n v="142513.38590259"/>
    <n v="10"/>
  </r>
  <r>
    <x v="6"/>
    <s v="JU2140 NSLHD NURSING &amp; MIDWIFERY"/>
    <x v="2"/>
    <x v="0"/>
    <n v="340.75118421069999"/>
    <n v="165018.00128925999"/>
    <n v="6"/>
  </r>
  <r>
    <x v="6"/>
    <s v="JU2168 NSLHD CLINICAL OPER EXECUTIVE UNIT"/>
    <x v="0"/>
    <x v="23"/>
    <n v="664.76095394729998"/>
    <n v="290418.95728446997"/>
    <n v="36"/>
  </r>
  <r>
    <x v="1"/>
    <s v="JU2161 NSLHD PHPP ABORIGINAL HEALTH"/>
    <x v="0"/>
    <x v="13"/>
    <n v="18.646710526300001"/>
    <n v="7263.0670617799997"/>
    <n v="4"/>
  </r>
  <r>
    <x v="5"/>
    <s v="JU2316 P&amp;CC Health Contact Centre"/>
    <x v="0"/>
    <x v="9"/>
    <n v="24.5293421053"/>
    <n v="9197.83170255"/>
    <n v="0"/>
  </r>
  <r>
    <x v="3"/>
    <s v="JU1074 NSLHD NBHS MANLY DIV OF NURSING"/>
    <x v="2"/>
    <x v="9"/>
    <n v="1102.0219736838999"/>
    <n v="477701.74669239001"/>
    <n v="7"/>
  </r>
  <r>
    <x v="1"/>
    <s v="JU2162 NSLHD PHPP HEALTH PROMOTION"/>
    <x v="0"/>
    <x v="4"/>
    <n v="68.004078947400004"/>
    <n v="26706.666081089999"/>
    <n v="8"/>
  </r>
  <r>
    <x v="1"/>
    <s v="JU2152 NSLHD POPULATION HEALTH &amp; PLANNING"/>
    <x v="0"/>
    <x v="25"/>
    <n v="44.238921052599999"/>
    <n v="29091.222345720002"/>
    <n v="4"/>
  </r>
  <r>
    <x v="5"/>
    <s v="JU2312 P&amp;CC Community Clinical Rehab"/>
    <x v="2"/>
    <x v="22"/>
    <n v="69.2097368421"/>
    <n v="31981.884327010001"/>
    <n v="3"/>
  </r>
  <r>
    <x v="0"/>
    <s v="JU1046 NSLHD HKHS DIV OF NURSING"/>
    <x v="0"/>
    <x v="21"/>
    <n v="3849.7805263150999"/>
    <n v="1298487.73856855"/>
    <n v="5"/>
  </r>
  <r>
    <x v="4"/>
    <s v="JU2170 NSLHD RNS Division of Cancer, Haematology &amp; Palliative Care"/>
    <x v="0"/>
    <x v="25"/>
    <n v="3959.9725272557998"/>
    <n v="1957998.4245402899"/>
    <n v="195"/>
  </r>
  <r>
    <x v="3"/>
    <s v="JU1077 NSLHD NBHS MV DIV OF DMS"/>
    <x v="0"/>
    <x v="1"/>
    <n v="55.2956287592"/>
    <n v="35389.640559940002"/>
    <n v="0"/>
  </r>
  <r>
    <x v="6"/>
    <s v="JU2144 NSLHD CHIEF EXECUTIVE"/>
    <x v="0"/>
    <x v="11"/>
    <n v="173.17789473689999"/>
    <n v="70475.232163769993"/>
    <n v="42"/>
  </r>
  <r>
    <x v="0"/>
    <s v="JU1044 NSLHD HKHS DIV OF ALLIED HEALTH"/>
    <x v="0"/>
    <x v="8"/>
    <n v="75.260657894900007"/>
    <n v="31084.269402959999"/>
    <n v="8"/>
  </r>
  <r>
    <x v="4"/>
    <s v="JU1052 NSLHD RNS DIV OF SURG AND ANAESTH"/>
    <x v="2"/>
    <x v="12"/>
    <n v="15167.3636343984"/>
    <n v="6737850.6812625797"/>
    <n v="135"/>
  </r>
  <r>
    <x v="5"/>
    <s v="JU2324 P&amp;CC Sydney Home Nursing"/>
    <x v="0"/>
    <x v="0"/>
    <n v="615.71907894720005"/>
    <n v="225887.04755027001"/>
    <n v="2"/>
  </r>
  <r>
    <x v="3"/>
    <s v="JU1079 NSLHD NBHS MV DIV OF CORPORATE SERVICES"/>
    <x v="0"/>
    <x v="16"/>
    <n v="133.17907894749999"/>
    <n v="27567.86824648"/>
    <n v="7"/>
  </r>
  <r>
    <x v="6"/>
    <s v="JU2159 NSLHD CORPORATE SERVICES REPORTING ENTITY"/>
    <x v="0"/>
    <x v="5"/>
    <n v="14.6776052631"/>
    <n v="6827.6329544399996"/>
    <n v="9"/>
  </r>
  <r>
    <x v="5"/>
    <s v="JU2307 P&amp;CC Area Executive"/>
    <x v="1"/>
    <x v="5"/>
    <n v="28.754078947299998"/>
    <n v="14020.11014601"/>
    <n v="13"/>
  </r>
  <r>
    <x v="4"/>
    <s v="JU1048 NSLHD RNS DIV OF MEDIC"/>
    <x v="1"/>
    <x v="12"/>
    <n v="11135.961220864199"/>
    <n v="5692538.7135822307"/>
    <n v="107"/>
  </r>
  <r>
    <x v="8"/>
    <s v="JU4340 NSLHD RESEARCH SP&amp;T"/>
    <x v="2"/>
    <x v="0"/>
    <n v="153.99332236839999"/>
    <n v="86283.929372340004"/>
    <n v="9"/>
  </r>
  <r>
    <x v="4"/>
    <s v="JU4354 NSLHD RNS FINANCE"/>
    <x v="2"/>
    <x v="20"/>
    <n v="97.189210526400004"/>
    <n v="39494.512981599997"/>
    <n v="12"/>
  </r>
  <r>
    <x v="6"/>
    <s v="JU2116 NSLHD CLINICAL TECHNOLOGY SERVICE"/>
    <x v="1"/>
    <x v="8"/>
    <n v="16.906184210500001"/>
    <n v="7384.4422164400003"/>
    <n v="0"/>
  </r>
  <r>
    <x v="1"/>
    <s v="JU2162 NSLHD PHPP HEALTH PROMOTION"/>
    <x v="1"/>
    <x v="11"/>
    <n v="13.041842105200001"/>
    <n v="4977.7060922399996"/>
    <n v="17"/>
  </r>
  <r>
    <x v="7"/>
    <s v="JU2175 NSLHD MENTAL HEALTH DRUG AND ALCOHOL"/>
    <x v="0"/>
    <x v="18"/>
    <n v="4127.7039605259997"/>
    <n v="1720955.9764869299"/>
    <n v="108"/>
  </r>
  <r>
    <x v="6"/>
    <s v="JU4312 NSLHD MEDICAL IMAGING"/>
    <x v="1"/>
    <x v="12"/>
    <n v="113.8951203008"/>
    <n v="65795.232129540003"/>
    <n v="0"/>
  </r>
  <r>
    <x v="8"/>
    <s v="JU4340 NSLHD RESEARCH SP&amp;T"/>
    <x v="1"/>
    <x v="20"/>
    <n v="125.5699342106"/>
    <n v="72519.345134310002"/>
    <n v="12"/>
  </r>
  <r>
    <x v="6"/>
    <s v="JU2168 NSLHD CLINICAL OPER EXECUTIVE UNIT"/>
    <x v="2"/>
    <x v="9"/>
    <n v="730.66251973700003"/>
    <n v="300919.03860885999"/>
    <n v="21"/>
  </r>
  <r>
    <x v="8"/>
    <s v="JU1236 NSLHD ROYAL NORTH SHORE SP&amp;T"/>
    <x v="1"/>
    <x v="11"/>
    <n v="195.0025"/>
    <n v="97643.699383290004"/>
    <n v="7"/>
  </r>
  <r>
    <x v="6"/>
    <s v="JU4312 NSLHD MEDICAL IMAGING"/>
    <x v="0"/>
    <x v="19"/>
    <n v="116.7912678571"/>
    <n v="63209.120730160001"/>
    <n v="0"/>
  </r>
  <r>
    <x v="0"/>
    <s v="JU1025 NSLHD HKHS DIV OF CORPORATE SERVICES"/>
    <x v="2"/>
    <x v="19"/>
    <n v="546.23947368419999"/>
    <n v="121718.24640904"/>
    <n v="15"/>
  </r>
  <r>
    <x v="1"/>
    <s v="JU2162 NSLHD PHPP HEALTH PROMOTION"/>
    <x v="2"/>
    <x v="16"/>
    <n v="27.317236842100002"/>
    <n v="11620.431633509999"/>
    <n v="7"/>
  </r>
  <r>
    <x v="0"/>
    <s v="JU1040 NSLHD HKHS DIV OF SECTOR OPER"/>
    <x v="2"/>
    <x v="14"/>
    <n v="84.952631578999998"/>
    <n v="35163.250923"/>
    <n v="13"/>
  </r>
  <r>
    <x v="5"/>
    <s v="JU2308 P&amp;CC Breast Screen"/>
    <x v="0"/>
    <x v="16"/>
    <n v="40.674563909900002"/>
    <n v="20456.813507880001"/>
    <n v="5"/>
  </r>
  <r>
    <x v="8"/>
    <s v="JU4340 NSLHD RESEARCH SP&amp;T"/>
    <x v="2"/>
    <x v="22"/>
    <n v="162.15344078940001"/>
    <n v="90676.398644569999"/>
    <n v="11"/>
  </r>
  <r>
    <x v="2"/>
    <s v="JU4366 NSLHD RYDE MEDICAL SERVICES"/>
    <x v="0"/>
    <x v="7"/>
    <n v="1806.3062518798999"/>
    <n v="1118459.15859586"/>
    <n v="10"/>
  </r>
  <r>
    <x v="1"/>
    <s v="JU2162 NSLHD PHPP HEALTH PROMOTION"/>
    <x v="0"/>
    <x v="7"/>
    <n v="59.815526315699998"/>
    <n v="23483.04695675"/>
    <n v="13"/>
  </r>
  <r>
    <x v="4"/>
    <s v="JU1102 NSLHD CORPORATE SERVICES - RNS PPP"/>
    <x v="0"/>
    <x v="3"/>
    <n v="117.8360526315"/>
    <n v="33012.339886349997"/>
    <n v="0"/>
  </r>
  <r>
    <x v="4"/>
    <s v="JU4356 NSLHD RNS MEDICAL SERVICES"/>
    <x v="1"/>
    <x v="2"/>
    <n v="1820.4564868427999"/>
    <n v="920578.49624794"/>
    <n v="151"/>
  </r>
  <r>
    <x v="3"/>
    <s v="JU1079 NSLHD NBHS MV DIV OF CORPORATE SERVICES"/>
    <x v="2"/>
    <x v="11"/>
    <n v="100.5685526315"/>
    <n v="21534.36269364"/>
    <n v="18"/>
  </r>
  <r>
    <x v="3"/>
    <s v="JU1072 NSLHD NBHS DIV OF MEDIC EMERG AND ICU"/>
    <x v="2"/>
    <x v="8"/>
    <n v="13.533236842100001"/>
    <n v="13507.47875652"/>
    <n v="0"/>
  </r>
  <r>
    <x v="4"/>
    <s v="JU1056 NSLHD RNS DIV OF WOM CHILD AND FAM HLTH"/>
    <x v="0"/>
    <x v="24"/>
    <n v="4368.4509605261001"/>
    <n v="2099398.8497588201"/>
    <n v="60"/>
  </r>
  <r>
    <x v="7"/>
    <s v="JU2175 NSLHD MENTAL HEALTH DRUG AND ALCOHOL"/>
    <x v="0"/>
    <x v="9"/>
    <n v="4547.3425065802003"/>
    <n v="1937396.32279608"/>
    <n v="95"/>
  </r>
  <r>
    <x v="6"/>
    <s v="JU2159 NSLHD CORPORATE SERVICES REPORTING ENTITY"/>
    <x v="1"/>
    <x v="16"/>
    <n v="30.886638157899998"/>
    <n v="14089.65217179"/>
    <n v="6"/>
  </r>
  <r>
    <x v="6"/>
    <s v="JU2140 NSLHD NURSING &amp; MIDWIFERY"/>
    <x v="2"/>
    <x v="22"/>
    <n v="339.39447368420002"/>
    <n v="164946.37622658"/>
    <n v="5"/>
  </r>
  <r>
    <x v="6"/>
    <s v="JU2144 NSLHD CHIEF EXECUTIVE"/>
    <x v="2"/>
    <x v="4"/>
    <n v="142.0717105263"/>
    <n v="62331.292113650001"/>
    <n v="51"/>
  </r>
  <r>
    <x v="6"/>
    <s v="JU2160 NSLHD INFORMATION COMMUNICATIONS &amp; TECHNOLOGY"/>
    <x v="2"/>
    <x v="19"/>
    <n v="1054.5659802626999"/>
    <n v="491551.93497022003"/>
    <n v="97"/>
  </r>
  <r>
    <x v="5"/>
    <s v="JU2316 P&amp;CC Health Contact Centre"/>
    <x v="2"/>
    <x v="25"/>
    <n v="20.035"/>
    <n v="6599.2434243300004"/>
    <n v="0"/>
  </r>
  <r>
    <x v="5"/>
    <s v="JU2326 P&amp;CC Transitional Aged Care Program"/>
    <x v="2"/>
    <x v="16"/>
    <n v="9.7226315788999997"/>
    <n v="4508.1203749400001"/>
    <n v="0"/>
  </r>
  <r>
    <x v="6"/>
    <s v="JU2168 NSLHD CLINICAL OPER EXECUTIVE UNIT"/>
    <x v="0"/>
    <x v="15"/>
    <n v="394.97865789470001"/>
    <n v="155514.66589703"/>
    <n v="34"/>
  </r>
  <r>
    <x v="1"/>
    <s v="JU2152 NSLHD POPULATION HEALTH &amp; PLANNING"/>
    <x v="2"/>
    <x v="23"/>
    <n v="61.391230263200001"/>
    <n v="40521.74105009"/>
    <n v="1"/>
  </r>
  <r>
    <x v="2"/>
    <s v="JU4366 NSLHD RYDE MEDICAL SERVICES"/>
    <x v="0"/>
    <x v="6"/>
    <n v="1747.3165187970999"/>
    <n v="1084272.5932982001"/>
    <n v="7"/>
  </r>
  <r>
    <x v="5"/>
    <s v="JU2316 P&amp;CC Health Contact Centre"/>
    <x v="2"/>
    <x v="17"/>
    <n v="24.335131578999999"/>
    <n v="8395.4636466699994"/>
    <n v="2"/>
  </r>
  <r>
    <x v="5"/>
    <s v="JU2307 P&amp;CC Area Executive"/>
    <x v="2"/>
    <x v="25"/>
    <n v="30.886578947299999"/>
    <n v="15233.18505471"/>
    <n v="11"/>
  </r>
  <r>
    <x v="6"/>
    <s v="JU2156 NSLHD FINANCE"/>
    <x v="1"/>
    <x v="13"/>
    <n v="230.60311842120001"/>
    <n v="122666.34822956"/>
    <n v="10"/>
  </r>
  <r>
    <x v="0"/>
    <s v="JU1044 NSLHD HKHS DIV OF ALLIED HEALTH"/>
    <x v="0"/>
    <x v="7"/>
    <n v="92.567105263299993"/>
    <n v="38924.867754129999"/>
    <n v="11"/>
  </r>
  <r>
    <x v="4"/>
    <s v="JU4358 NSLHD RNS NURSING SERVICES"/>
    <x v="0"/>
    <x v="24"/>
    <n v="400.544342105"/>
    <n v="156489.32745340999"/>
    <n v="3"/>
  </r>
  <r>
    <x v="3"/>
    <s v="JU1072 NSLHD NBHS DIV OF MEDIC EMERG AND ICU"/>
    <x v="2"/>
    <x v="4"/>
    <n v="17.505151315799999"/>
    <n v="15201.66745472"/>
    <n v="0"/>
  </r>
  <r>
    <x v="4"/>
    <s v="JU1102 NSLHD CORPORATE SERVICES - RNS PPP"/>
    <x v="0"/>
    <x v="6"/>
    <n v="108.07118421049999"/>
    <n v="30384.210135779998"/>
    <n v="0"/>
  </r>
  <r>
    <x v="3"/>
    <s v="JU1077 NSLHD NBHS MV DIV OF DMS"/>
    <x v="0"/>
    <x v="2"/>
    <n v="60.665788533799997"/>
    <n v="38221.732181009997"/>
    <n v="1"/>
  </r>
  <r>
    <x v="8"/>
    <s v="JU1248 NSLHD MANLY SP&amp;T"/>
    <x v="2"/>
    <x v="10"/>
    <n v="0"/>
    <n v="0"/>
    <n v="0"/>
  </r>
  <r>
    <x v="6"/>
    <s v="NSLHD CORPORATE SERVICES - RE PPP"/>
    <x v="0"/>
    <x v="16"/>
    <n v="87.958934210500004"/>
    <n v="54110.637749549998"/>
    <n v="8"/>
  </r>
  <r>
    <x v="5"/>
    <s v="JU2316 P&amp;CC Health Contact Centre"/>
    <x v="0"/>
    <x v="21"/>
    <n v="16.392368421"/>
    <n v="6213.93651116"/>
    <n v="0"/>
  </r>
  <r>
    <x v="6"/>
    <s v="JU2156 NSLHD FINANCE"/>
    <x v="0"/>
    <x v="25"/>
    <n v="397.76250657920002"/>
    <n v="160071.62716529"/>
    <n v="18"/>
  </r>
  <r>
    <x v="0"/>
    <s v="JU1046 NSLHD HKHS DIV OF NURSING"/>
    <x v="2"/>
    <x v="2"/>
    <n v="4264.5517105255003"/>
    <n v="1495466.7162541"/>
    <n v="5"/>
  </r>
  <r>
    <x v="2"/>
    <s v="JU4368 NSLHD RYDE NURSING SERVICES"/>
    <x v="0"/>
    <x v="19"/>
    <n v="2595.2826315791999"/>
    <n v="861772.44261611998"/>
    <n v="5"/>
  </r>
  <r>
    <x v="3"/>
    <s v="JU1074 NSLHD NBHS MANLY DIV OF NURSING"/>
    <x v="1"/>
    <x v="7"/>
    <n v="1072.2502631578"/>
    <n v="461725.66584321001"/>
    <n v="10"/>
  </r>
  <r>
    <x v="0"/>
    <s v="JU1042 NSLHD HKHS DIV OF MEDICAL SERVICES"/>
    <x v="0"/>
    <x v="19"/>
    <n v="2199.6202706765998"/>
    <n v="1345499.12141049"/>
    <n v="25"/>
  </r>
  <r>
    <x v="4"/>
    <s v="JU4360 NSLHD RNS OPERATIONS"/>
    <x v="2"/>
    <x v="19"/>
    <n v="1322.5241578948001"/>
    <n v="382956.48351121001"/>
    <n v="194"/>
  </r>
  <r>
    <x v="5"/>
    <s v="JU2316 P&amp;CC Health Contact Centre"/>
    <x v="0"/>
    <x v="4"/>
    <n v="6.5081578947000001"/>
    <n v="2008.1680084"/>
    <n v="1"/>
  </r>
  <r>
    <x v="6"/>
    <s v="JU2164 NSLHD WORKFORCE DEVELOPMENT"/>
    <x v="2"/>
    <x v="23"/>
    <n v="715.78309868400004"/>
    <n v="365028.45448779"/>
    <n v="58"/>
  </r>
  <r>
    <x v="0"/>
    <s v="JU1025 NSLHD HKHS DIV OF CORPORATE SERVICES"/>
    <x v="1"/>
    <x v="20"/>
    <n v="566.52894736830001"/>
    <n v="143104.87031572001"/>
    <n v="20"/>
  </r>
  <r>
    <x v="6"/>
    <s v="JU2156 NSLHD FINANCE"/>
    <x v="0"/>
    <x v="23"/>
    <n v="348.47342763180001"/>
    <n v="152287.2315275"/>
    <n v="19"/>
  </r>
  <r>
    <x v="2"/>
    <s v="JU4362 NSLHD RYDE CORPORATE SERVICES"/>
    <x v="1"/>
    <x v="16"/>
    <n v="307.66184210519998"/>
    <n v="82851.295106880003"/>
    <n v="22"/>
  </r>
  <r>
    <x v="8"/>
    <s v="JU4340 NSLHD RESEARCH SP&amp;T"/>
    <x v="2"/>
    <x v="6"/>
    <n v="245.77796710539999"/>
    <n v="128303.84106265999"/>
    <n v="67"/>
  </r>
  <r>
    <x v="6"/>
    <s v="JU2140 NSLHD NURSING &amp; MIDWIFERY"/>
    <x v="0"/>
    <x v="21"/>
    <n v="467.21355263129999"/>
    <n v="222019.20405741001"/>
    <n v="11"/>
  </r>
  <r>
    <x v="6"/>
    <s v="JU2156 NSLHD FINANCE"/>
    <x v="1"/>
    <x v="18"/>
    <n v="249.5321052633"/>
    <n v="142418.52227305001"/>
    <n v="7"/>
  </r>
  <r>
    <x v="5"/>
    <s v="JU2317 P&amp;CC HealthOne"/>
    <x v="2"/>
    <x v="8"/>
    <n v="0"/>
    <n v="0"/>
    <n v="0"/>
  </r>
  <r>
    <x v="2"/>
    <s v="JU4368 NSLHD RYDE NURSING SERVICES"/>
    <x v="2"/>
    <x v="16"/>
    <n v="2669.8042105265999"/>
    <n v="900975.53575575002"/>
    <n v="1"/>
  </r>
  <r>
    <x v="6"/>
    <s v="JU2156 NSLHD FINANCE"/>
    <x v="2"/>
    <x v="9"/>
    <n v="225.34614473689999"/>
    <n v="106853.7209441"/>
    <n v="24"/>
  </r>
  <r>
    <x v="6"/>
    <s v="JU2164 NSLHD WORKFORCE DEVELOPMENT"/>
    <x v="0"/>
    <x v="7"/>
    <n v="657.46642105269996"/>
    <n v="325823.73103139002"/>
    <n v="102"/>
  </r>
  <r>
    <x v="8"/>
    <s v="JU1236 NSLHD ROYAL NORTH SHORE SP&amp;T"/>
    <x v="0"/>
    <x v="3"/>
    <n v="109.9190789474"/>
    <n v="53314.48244806"/>
    <n v="5"/>
  </r>
  <r>
    <x v="4"/>
    <s v="JU4354 NSLHD RNS FINANCE"/>
    <x v="0"/>
    <x v="17"/>
    <n v="76.609605263199995"/>
    <n v="29582.97674332"/>
    <n v="11"/>
  </r>
  <r>
    <x v="6"/>
    <s v="JU2140 NSLHD NURSING &amp; MIDWIFERY"/>
    <x v="2"/>
    <x v="12"/>
    <n v="418.19605263160003"/>
    <n v="191465.42518694999"/>
    <n v="3"/>
  </r>
  <r>
    <x v="5"/>
    <s v="JU2315 P&amp;CC HARP"/>
    <x v="2"/>
    <x v="17"/>
    <n v="95.023388157900001"/>
    <n v="120863.07837001"/>
    <n v="7"/>
  </r>
  <r>
    <x v="3"/>
    <s v="JU1076 NSLHD NBHS DIV OF ANAESTH AND SURG"/>
    <x v="0"/>
    <x v="5"/>
    <n v="8.8674999999999997"/>
    <n v="11776.126319520001"/>
    <n v="0"/>
  </r>
  <r>
    <x v="4"/>
    <s v="JU2170 NSLHD RNS Division of Cancer, Haematology &amp; Palliative Care"/>
    <x v="1"/>
    <x v="11"/>
    <n v="4038.7691118416001"/>
    <n v="2080431.18084018"/>
    <n v="161"/>
  </r>
  <r>
    <x v="0"/>
    <s v="JU1024 NSLHD HKH OUTPATIENT SERVICES"/>
    <x v="1"/>
    <x v="13"/>
    <n v="182.57907894729999"/>
    <n v="68816.017272380006"/>
    <n v="0"/>
  </r>
  <r>
    <x v="2"/>
    <s v="JU4368 NSLHD RYDE NURSING SERVICES"/>
    <x v="1"/>
    <x v="12"/>
    <n v="2597.4918421048001"/>
    <n v="912989.05193290999"/>
    <n v="1"/>
  </r>
  <r>
    <x v="5"/>
    <s v="JU2312 P&amp;CC Community Clinical Rehab"/>
    <x v="2"/>
    <x v="25"/>
    <n v="65.010131579000003"/>
    <n v="30040.462197910001"/>
    <n v="1"/>
  </r>
  <r>
    <x v="6"/>
    <s v="JU2140 NSLHD NURSING &amp; MIDWIFERY"/>
    <x v="2"/>
    <x v="23"/>
    <n v="362.39973684210003"/>
    <n v="175163.66225833999"/>
    <n v="5"/>
  </r>
  <r>
    <x v="1"/>
    <s v="JU2163 NSLHD PHPP PUBLIC HEALTH UNIT"/>
    <x v="2"/>
    <x v="22"/>
    <n v="121.2141118421"/>
    <n v="94365.426906940003"/>
    <n v="1"/>
  </r>
  <r>
    <x v="5"/>
    <s v="JU2312 P&amp;CC Community Clinical Rehab"/>
    <x v="2"/>
    <x v="2"/>
    <n v="70.540526315700006"/>
    <n v="32128.734212020001"/>
    <n v="4"/>
  </r>
  <r>
    <x v="5"/>
    <s v="JU2308 P&amp;CC Breast Screen"/>
    <x v="2"/>
    <x v="9"/>
    <n v="6.4911785713999999"/>
    <n v="4095.1390583000002"/>
    <n v="2"/>
  </r>
  <r>
    <x v="0"/>
    <s v="JU1042 NSLHD HKHS DIV OF MEDICAL SERVICES"/>
    <x v="0"/>
    <x v="12"/>
    <n v="1796.0549511275999"/>
    <n v="1100344.5309274099"/>
    <n v="81"/>
  </r>
  <r>
    <x v="8"/>
    <s v="JU1236 NSLHD ROYAL NORTH SHORE SP&amp;T"/>
    <x v="1"/>
    <x v="14"/>
    <n v="121.49250000000001"/>
    <n v="61054.938019230001"/>
    <n v="6"/>
  </r>
  <r>
    <x v="1"/>
    <s v="JU2163 NSLHD PHPP PUBLIC HEALTH UNIT"/>
    <x v="0"/>
    <x v="23"/>
    <n v="240.58832236839999"/>
    <n v="146515.81138296"/>
    <n v="2"/>
  </r>
  <r>
    <x v="5"/>
    <s v="JU2308 P&amp;CC Breast Screen"/>
    <x v="0"/>
    <x v="6"/>
    <n v="43.914791353399998"/>
    <n v="21403.212455559998"/>
    <n v="5"/>
  </r>
  <r>
    <x v="4"/>
    <s v="JU1052 NSLHD RNS DIV OF SURG AND ANAESTH"/>
    <x v="2"/>
    <x v="3"/>
    <n v="15050.0823411657"/>
    <n v="6686378.8186834706"/>
    <n v="117"/>
  </r>
  <r>
    <x v="2"/>
    <s v="JU4366 NSLHD RYDE MEDICAL SERVICES"/>
    <x v="2"/>
    <x v="9"/>
    <n v="1923.7032500004"/>
    <n v="1241293.42501604"/>
    <n v="14"/>
  </r>
  <r>
    <x v="6"/>
    <s v="JU2159 NSLHD CORPORATE SERVICES REPORTING ENTITY"/>
    <x v="0"/>
    <x v="23"/>
    <n v="32.665078947300003"/>
    <n v="16112.2222035"/>
    <n v="2"/>
  </r>
  <r>
    <x v="6"/>
    <s v="NSLHD CORPORATE SERVICES - RE PPP"/>
    <x v="1"/>
    <x v="2"/>
    <n v="90.945552631599995"/>
    <n v="47433.17789988"/>
    <n v="5"/>
  </r>
  <r>
    <x v="6"/>
    <s v="JU2148 NSLHD CLINICAL GOVERNANCE"/>
    <x v="2"/>
    <x v="16"/>
    <n v="363.23973684200001"/>
    <n v="138162.93165948999"/>
    <n v="69"/>
  </r>
  <r>
    <x v="6"/>
    <s v="JU2158 NSLHD PATU - PATIENT ACCESS TRANSPORT UNIT"/>
    <x v="0"/>
    <x v="14"/>
    <n v="42.221578947300003"/>
    <n v="13655.26191872"/>
    <n v="0"/>
  </r>
  <r>
    <x v="4"/>
    <s v="JU1052 NSLHD RNS DIV OF SURG AND ANAESTH"/>
    <x v="1"/>
    <x v="11"/>
    <n v="15490.928508458999"/>
    <n v="7030628.0109977396"/>
    <n v="106"/>
  </r>
  <r>
    <x v="5"/>
    <s v="JU2309 P&amp;CC Child &amp; Family Health"/>
    <x v="2"/>
    <x v="2"/>
    <n v="409.26572368410001"/>
    <n v="214494.50188977001"/>
    <n v="44"/>
  </r>
  <r>
    <x v="2"/>
    <s v="JU4370 NSLHD RYDE PRIMARY &amp; COMMUNITY CARE"/>
    <x v="0"/>
    <x v="0"/>
    <n v="0.46578947370000001"/>
    <n v="170.14188720000001"/>
    <n v="1"/>
  </r>
  <r>
    <x v="4"/>
    <s v="JU4356 NSLHD RNS MEDICAL SERVICES"/>
    <x v="1"/>
    <x v="5"/>
    <n v="1795.9906052633"/>
    <n v="867717.78557832004"/>
    <n v="107"/>
  </r>
  <r>
    <x v="6"/>
    <s v="JU2160 NSLHD INFORMATION COMMUNICATIONS &amp; TECHNOLOGY"/>
    <x v="1"/>
    <x v="11"/>
    <n v="1054.9341644737999"/>
    <n v="491653.44614376"/>
    <n v="89"/>
  </r>
  <r>
    <x v="6"/>
    <s v="JU2159 NSLHD CORPORATE SERVICES REPORTING ENTITY"/>
    <x v="0"/>
    <x v="25"/>
    <n v="36.093592105299997"/>
    <n v="17927.91033766"/>
    <n v="0"/>
  </r>
  <r>
    <x v="0"/>
    <s v="JU1036 NSLHD HKHS DIV OF REHAB AND AGED CARE"/>
    <x v="1"/>
    <x v="15"/>
    <n v="642.06455263199996"/>
    <n v="294919.70264951"/>
    <n v="6"/>
  </r>
  <r>
    <x v="5"/>
    <s v="JU2307 P&amp;CC Area Executive"/>
    <x v="2"/>
    <x v="10"/>
    <n v="29.3523684211"/>
    <n v="14609.799303809999"/>
    <n v="11"/>
  </r>
  <r>
    <x v="1"/>
    <s v="JU2152 NSLHD POPULATION HEALTH &amp; PLANNING"/>
    <x v="2"/>
    <x v="25"/>
    <n v="48.149776315799997"/>
    <n v="32872.460204870004"/>
    <n v="4"/>
  </r>
  <r>
    <x v="3"/>
    <s v="JU1078 NSLHD NBHS MV DIV OF ALLIED HEALTH"/>
    <x v="1"/>
    <x v="1"/>
    <n v="13.8926315789"/>
    <n v="4793.2195269100002"/>
    <n v="3"/>
  </r>
  <r>
    <x v="1"/>
    <s v="JU2152 NSLHD POPULATION HEALTH &amp; PLANNING"/>
    <x v="1"/>
    <x v="4"/>
    <n v="96.068421052700003"/>
    <n v="63055.863111699997"/>
    <n v="11"/>
  </r>
  <r>
    <x v="5"/>
    <s v="JU2309 P&amp;CC Child &amp; Family Health"/>
    <x v="2"/>
    <x v="1"/>
    <n v="416.26319736810001"/>
    <n v="218644.20099014"/>
    <n v="38"/>
  </r>
  <r>
    <x v="4"/>
    <s v="JU4358 NSLHD RNS NURSING SERVICES"/>
    <x v="2"/>
    <x v="4"/>
    <n v="402.0593421053"/>
    <n v="174490.28913786"/>
    <n v="0"/>
  </r>
  <r>
    <x v="7"/>
    <s v="JU2174 - NSLHD DRUG &amp; ALCOHOL"/>
    <x v="1"/>
    <x v="6"/>
    <n v="527.71301973679999"/>
    <n v="231531.99536658"/>
    <n v="9"/>
  </r>
  <r>
    <x v="6"/>
    <s v="JU1316 NSLHD REPORTING ENTITY"/>
    <x v="2"/>
    <x v="15"/>
    <n v="12.2475"/>
    <n v="3651.6783963900002"/>
    <n v="3"/>
  </r>
  <r>
    <x v="5"/>
    <s v="JU2326 P&amp;CC Transitional Aged Care Program"/>
    <x v="2"/>
    <x v="21"/>
    <n v="3.2909210525999999"/>
    <n v="1462.8512326"/>
    <n v="0"/>
  </r>
  <r>
    <x v="6"/>
    <s v="JU1316 NSLHD REPORTING ENTITY"/>
    <x v="0"/>
    <x v="12"/>
    <n v="24.2560394737"/>
    <n v="21421.017757000001"/>
    <n v="5"/>
  </r>
  <r>
    <x v="9"/>
    <s v="JU2172 RESEARCH CLINICAL TRIALS"/>
    <x v="2"/>
    <x v="23"/>
    <n v="130.8275000001"/>
    <n v="53257.848097790004"/>
    <n v="16"/>
  </r>
  <r>
    <x v="6"/>
    <s v="JU2116 NSLHD CLINICAL TECHNOLOGY SERVICE"/>
    <x v="0"/>
    <x v="23"/>
    <n v="16.702763157900002"/>
    <n v="6247.2844609499998"/>
    <n v="1"/>
  </r>
  <r>
    <x v="0"/>
    <s v="JU1044 NSLHD HKHS DIV OF ALLIED HEALTH"/>
    <x v="1"/>
    <x v="20"/>
    <n v="84.329078947300005"/>
    <n v="35953.343480440002"/>
    <n v="12"/>
  </r>
  <r>
    <x v="6"/>
    <s v="JU2144 NSLHD CHIEF EXECUTIVE"/>
    <x v="1"/>
    <x v="12"/>
    <n v="108.615723684"/>
    <n v="51975.535815689997"/>
    <n v="28"/>
  </r>
  <r>
    <x v="4"/>
    <s v="JU2108 NSLHD IMAGING"/>
    <x v="0"/>
    <x v="3"/>
    <n v="1932.4352180451999"/>
    <n v="987638.07680013997"/>
    <n v="93"/>
  </r>
  <r>
    <x v="3"/>
    <s v="JU1077 NSLHD NBHS MV DIV OF DMS"/>
    <x v="2"/>
    <x v="13"/>
    <n v="53.557134398499997"/>
    <n v="32965.685985999997"/>
    <n v="2"/>
  </r>
  <r>
    <x v="5"/>
    <s v="JU2305 P&amp;CC AGED CARE &amp; REHAB"/>
    <x v="0"/>
    <x v="4"/>
    <n v="144.2051842107"/>
    <n v="60773.625810420002"/>
    <n v="12"/>
  </r>
  <r>
    <x v="1"/>
    <s v="JU2162 NSLHD PHPP HEALTH PROMOTION"/>
    <x v="1"/>
    <x v="20"/>
    <n v="17.3492105262"/>
    <n v="7396.4789530400003"/>
    <n v="12"/>
  </r>
  <r>
    <x v="6"/>
    <s v="JU2164 NSLHD WORKFORCE DEVELOPMENT"/>
    <x v="2"/>
    <x v="16"/>
    <n v="756.18369078969999"/>
    <n v="364169.96508103999"/>
    <n v="89"/>
  </r>
  <r>
    <x v="8"/>
    <s v="JU4340 NSLHD RESEARCH SP&amp;T"/>
    <x v="2"/>
    <x v="3"/>
    <n v="258.12483552629999"/>
    <n v="135547.34416805999"/>
    <n v="57"/>
  </r>
  <r>
    <x v="8"/>
    <s v="JU4340 NSLHD RESEARCH SP&amp;T"/>
    <x v="2"/>
    <x v="2"/>
    <n v="251.94986842099999"/>
    <n v="131287.59385676001"/>
    <n v="58"/>
  </r>
  <r>
    <x v="4"/>
    <s v="JU1064 NSLHD RNS DIV OF BUSINESS UNITS"/>
    <x v="2"/>
    <x v="9"/>
    <n v="0"/>
    <n v="0"/>
    <n v="0"/>
  </r>
  <r>
    <x v="5"/>
    <s v="JU2305 P&amp;CC AGED CARE &amp; REHAB"/>
    <x v="2"/>
    <x v="2"/>
    <n v="133.69098026309999"/>
    <n v="58727.353349919998"/>
    <n v="5"/>
  </r>
  <r>
    <x v="7"/>
    <s v="JU2175 NSLHD MENTAL HEALTH DRUG AND ALCOHOL"/>
    <x v="0"/>
    <x v="20"/>
    <n v="4471.2968289465998"/>
    <n v="1857804.8065226199"/>
    <n v="174"/>
  </r>
  <r>
    <x v="7"/>
    <s v="JU2174 - NSLHD DRUG &amp; ALCOHOL"/>
    <x v="0"/>
    <x v="9"/>
    <n v="582.15663157899996"/>
    <n v="250082.53737892001"/>
    <n v="25"/>
  </r>
  <r>
    <x v="8"/>
    <s v="JU1237 NSLHD RNS DIV OF MEDICINE SP&amp;T"/>
    <x v="0"/>
    <x v="5"/>
    <n v="0"/>
    <n v="0"/>
    <n v="2"/>
  </r>
  <r>
    <x v="3"/>
    <s v="JU1074 NSLHD NBHS MANLY DIV OF NURSING"/>
    <x v="2"/>
    <x v="19"/>
    <n v="1109.197763158"/>
    <n v="477651.15622989001"/>
    <n v="8"/>
  </r>
  <r>
    <x v="2"/>
    <s v="JU4366 NSLHD RYDE MEDICAL SERVICES"/>
    <x v="2"/>
    <x v="18"/>
    <n v="1853.3520883458"/>
    <n v="1190982.1275802399"/>
    <n v="61"/>
  </r>
  <r>
    <x v="6"/>
    <s v="JU2164 NSLHD WORKFORCE DEVELOPMENT"/>
    <x v="2"/>
    <x v="15"/>
    <n v="758.39425657890001"/>
    <n v="357874.55674213998"/>
    <n v="78"/>
  </r>
  <r>
    <x v="9"/>
    <s v="JU2172 RESEARCH CLINICAL TRIALS"/>
    <x v="2"/>
    <x v="25"/>
    <n v="106.2485526315"/>
    <n v="43246.655996219997"/>
    <n v="11"/>
  </r>
  <r>
    <x v="6"/>
    <s v="JU2140 NSLHD NURSING &amp; MIDWIFERY"/>
    <x v="0"/>
    <x v="4"/>
    <n v="615.4043421051"/>
    <n v="278086.98950715002"/>
    <n v="57"/>
  </r>
  <r>
    <x v="5"/>
    <s v="JU2309 P&amp;CC Child &amp; Family Health"/>
    <x v="0"/>
    <x v="17"/>
    <n v="359.69655921060001"/>
    <n v="193167.98033671"/>
    <n v="31"/>
  </r>
  <r>
    <x v="0"/>
    <s v="JU1036 NSLHD HKHS DIV OF REHAB AND AGED CARE"/>
    <x v="0"/>
    <x v="11"/>
    <n v="300.2823092104"/>
    <n v="130994.92000712"/>
    <n v="1"/>
  </r>
  <r>
    <x v="3"/>
    <s v="JU1078 NSLHD NBHS MV DIV OF ALLIED HEALTH"/>
    <x v="1"/>
    <x v="6"/>
    <n v="16.1897368421"/>
    <n v="5549.9762113699999"/>
    <n v="1"/>
  </r>
  <r>
    <x v="2"/>
    <s v="JU4370 NSLHD RYDE PRIMARY &amp; COMMUNITY CARE"/>
    <x v="2"/>
    <x v="15"/>
    <n v="2.1506578947000001"/>
    <n v="799.51916592999999"/>
    <n v="6"/>
  </r>
  <r>
    <x v="3"/>
    <s v="JU1074 NSLHD NBHS MANLY DIV OF NURSING"/>
    <x v="1"/>
    <x v="4"/>
    <n v="1022.0302631577"/>
    <n v="428462.29395389999"/>
    <n v="9"/>
  </r>
  <r>
    <x v="7"/>
    <s v="JU2175 NSLHD MENTAL HEALTH DRUG AND ALCOHOL"/>
    <x v="2"/>
    <x v="25"/>
    <n v="4509.9447171044003"/>
    <n v="1967965.9026895899"/>
    <n v="96"/>
  </r>
  <r>
    <x v="3"/>
    <s v="JU1072 NSLHD NBHS DIV OF MEDIC EMERG AND ICU"/>
    <x v="0"/>
    <x v="1"/>
    <n v="11.525289473699999"/>
    <n v="10067.54571371"/>
    <n v="0"/>
  </r>
  <r>
    <x v="4"/>
    <s v="JU1068 NSLHD RNS DIV OF PRIM &amp; COMM CARE"/>
    <x v="1"/>
    <x v="5"/>
    <n v="138.17947368419999"/>
    <n v="56601.893310740001"/>
    <n v="37"/>
  </r>
  <r>
    <x v="5"/>
    <s v="JU2324 P&amp;CC Sydney Home Nursing"/>
    <x v="1"/>
    <x v="6"/>
    <n v="890.61421052620005"/>
    <n v="324774.06195773999"/>
    <n v="0"/>
  </r>
  <r>
    <x v="3"/>
    <s v="JU1077 NSLHD NBHS MV DIV OF DMS"/>
    <x v="2"/>
    <x v="16"/>
    <n v="49.534440789500003"/>
    <n v="32755.531961379998"/>
    <n v="1"/>
  </r>
  <r>
    <x v="6"/>
    <s v="JU2160 NSLHD INFORMATION COMMUNICATIONS &amp; TECHNOLOGY"/>
    <x v="0"/>
    <x v="11"/>
    <n v="764.84368327080006"/>
    <n v="343544.97397311003"/>
    <n v="93"/>
  </r>
  <r>
    <x v="5"/>
    <s v="JU2307 P&amp;CC Area Executive"/>
    <x v="0"/>
    <x v="24"/>
    <n v="60.352559210599999"/>
    <n v="33102.394026260001"/>
    <n v="4"/>
  </r>
  <r>
    <x v="0"/>
    <s v="JU1025 NSLHD HKHS DIV OF CORPORATE SERVICES"/>
    <x v="1"/>
    <x v="7"/>
    <n v="594.0411842103"/>
    <n v="148366.98366326999"/>
    <n v="14"/>
  </r>
  <r>
    <x v="1"/>
    <s v="JU2162 NSLHD PHPP HEALTH PROMOTION"/>
    <x v="2"/>
    <x v="15"/>
    <n v="23.355263157900001"/>
    <n v="10054.59718284"/>
    <n v="6"/>
  </r>
  <r>
    <x v="5"/>
    <s v="JU2324 P&amp;CC Sydney Home Nursing"/>
    <x v="1"/>
    <x v="20"/>
    <n v="872.69539473700002"/>
    <n v="331126.62143012002"/>
    <n v="1"/>
  </r>
  <r>
    <x v="1"/>
    <s v="JU2163 NSLHD PHPP PUBLIC HEALTH UNIT"/>
    <x v="2"/>
    <x v="20"/>
    <n v="147.12455263149999"/>
    <n v="95402.271685019994"/>
    <n v="0"/>
  </r>
  <r>
    <x v="0"/>
    <s v="JU1044 NSLHD HKHS DIV OF ALLIED HEALTH"/>
    <x v="2"/>
    <x v="23"/>
    <n v="97.356447368399998"/>
    <n v="43419.752755150002"/>
    <n v="11"/>
  </r>
  <r>
    <x v="5"/>
    <s v="JU2309 P&amp;CC Child &amp; Family Health"/>
    <x v="1"/>
    <x v="11"/>
    <n v="531.06544078959996"/>
    <n v="337264.77543407999"/>
    <n v="58"/>
  </r>
  <r>
    <x v="0"/>
    <s v="JU1044 NSLHD HKHS DIV OF ALLIED HEALTH"/>
    <x v="1"/>
    <x v="4"/>
    <n v="88.275789473499998"/>
    <n v="37568.354575849997"/>
    <n v="13"/>
  </r>
  <r>
    <x v="5"/>
    <s v="JU2326 P&amp;CC Transitional Aged Care Program"/>
    <x v="0"/>
    <x v="22"/>
    <n v="7.3663157894999998"/>
    <n v="3218.9904256"/>
    <n v="1"/>
  </r>
  <r>
    <x v="3"/>
    <s v="JU1072 NSLHD NBHS DIV OF MEDIC EMERG AND ICU"/>
    <x v="1"/>
    <x v="4"/>
    <n v="17.438500000000001"/>
    <n v="21641.80907616"/>
    <n v="0"/>
  </r>
  <r>
    <x v="8"/>
    <s v="JU1237 NSLHD RNS DIV OF MEDICINE SP&amp;T"/>
    <x v="2"/>
    <x v="8"/>
    <n v="0"/>
    <n v="0"/>
    <n v="0"/>
  </r>
  <r>
    <x v="5"/>
    <s v="JU2326 P&amp;CC Transitional Aged Care Program"/>
    <x v="2"/>
    <x v="4"/>
    <n v="2.6789473683999998"/>
    <n v="1185.90312657"/>
    <n v="3"/>
  </r>
  <r>
    <x v="5"/>
    <s v="JU2317 P&amp;CC HealthOne"/>
    <x v="1"/>
    <x v="13"/>
    <n v="0"/>
    <n v="0"/>
    <n v="0"/>
  </r>
  <r>
    <x v="3"/>
    <s v="JU1088 NSLHD NBHS DIV OF SECTOR OPER"/>
    <x v="0"/>
    <x v="4"/>
    <n v="0"/>
    <n v="0"/>
    <n v="0"/>
  </r>
  <r>
    <x v="8"/>
    <s v="JU1237 NSLHD RNS DIV OF MEDICINE SP&amp;T"/>
    <x v="0"/>
    <x v="13"/>
    <n v="0"/>
    <n v="0"/>
    <n v="1"/>
  </r>
  <r>
    <x v="4"/>
    <s v="JU1052 NSLHD RNS DIV OF SURG AND ANAESTH"/>
    <x v="1"/>
    <x v="16"/>
    <n v="15651.8727922937"/>
    <n v="7108177.3597272895"/>
    <n v="133"/>
  </r>
  <r>
    <x v="6"/>
    <s v="JU4344 NSLHD RESEARCH GEN"/>
    <x v="2"/>
    <x v="12"/>
    <n v="133.8775"/>
    <n v="52960.463035330002"/>
    <n v="19"/>
  </r>
  <r>
    <x v="3"/>
    <s v="JU1077 NSLHD NBHS MV DIV OF DMS"/>
    <x v="0"/>
    <x v="9"/>
    <n v="45.836428571500001"/>
    <n v="28922.880812449999"/>
    <n v="0"/>
  </r>
  <r>
    <x v="5"/>
    <s v="JU2309 P&amp;CC Child &amp; Family Health"/>
    <x v="0"/>
    <x v="2"/>
    <n v="427.5980855263"/>
    <n v="244353.61802751999"/>
    <n v="40"/>
  </r>
  <r>
    <x v="3"/>
    <s v="JU1079 NSLHD NBHS MV DIV OF CORPORATE SERVICES"/>
    <x v="0"/>
    <x v="14"/>
    <n v="98.254736842200003"/>
    <n v="20012.46382452"/>
    <n v="10"/>
  </r>
  <r>
    <x v="4"/>
    <s v="JU4358 NSLHD RNS NURSING SERVICES"/>
    <x v="0"/>
    <x v="5"/>
    <n v="282.05368421050002"/>
    <n v="109540.84416168"/>
    <n v="0"/>
  </r>
  <r>
    <x v="1"/>
    <s v="JU2162 NSLHD PHPP HEALTH PROMOTION"/>
    <x v="0"/>
    <x v="10"/>
    <n v="35.338157894699997"/>
    <n v="14650.924903720001"/>
    <n v="2"/>
  </r>
  <r>
    <x v="0"/>
    <s v="JU1040 NSLHD HKHS DIV OF SECTOR OPER"/>
    <x v="2"/>
    <x v="2"/>
    <n v="54.355815789399998"/>
    <n v="34896.198809540001"/>
    <n v="15"/>
  </r>
  <r>
    <x v="5"/>
    <s v="JU2315 P&amp;CC HARP"/>
    <x v="1"/>
    <x v="6"/>
    <n v="99.201460526299996"/>
    <n v="129162.00627098"/>
    <n v="6"/>
  </r>
  <r>
    <x v="9"/>
    <s v="JU2172 RESEARCH CLINICAL TRIALS"/>
    <x v="1"/>
    <x v="1"/>
    <n v="140.2565789473"/>
    <n v="59377.5432009"/>
    <n v="13"/>
  </r>
  <r>
    <x v="6"/>
    <s v="JU2116 NSLHD CLINICAL TECHNOLOGY SERVICE"/>
    <x v="0"/>
    <x v="11"/>
    <n v="17.762894736700002"/>
    <n v="6434.4599906399999"/>
    <n v="0"/>
  </r>
  <r>
    <x v="4"/>
    <s v="JU1102 NSLHD CORPORATE SERVICES - RNS PPP"/>
    <x v="0"/>
    <x v="24"/>
    <n v="101.6673684212"/>
    <n v="28417.292015489998"/>
    <n v="0"/>
  </r>
  <r>
    <x v="6"/>
    <s v="JU2158 NSLHD PATU - PATIENT ACCESS TRANSPORT UNIT"/>
    <x v="2"/>
    <x v="20"/>
    <n v="40.625"/>
    <n v="16945.93638924"/>
    <n v="0"/>
  </r>
  <r>
    <x v="4"/>
    <s v="JU2108 NSLHD IMAGING"/>
    <x v="0"/>
    <x v="6"/>
    <n v="1791.7084699246"/>
    <n v="916771.24391068995"/>
    <n v="59"/>
  </r>
  <r>
    <x v="6"/>
    <s v="JU2168 NSLHD CLINICAL OPER EXECUTIVE UNIT"/>
    <x v="0"/>
    <x v="3"/>
    <n v="626.94760526319999"/>
    <n v="272120.01130144001"/>
    <n v="61"/>
  </r>
  <r>
    <x v="6"/>
    <s v="JU2158 NSLHD PATU - PATIENT ACCESS TRANSPORT UNIT"/>
    <x v="0"/>
    <x v="12"/>
    <n v="48.695657894699998"/>
    <n v="17959.005518350001"/>
    <n v="0"/>
  </r>
  <r>
    <x v="3"/>
    <s v="JU1078 NSLHD NBHS MV DIV OF ALLIED HEALTH"/>
    <x v="1"/>
    <x v="3"/>
    <n v="21.863026315900001"/>
    <n v="7667.8768231200002"/>
    <n v="3"/>
  </r>
  <r>
    <x v="4"/>
    <s v="JU2108 NSLHD IMAGING"/>
    <x v="0"/>
    <x v="24"/>
    <n v="2063.3373684211001"/>
    <n v="1056141.7543645899"/>
    <n v="97"/>
  </r>
  <r>
    <x v="4"/>
    <s v="JU4356 NSLHD RNS MEDICAL SERVICES"/>
    <x v="0"/>
    <x v="17"/>
    <n v="1960.1918618427001"/>
    <n v="906455.62283888005"/>
    <n v="266"/>
  </r>
  <r>
    <x v="2"/>
    <s v="JU4368 NSLHD RYDE NURSING SERVICES"/>
    <x v="0"/>
    <x v="5"/>
    <n v="1812.3355263159999"/>
    <n v="613202.96842616994"/>
    <n v="9"/>
  </r>
  <r>
    <x v="5"/>
    <s v="JU2315 P&amp;CC HARP"/>
    <x v="2"/>
    <x v="25"/>
    <n v="79.921671052600004"/>
    <n v="109761.70476461999"/>
    <n v="4"/>
  </r>
  <r>
    <x v="1"/>
    <s v="JU2163 NSLHD PHPP PUBLIC HEALTH UNIT"/>
    <x v="0"/>
    <x v="6"/>
    <n v="221.35135526319999"/>
    <n v="151704.38663634"/>
    <n v="9"/>
  </r>
  <r>
    <x v="6"/>
    <s v="JU4344 NSLHD RESEARCH GEN"/>
    <x v="0"/>
    <x v="0"/>
    <n v="208.6755197368"/>
    <n v="119659.07265310999"/>
    <n v="6"/>
  </r>
  <r>
    <x v="8"/>
    <s v="JU4340 NSLHD RESEARCH SP&amp;T"/>
    <x v="2"/>
    <x v="24"/>
    <n v="267.2518486843"/>
    <n v="139986.02171457"/>
    <n v="53"/>
  </r>
  <r>
    <x v="5"/>
    <s v="JU2317 P&amp;CC HealthOne"/>
    <x v="0"/>
    <x v="20"/>
    <n v="0"/>
    <n v="0"/>
    <n v="0"/>
  </r>
  <r>
    <x v="1"/>
    <s v="JU2163 NSLHD PHPP PUBLIC HEALTH UNIT"/>
    <x v="0"/>
    <x v="7"/>
    <n v="241.1315855263"/>
    <n v="161874.75363495"/>
    <n v="10"/>
  </r>
  <r>
    <x v="0"/>
    <s v="JU1042 NSLHD HKHS DIV OF MEDICAL SERVICES"/>
    <x v="0"/>
    <x v="5"/>
    <n v="1619.7624464287001"/>
    <n v="1004016.4318829899"/>
    <n v="66"/>
  </r>
  <r>
    <x v="2"/>
    <s v="JU4366 NSLHD RYDE MEDICAL SERVICES"/>
    <x v="1"/>
    <x v="20"/>
    <n v="2135.8835093983998"/>
    <n v="1639878.5236564099"/>
    <n v="44"/>
  </r>
  <r>
    <x v="9"/>
    <s v="JU2172 RESEARCH CLINICAL TRIALS"/>
    <x v="1"/>
    <x v="14"/>
    <n v="100.0981315789"/>
    <n v="46225.179233690003"/>
    <n v="13"/>
  </r>
  <r>
    <x v="5"/>
    <s v="JU2320 P&amp;CC Multicutural Health"/>
    <x v="2"/>
    <x v="4"/>
    <n v="9.9717105263000008"/>
    <n v="5057.99017835"/>
    <n v="1"/>
  </r>
  <r>
    <x v="5"/>
    <s v="JU2316 P&amp;CC Health Contact Centre"/>
    <x v="1"/>
    <x v="1"/>
    <n v="12.6128947369"/>
    <n v="4487.0833762800003"/>
    <n v="3"/>
  </r>
  <r>
    <x v="1"/>
    <s v="JU2162 NSLHD PHPP HEALTH PROMOTION"/>
    <x v="2"/>
    <x v="3"/>
    <n v="37.106052631700003"/>
    <n v="15136.54586814"/>
    <n v="10"/>
  </r>
  <r>
    <x v="0"/>
    <s v="JU1036 NSLHD HKHS DIV OF REHAB AND AGED CARE"/>
    <x v="2"/>
    <x v="20"/>
    <n v="642.57117763159999"/>
    <n v="278051.06684023998"/>
    <n v="3"/>
  </r>
  <r>
    <x v="1"/>
    <s v="JU2162 NSLHD PHPP HEALTH PROMOTION"/>
    <x v="2"/>
    <x v="17"/>
    <n v="12.098947368399999"/>
    <n v="4714.7082811399996"/>
    <n v="9"/>
  </r>
  <r>
    <x v="3"/>
    <s v="JU1084 NSLHD NBHS DIV OF AGED CARE AND REHAB"/>
    <x v="2"/>
    <x v="24"/>
    <n v="60.410006578900003"/>
    <n v="46327.318034049997"/>
    <n v="0"/>
  </r>
  <r>
    <x v="5"/>
    <s v="JU2324 P&amp;CC Sydney Home Nursing"/>
    <x v="0"/>
    <x v="24"/>
    <n v="580.18407894760003"/>
    <n v="210755.65255591"/>
    <n v="1"/>
  </r>
  <r>
    <x v="5"/>
    <s v="JU2314 P&amp;CC Cremone CHC"/>
    <x v="2"/>
    <x v="12"/>
    <n v="0"/>
    <n v="0"/>
    <n v="0"/>
  </r>
  <r>
    <x v="5"/>
    <s v="JU2322 P&amp;CC Oral Health"/>
    <x v="0"/>
    <x v="19"/>
    <n v="78.937217105399995"/>
    <n v="37444.868941170003"/>
    <n v="0"/>
  </r>
  <r>
    <x v="7"/>
    <s v="JU2175 NSLHD MENTAL HEALTH DRUG AND ALCOHOL"/>
    <x v="0"/>
    <x v="21"/>
    <n v="4313.6174210530999"/>
    <n v="1832463.05374027"/>
    <n v="108"/>
  </r>
  <r>
    <x v="5"/>
    <s v="JU2324 P&amp;CC Sydney Home Nursing"/>
    <x v="0"/>
    <x v="3"/>
    <n v="608.14473684179995"/>
    <n v="224128.45590281"/>
    <n v="0"/>
  </r>
  <r>
    <x v="2"/>
    <s v="JU4370 NSLHD RYDE PRIMARY &amp; COMMUNITY CARE"/>
    <x v="2"/>
    <x v="16"/>
    <n v="2.3093421052999998"/>
    <n v="542.98178086999997"/>
    <n v="3"/>
  </r>
  <r>
    <x v="3"/>
    <s v="JU1077 NSLHD NBHS MV DIV OF DMS"/>
    <x v="2"/>
    <x v="21"/>
    <n v="51.0527030075"/>
    <n v="22623.160845229999"/>
    <n v="3"/>
  </r>
  <r>
    <x v="0"/>
    <s v="JU1024 NSLHD HKH OUTPATIENT SERVICES"/>
    <x v="2"/>
    <x v="24"/>
    <n v="60.3761842105"/>
    <n v="22681.908193480002"/>
    <n v="1"/>
  </r>
  <r>
    <x v="3"/>
    <s v="JU1078 NSLHD NBHS MV DIV OF ALLIED HEALTH"/>
    <x v="0"/>
    <x v="17"/>
    <n v="16.962631578900002"/>
    <n v="7117.8223864000001"/>
    <n v="3"/>
  </r>
  <r>
    <x v="0"/>
    <s v="JU1024 NSLHD HKH OUTPATIENT SERVICES"/>
    <x v="1"/>
    <x v="18"/>
    <n v="73.190789473699994"/>
    <n v="28335.539610340002"/>
    <n v="1"/>
  </r>
  <r>
    <x v="3"/>
    <s v="JU1072 NSLHD NBHS DIV OF MEDIC EMERG AND ICU"/>
    <x v="0"/>
    <x v="13"/>
    <n v="25.8312631579"/>
    <n v="28184.786912399999"/>
    <n v="0"/>
  </r>
  <r>
    <x v="6"/>
    <s v="JU2158 NSLHD PATU - PATIENT ACCESS TRANSPORT UNIT"/>
    <x v="0"/>
    <x v="3"/>
    <n v="38.016184210500001"/>
    <n v="14219.810677310001"/>
    <n v="0"/>
  </r>
  <r>
    <x v="5"/>
    <s v="JU2326 P&amp;CC Transitional Aged Care Program"/>
    <x v="0"/>
    <x v="7"/>
    <n v="5.2021052631"/>
    <n v="2617.7763987200001"/>
    <n v="0"/>
  </r>
  <r>
    <x v="5"/>
    <s v="JU2326 P&amp;CC Transitional Aged Care Program"/>
    <x v="0"/>
    <x v="6"/>
    <n v="4.2742105263000001"/>
    <n v="2174.02191012"/>
    <n v="1"/>
  </r>
  <r>
    <x v="3"/>
    <s v="JU1072 NSLHD NBHS DIV OF MEDIC EMERG AND ICU"/>
    <x v="2"/>
    <x v="7"/>
    <n v="15.2139078947"/>
    <n v="13499.813112919999"/>
    <n v="0"/>
  </r>
  <r>
    <x v="3"/>
    <s v="JU1084 NSLHD NBHS DIV OF AGED CARE AND REHAB"/>
    <x v="0"/>
    <x v="8"/>
    <n v="52.738006578899999"/>
    <n v="60789.625885640002"/>
    <n v="0"/>
  </r>
  <r>
    <x v="6"/>
    <s v="JU1316 NSLHD REPORTING ENTITY"/>
    <x v="0"/>
    <x v="17"/>
    <n v="10.329736842100001"/>
    <n v="3079.8838021400002"/>
    <n v="2"/>
  </r>
  <r>
    <x v="5"/>
    <s v="JU2326 P&amp;CC Transitional Aged Care Program"/>
    <x v="0"/>
    <x v="8"/>
    <n v="7.3392105262999996"/>
    <n v="3484.9279266499998"/>
    <n v="0"/>
  </r>
  <r>
    <x v="5"/>
    <s v="JU2317 P&amp;CC HealthOne"/>
    <x v="1"/>
    <x v="7"/>
    <n v="0"/>
    <n v="0"/>
    <n v="0"/>
  </r>
  <r>
    <x v="5"/>
    <s v="JU2317 P&amp;CC HealthOne"/>
    <x v="1"/>
    <x v="8"/>
    <n v="0"/>
    <n v="0"/>
    <n v="0"/>
  </r>
  <r>
    <x v="4"/>
    <s v="JU1056 NSLHD RNS DIV OF WOM CHILD AND FAM HLTH"/>
    <x v="0"/>
    <x v="25"/>
    <n v="4250.3713355268001"/>
    <n v="2006470.16001639"/>
    <n v="42"/>
  </r>
  <r>
    <x v="1"/>
    <s v="JU2162 NSLHD PHPP HEALTH PROMOTION"/>
    <x v="1"/>
    <x v="1"/>
    <n v="13.139868421099999"/>
    <n v="5902.3317659499999"/>
    <n v="16"/>
  </r>
  <r>
    <x v="0"/>
    <s v="JU1025 NSLHD HKHS DIV OF CORPORATE SERVICES"/>
    <x v="0"/>
    <x v="10"/>
    <n v="753.10342105259997"/>
    <n v="163708.12583813001"/>
    <n v="9"/>
  </r>
  <r>
    <x v="5"/>
    <s v="JU2316 P&amp;CC Health Contact Centre"/>
    <x v="2"/>
    <x v="6"/>
    <n v="23.832763157999999"/>
    <n v="7986.4443327400004"/>
    <n v="1"/>
  </r>
  <r>
    <x v="7"/>
    <s v="JU2175 NSLHD MENTAL HEALTH DRUG AND ALCOHOL"/>
    <x v="1"/>
    <x v="7"/>
    <n v="4117.0975921060999"/>
    <n v="1888699.4964449599"/>
    <n v="128"/>
  </r>
  <r>
    <x v="6"/>
    <s v="JU1317 NSLHD NORTHERN BEACHES HOSPITAL"/>
    <x v="0"/>
    <x v="14"/>
    <n v="1635.001052631"/>
    <n v="750306.56303719"/>
    <n v="72"/>
  </r>
  <r>
    <x v="4"/>
    <s v="JU1056 NSLHD RNS DIV OF WOM CHILD AND FAM HLTH"/>
    <x v="2"/>
    <x v="20"/>
    <n v="4597.5174539474001"/>
    <n v="2273639.5237884498"/>
    <n v="66"/>
  </r>
  <r>
    <x v="2"/>
    <s v="JU4366 NSLHD RYDE MEDICAL SERVICES"/>
    <x v="2"/>
    <x v="13"/>
    <n v="1735.2190939851"/>
    <n v="1093556.4961282399"/>
    <n v="22"/>
  </r>
  <r>
    <x v="6"/>
    <s v="JU4312 NSLHD MEDICAL IMAGING"/>
    <x v="0"/>
    <x v="21"/>
    <n v="119.41775"/>
    <n v="64587.176421800003"/>
    <n v="3"/>
  </r>
  <r>
    <x v="6"/>
    <s v="JU2159 NSLHD CORPORATE SERVICES REPORTING ENTITY"/>
    <x v="1"/>
    <x v="12"/>
    <n v="44.914657894800001"/>
    <n v="19268.32794848"/>
    <n v="3"/>
  </r>
  <r>
    <x v="1"/>
    <s v="JU2161 NSLHD PHPP ABORIGINAL HEALTH"/>
    <x v="1"/>
    <x v="15"/>
    <n v="7.485125"/>
    <n v="4860.5551414399997"/>
    <n v="10"/>
  </r>
  <r>
    <x v="5"/>
    <s v="JU2322 P&amp;CC Oral Health"/>
    <x v="2"/>
    <x v="9"/>
    <n v="66.289493421100005"/>
    <n v="34372.186602250003"/>
    <n v="0"/>
  </r>
  <r>
    <x v="6"/>
    <s v="JU2156 NSLHD FINANCE"/>
    <x v="0"/>
    <x v="0"/>
    <n v="403.76357236820002"/>
    <n v="164019.35466877001"/>
    <n v="17"/>
  </r>
  <r>
    <x v="6"/>
    <s v="JU2156 NSLHD FINANCE"/>
    <x v="1"/>
    <x v="4"/>
    <n v="336.01765131560001"/>
    <n v="189447.64450123001"/>
    <n v="21"/>
  </r>
  <r>
    <x v="9"/>
    <s v="JU2172 RESEARCH CLINICAL TRIALS"/>
    <x v="1"/>
    <x v="8"/>
    <n v="155.77682236850001"/>
    <n v="68387.215902800002"/>
    <n v="14"/>
  </r>
  <r>
    <x v="4"/>
    <s v="JU4358 NSLHD RNS NURSING SERVICES"/>
    <x v="0"/>
    <x v="14"/>
    <n v="388.25447368430002"/>
    <n v="149819.33415442001"/>
    <n v="5"/>
  </r>
  <r>
    <x v="6"/>
    <s v="JU2166 NSLHD SENIOR MEDICAL WORKFORCE"/>
    <x v="2"/>
    <x v="17"/>
    <n v="142.05811842099999"/>
    <n v="85623.410045800003"/>
    <n v="4"/>
  </r>
  <r>
    <x v="5"/>
    <s v="JU2320 P&amp;CC Multicutural Health"/>
    <x v="2"/>
    <x v="16"/>
    <n v="11.868947368400001"/>
    <n v="6020.3331272400001"/>
    <n v="2"/>
  </r>
  <r>
    <x v="0"/>
    <s v="JU1025 NSLHD HKHS DIV OF CORPORATE SERVICES"/>
    <x v="1"/>
    <x v="12"/>
    <n v="521.38855263170001"/>
    <n v="133021.47224820999"/>
    <n v="15"/>
  </r>
  <r>
    <x v="3"/>
    <s v="JU1074 NSLHD NBHS MANLY DIV OF NURSING"/>
    <x v="0"/>
    <x v="24"/>
    <n v="735.17657894709998"/>
    <n v="359851.80172365002"/>
    <n v="3"/>
  </r>
  <r>
    <x v="6"/>
    <s v="JU2168 NSLHD CLINICAL OPER EXECUTIVE UNIT"/>
    <x v="0"/>
    <x v="25"/>
    <n v="592.30194078989996"/>
    <n v="255880.16559275001"/>
    <n v="32"/>
  </r>
  <r>
    <x v="8"/>
    <s v="JU1236 NSLHD ROYAL NORTH SHORE SP&amp;T"/>
    <x v="2"/>
    <x v="16"/>
    <n v="205.69859868419999"/>
    <n v="140381.13866179"/>
    <n v="12"/>
  </r>
  <r>
    <x v="8"/>
    <s v="JU1244 NSLHD HORNSBY SP&amp;T"/>
    <x v="2"/>
    <x v="16"/>
    <n v="0"/>
    <n v="0"/>
    <n v="0"/>
  </r>
  <r>
    <x v="5"/>
    <s v="JU2320 P&amp;CC Multicutural Health"/>
    <x v="0"/>
    <x v="5"/>
    <n v="0"/>
    <n v="0"/>
    <n v="1"/>
  </r>
  <r>
    <x v="8"/>
    <s v="JU1248 NSLHD MANLY SP&amp;T"/>
    <x v="1"/>
    <x v="7"/>
    <n v="0"/>
    <n v="0"/>
    <n v="0"/>
  </r>
  <r>
    <x v="5"/>
    <s v="JU2320 P&amp;CC Multicutural Health"/>
    <x v="0"/>
    <x v="10"/>
    <n v="8.6377631579000003"/>
    <n v="4273.2586414999996"/>
    <n v="0"/>
  </r>
  <r>
    <x v="5"/>
    <s v="JU2320 P&amp;CC Multicutural Health"/>
    <x v="2"/>
    <x v="19"/>
    <n v="5.4347368421000004"/>
    <n v="2756.68306824"/>
    <n v="0"/>
  </r>
  <r>
    <x v="8"/>
    <s v="JU1244 NSLHD HORNSBY SP&amp;T"/>
    <x v="2"/>
    <x v="19"/>
    <n v="0"/>
    <n v="0"/>
    <n v="0"/>
  </r>
  <r>
    <x v="8"/>
    <s v="JU1244 NSLHD HORNSBY SP&amp;T"/>
    <x v="0"/>
    <x v="5"/>
    <n v="0"/>
    <n v="0"/>
    <n v="0"/>
  </r>
  <r>
    <x v="5"/>
    <s v="JU2314 P&amp;CC Cremone CHC"/>
    <x v="1"/>
    <x v="7"/>
    <n v="14.991125"/>
    <n v="15076.365736039999"/>
    <n v="0"/>
  </r>
  <r>
    <x v="4"/>
    <s v="JU1048 NSLHD RNS DIV OF MEDIC"/>
    <x v="0"/>
    <x v="23"/>
    <n v="11224.5507499986"/>
    <n v="5336271.9141894495"/>
    <n v="136"/>
  </r>
  <r>
    <x v="5"/>
    <s v="JU2316 P&amp;CC Health Contact Centre"/>
    <x v="0"/>
    <x v="18"/>
    <n v="12.9831578947"/>
    <n v="4634.8102389100004"/>
    <n v="0"/>
  </r>
  <r>
    <x v="4"/>
    <s v="JU2108 NSLHD IMAGING"/>
    <x v="0"/>
    <x v="15"/>
    <n v="1488.5642180453001"/>
    <n v="752031.77320005"/>
    <n v="64"/>
  </r>
  <r>
    <x v="6"/>
    <s v="JU2166 NSLHD SENIOR MEDICAL WORKFORCE"/>
    <x v="2"/>
    <x v="6"/>
    <n v="162.1051118421"/>
    <n v="97548.480028880003"/>
    <n v="32"/>
  </r>
  <r>
    <x v="1"/>
    <s v="JU2152 NSLHD POPULATION HEALTH &amp; PLANNING"/>
    <x v="1"/>
    <x v="5"/>
    <n v="75.466585526299994"/>
    <n v="49180.00692552"/>
    <n v="6"/>
  </r>
  <r>
    <x v="0"/>
    <s v="JU1040 NSLHD HKHS DIV OF SECTOR OPER"/>
    <x v="1"/>
    <x v="16"/>
    <n v="61.181578947399998"/>
    <n v="22081.649701080001"/>
    <n v="6"/>
  </r>
  <r>
    <x v="6"/>
    <s v="JU2159 NSLHD CORPORATE SERVICES REPORTING ENTITY"/>
    <x v="2"/>
    <x v="4"/>
    <n v="49.886197368399998"/>
    <n v="23466.88442984"/>
    <n v="7"/>
  </r>
  <r>
    <x v="3"/>
    <s v="JU1077 NSLHD NBHS MV DIV OF DMS"/>
    <x v="2"/>
    <x v="2"/>
    <n v="52.561887218000003"/>
    <n v="34626.119939570002"/>
    <n v="1"/>
  </r>
  <r>
    <x v="4"/>
    <s v="JU1056 NSLHD RNS DIV OF WOM CHILD AND FAM HLTH"/>
    <x v="1"/>
    <x v="13"/>
    <n v="3609.8603552636"/>
    <n v="1826494.33650637"/>
    <n v="46"/>
  </r>
  <r>
    <x v="5"/>
    <s v="JU2315 P&amp;CC HARP"/>
    <x v="2"/>
    <x v="4"/>
    <n v="112.1537236842"/>
    <n v="125375.75917313001"/>
    <n v="2"/>
  </r>
  <r>
    <x v="4"/>
    <s v="JU4354 NSLHD RNS FINANCE"/>
    <x v="0"/>
    <x v="23"/>
    <n v="84.914342105299994"/>
    <n v="33152.441705290003"/>
    <n v="13"/>
  </r>
  <r>
    <x v="5"/>
    <s v="JU2314 P&amp;CC Cremone CHC"/>
    <x v="1"/>
    <x v="4"/>
    <n v="0"/>
    <n v="0"/>
    <n v="0"/>
  </r>
  <r>
    <x v="5"/>
    <s v="JU2326 P&amp;CC Transitional Aged Care Program"/>
    <x v="1"/>
    <x v="4"/>
    <n v="11.7943421052"/>
    <n v="4916.7882992200002"/>
    <n v="2"/>
  </r>
  <r>
    <x v="5"/>
    <s v="JU2307 P&amp;CC Area Executive"/>
    <x v="1"/>
    <x v="16"/>
    <n v="30.285"/>
    <n v="14642.05321835"/>
    <n v="12"/>
  </r>
  <r>
    <x v="3"/>
    <s v="JU1078 NSLHD NBHS MV DIV OF ALLIED HEALTH"/>
    <x v="1"/>
    <x v="7"/>
    <n v="20.784078947400001"/>
    <n v="7162.0139092199997"/>
    <n v="2"/>
  </r>
  <r>
    <x v="1"/>
    <s v="JU2161 NSLHD PHPP ABORIGINAL HEALTH"/>
    <x v="0"/>
    <x v="3"/>
    <n v="39.195638157899999"/>
    <n v="17235.892119169999"/>
    <n v="9"/>
  </r>
  <r>
    <x v="4"/>
    <s v="JU1048 NSLHD RNS DIV OF MEDIC"/>
    <x v="1"/>
    <x v="20"/>
    <n v="11002.275385339801"/>
    <n v="5622133.0484102396"/>
    <n v="134"/>
  </r>
  <r>
    <x v="3"/>
    <s v="JU1077 NSLHD NBHS MV DIV OF DMS"/>
    <x v="0"/>
    <x v="25"/>
    <n v="50.167571428599999"/>
    <n v="29920.593175760001"/>
    <n v="0"/>
  </r>
  <r>
    <x v="4"/>
    <s v="JU1048 NSLHD RNS DIV OF MEDIC"/>
    <x v="2"/>
    <x v="20"/>
    <n v="11681.543529135501"/>
    <n v="5722495.1938172095"/>
    <n v="180"/>
  </r>
  <r>
    <x v="6"/>
    <s v="JU2164 NSLHD WORKFORCE DEVELOPMENT"/>
    <x v="2"/>
    <x v="13"/>
    <n v="733.21277631550004"/>
    <n v="342884.63768364"/>
    <n v="81"/>
  </r>
  <r>
    <x v="6"/>
    <s v="JU1317 NSLHD NORTHERN BEACHES HOSPITAL"/>
    <x v="2"/>
    <x v="12"/>
    <n v="1348.7674999996"/>
    <n v="638698.58025715"/>
    <n v="38"/>
  </r>
  <r>
    <x v="5"/>
    <s v="JU2320 P&amp;CC Multicutural Health"/>
    <x v="0"/>
    <x v="16"/>
    <n v="0.66513157889999996"/>
    <n v="329.05269750000002"/>
    <n v="1"/>
  </r>
  <r>
    <x v="5"/>
    <s v="JU2326 P&amp;CC Transitional Aged Care Program"/>
    <x v="2"/>
    <x v="1"/>
    <n v="11.2571052631"/>
    <n v="5251.9926486300001"/>
    <n v="0"/>
  </r>
  <r>
    <x v="4"/>
    <s v="JU1102 NSLHD CORPORATE SERVICES - RNS PPP"/>
    <x v="2"/>
    <x v="18"/>
    <n v="73.119473684200003"/>
    <n v="21071.734712050002"/>
    <n v="0"/>
  </r>
  <r>
    <x v="2"/>
    <s v="JU4366 NSLHD RYDE MEDICAL SERVICES"/>
    <x v="0"/>
    <x v="24"/>
    <n v="1857.7453806389999"/>
    <n v="1145455.7287026199"/>
    <n v="9"/>
  </r>
  <r>
    <x v="6"/>
    <s v="JU2140 NSLHD NURSING &amp; MIDWIFERY"/>
    <x v="2"/>
    <x v="5"/>
    <n v="452.44039473689998"/>
    <n v="202390.21558610001"/>
    <n v="13"/>
  </r>
  <r>
    <x v="4"/>
    <s v="JU1052 NSLHD RNS DIV OF SURG AND ANAESTH"/>
    <x v="1"/>
    <x v="7"/>
    <n v="15278.263753760801"/>
    <n v="7144053.8217396997"/>
    <n v="125"/>
  </r>
  <r>
    <x v="6"/>
    <s v="JU2116 NSLHD CLINICAL TECHNOLOGY SERVICE"/>
    <x v="2"/>
    <x v="21"/>
    <n v="8.7721052632000003"/>
    <n v="3818.4405164899999"/>
    <n v="1"/>
  </r>
  <r>
    <x v="0"/>
    <s v="JU1044 NSLHD HKHS DIV OF ALLIED HEALTH"/>
    <x v="1"/>
    <x v="5"/>
    <n v="129.12986842110001"/>
    <n v="54895.037238149998"/>
    <n v="18"/>
  </r>
  <r>
    <x v="5"/>
    <s v="JU2324 P&amp;CC Sydney Home Nursing"/>
    <x v="1"/>
    <x v="12"/>
    <n v="764.83302631599997"/>
    <n v="288506.47019406001"/>
    <n v="2"/>
  </r>
  <r>
    <x v="7"/>
    <s v="JU2175 NSLHD MENTAL HEALTH DRUG AND ALCOHOL"/>
    <x v="1"/>
    <x v="2"/>
    <n v="4220.6192302631998"/>
    <n v="1924491.5552453301"/>
    <n v="133"/>
  </r>
  <r>
    <x v="5"/>
    <s v="JU2326 P&amp;CC Transitional Aged Care Program"/>
    <x v="2"/>
    <x v="10"/>
    <n v="0.62657894739999997"/>
    <n v="280.73380503999999"/>
    <n v="0"/>
  </r>
  <r>
    <x v="6"/>
    <s v="JU2168 NSLHD CLINICAL OPER EXECUTIVE UNIT"/>
    <x v="2"/>
    <x v="19"/>
    <n v="751.16174999999998"/>
    <n v="309205.35366647999"/>
    <n v="23"/>
  </r>
  <r>
    <x v="6"/>
    <s v="JU2148 NSLHD CLINICAL GOVERNANCE"/>
    <x v="2"/>
    <x v="2"/>
    <n v="354.22539473680001"/>
    <n v="137331.83645445001"/>
    <n v="81"/>
  </r>
  <r>
    <x v="7"/>
    <s v="JU2174 - NSLHD DRUG &amp; ALCOHOL"/>
    <x v="1"/>
    <x v="8"/>
    <n v="521.53540789479996"/>
    <n v="237312.34935596999"/>
    <n v="12"/>
  </r>
  <r>
    <x v="6"/>
    <s v="NSLHD CORPORATE SERVICES - RE PPP"/>
    <x v="1"/>
    <x v="6"/>
    <n v="113.2569276314"/>
    <n v="58784.427876779999"/>
    <n v="4"/>
  </r>
  <r>
    <x v="8"/>
    <s v="JU1236 NSLHD ROYAL NORTH SHORE SP&amp;T"/>
    <x v="2"/>
    <x v="2"/>
    <n v="209.6524802632"/>
    <n v="142268.40042650001"/>
    <n v="14"/>
  </r>
  <r>
    <x v="6"/>
    <s v="JU2144 NSLHD CHIEF EXECUTIVE"/>
    <x v="1"/>
    <x v="7"/>
    <n v="80.5554934213"/>
    <n v="37281.688638400003"/>
    <n v="31"/>
  </r>
  <r>
    <x v="7"/>
    <s v="JU2174 - NSLHD DRUG &amp; ALCOHOL"/>
    <x v="2"/>
    <x v="6"/>
    <n v="571.57867763139996"/>
    <n v="239743.05945656999"/>
    <n v="22"/>
  </r>
  <r>
    <x v="5"/>
    <s v="JU2314 P&amp;CC Cremone CHC"/>
    <x v="2"/>
    <x v="20"/>
    <n v="0"/>
    <n v="0"/>
    <n v="0"/>
  </r>
  <r>
    <x v="6"/>
    <s v="JU2166 NSLHD SENIOR MEDICAL WORKFORCE"/>
    <x v="0"/>
    <x v="12"/>
    <n v="146.25958552629999"/>
    <n v="80653.434118420002"/>
    <n v="22"/>
  </r>
  <r>
    <x v="3"/>
    <s v="JU1077 NSLHD NBHS MV DIV OF DMS"/>
    <x v="2"/>
    <x v="12"/>
    <n v="46.960595864600002"/>
    <n v="24540.006952790001"/>
    <n v="1"/>
  </r>
  <r>
    <x v="0"/>
    <s v="JU1044 NSLHD HKHS DIV OF ALLIED HEALTH"/>
    <x v="2"/>
    <x v="10"/>
    <n v="42.548157894799999"/>
    <n v="19848.725470310001"/>
    <n v="8"/>
  </r>
  <r>
    <x v="5"/>
    <s v="JU2314 P&amp;CC Cremone CHC"/>
    <x v="2"/>
    <x v="6"/>
    <n v="0"/>
    <n v="0"/>
    <n v="0"/>
  </r>
  <r>
    <x v="4"/>
    <s v="JU4367 - NSLHD RNS RYDE MEDICAL SERVICES"/>
    <x v="0"/>
    <x v="16"/>
    <n v="216.29355263159999"/>
    <n v="264485.26444340998"/>
    <n v="4"/>
  </r>
  <r>
    <x v="0"/>
    <s v="JU1036 NSLHD HKHS DIV OF REHAB AND AGED CARE"/>
    <x v="0"/>
    <x v="10"/>
    <n v="501.4165197369"/>
    <n v="232296.72786089001"/>
    <n v="16"/>
  </r>
  <r>
    <x v="0"/>
    <s v="JU1044 NSLHD HKHS DIV OF ALLIED HEALTH"/>
    <x v="0"/>
    <x v="14"/>
    <n v="43.199078947300002"/>
    <n v="18309.88476506"/>
    <n v="15"/>
  </r>
  <r>
    <x v="4"/>
    <s v="JU2108 NSLHD IMAGING"/>
    <x v="2"/>
    <x v="18"/>
    <n v="1978.9123571427001"/>
    <n v="1035049.9344314201"/>
    <n v="64"/>
  </r>
  <r>
    <x v="9"/>
    <s v="JU2172 RESEARCH CLINICAL TRIALS"/>
    <x v="2"/>
    <x v="12"/>
    <n v="153.07710526310001"/>
    <n v="58086.812643179997"/>
    <n v="15"/>
  </r>
  <r>
    <x v="0"/>
    <s v="JU1025 NSLHD HKHS DIV OF CORPORATE SERVICES"/>
    <x v="0"/>
    <x v="1"/>
    <n v="727.39973684200004"/>
    <n v="163926.18806915"/>
    <n v="10"/>
  </r>
  <r>
    <x v="5"/>
    <s v="JU2308 P&amp;CC Breast Screen"/>
    <x v="0"/>
    <x v="17"/>
    <n v="36.168300752"/>
    <n v="20438.22843775"/>
    <n v="3"/>
  </r>
  <r>
    <x v="0"/>
    <s v="JU1024 NSLHD HKH OUTPATIENT SERVICES"/>
    <x v="2"/>
    <x v="22"/>
    <n v="210.41552631580001"/>
    <n v="77206.968412210001"/>
    <n v="1"/>
  </r>
  <r>
    <x v="4"/>
    <s v="JU2170 NSLHD RNS Division of Cancer, Haematology &amp; Palliative Care"/>
    <x v="0"/>
    <x v="5"/>
    <n v="3469.7166654139"/>
    <n v="1681394.41903081"/>
    <n v="239"/>
  </r>
  <r>
    <x v="6"/>
    <s v="JU4312 NSLHD MEDICAL IMAGING"/>
    <x v="2"/>
    <x v="16"/>
    <n v="113.69585714279999"/>
    <n v="62363.965300379998"/>
    <n v="0"/>
  </r>
  <r>
    <x v="5"/>
    <s v="JU2316 P&amp;CC Health Contact Centre"/>
    <x v="1"/>
    <x v="2"/>
    <n v="11.8138157895"/>
    <n v="4634.5598397000003"/>
    <n v="1"/>
  </r>
  <r>
    <x v="4"/>
    <s v="JU4360 NSLHD RNS OPERATIONS"/>
    <x v="0"/>
    <x v="10"/>
    <n v="1777.0589473686"/>
    <n v="489848.09053008998"/>
    <n v="148"/>
  </r>
  <r>
    <x v="8"/>
    <s v="JU1236 NSLHD ROYAL NORTH SHORE SP&amp;T"/>
    <x v="0"/>
    <x v="6"/>
    <n v="115.9478289474"/>
    <n v="59067.89403481"/>
    <n v="3"/>
  </r>
  <r>
    <x v="5"/>
    <s v="JU2324 P&amp;CC Sydney Home Nursing"/>
    <x v="2"/>
    <x v="1"/>
    <n v="829.49947368419998"/>
    <n v="305469.10666609998"/>
    <n v="0"/>
  </r>
  <r>
    <x v="1"/>
    <s v="JU2161 NSLHD PHPP ABORIGINAL HEALTH"/>
    <x v="2"/>
    <x v="16"/>
    <n v="24.508592105200002"/>
    <n v="13220.16635487"/>
    <n v="13"/>
  </r>
  <r>
    <x v="4"/>
    <s v="JU1048 NSLHD RNS DIV OF MEDIC"/>
    <x v="2"/>
    <x v="23"/>
    <n v="11886.5122922924"/>
    <n v="5858678.9460506495"/>
    <n v="93"/>
  </r>
  <r>
    <x v="5"/>
    <s v="JU2309 P&amp;CC Child &amp; Family Health"/>
    <x v="0"/>
    <x v="6"/>
    <n v="422.7422828947"/>
    <n v="241978.14871379"/>
    <n v="39"/>
  </r>
  <r>
    <x v="6"/>
    <s v="JU2168 NSLHD CLINICAL OPER EXECUTIVE UNIT"/>
    <x v="0"/>
    <x v="24"/>
    <n v="566.39808552609998"/>
    <n v="241356.09528718999"/>
    <n v="26"/>
  </r>
  <r>
    <x v="8"/>
    <s v="JU1237 NSLHD RNS DIV OF MEDICINE SP&amp;T"/>
    <x v="2"/>
    <x v="16"/>
    <n v="0"/>
    <n v="0"/>
    <n v="0"/>
  </r>
  <r>
    <x v="3"/>
    <s v="JU1077 NSLHD NBHS MV DIV OF DMS"/>
    <x v="0"/>
    <x v="22"/>
    <n v="48.795571428499997"/>
    <n v="30105.035721659999"/>
    <n v="1"/>
  </r>
  <r>
    <x v="4"/>
    <s v="JU1102 NSLHD CORPORATE SERVICES - RNS PPP"/>
    <x v="0"/>
    <x v="23"/>
    <n v="96.954999999999998"/>
    <n v="26932.26953206"/>
    <n v="0"/>
  </r>
  <r>
    <x v="5"/>
    <s v="JU2305 P&amp;CC AGED CARE &amp; REHAB"/>
    <x v="1"/>
    <x v="1"/>
    <n v="105.7615592105"/>
    <n v="47391.015251140001"/>
    <n v="21"/>
  </r>
  <r>
    <x v="2"/>
    <s v="JU4362 NSLHD RYDE CORPORATE SERVICES"/>
    <x v="0"/>
    <x v="19"/>
    <n v="492.28801973679998"/>
    <n v="128731.15575968"/>
    <n v="22"/>
  </r>
  <r>
    <x v="6"/>
    <s v="JU2156 NSLHD FINANCE"/>
    <x v="0"/>
    <x v="12"/>
    <n v="462.44138815790001"/>
    <n v="190115.49175101999"/>
    <n v="17"/>
  </r>
  <r>
    <x v="4"/>
    <s v="JU1056 NSLHD RNS DIV OF WOM CHILD AND FAM HLTH"/>
    <x v="2"/>
    <x v="18"/>
    <n v="4227.7338947365997"/>
    <n v="2088379.76736327"/>
    <n v="54"/>
  </r>
  <r>
    <x v="4"/>
    <s v="JU1048 NSLHD RNS DIV OF MEDIC"/>
    <x v="2"/>
    <x v="25"/>
    <n v="11625.8546851511"/>
    <n v="5690175.5424099602"/>
    <n v="77"/>
  </r>
  <r>
    <x v="1"/>
    <s v="JU2161 NSLHD PHPP ABORIGINAL HEALTH"/>
    <x v="2"/>
    <x v="23"/>
    <n v="6.7201250000000003"/>
    <n v="4363.7932726400004"/>
    <n v="10"/>
  </r>
  <r>
    <x v="2"/>
    <s v="JU4362 NSLHD RYDE CORPORATE SERVICES"/>
    <x v="0"/>
    <x v="21"/>
    <n v="445.3618486844"/>
    <n v="115774.75318786"/>
    <n v="27"/>
  </r>
  <r>
    <x v="6"/>
    <s v="JU2158 NSLHD PATU - PATIENT ACCESS TRANSPORT UNIT"/>
    <x v="2"/>
    <x v="13"/>
    <n v="52.515394736799998"/>
    <n v="19776.640313880001"/>
    <n v="0"/>
  </r>
  <r>
    <x v="4"/>
    <s v="JU1048 NSLHD RNS DIV OF MEDIC"/>
    <x v="2"/>
    <x v="15"/>
    <n v="11271.545859964101"/>
    <n v="5371012.8891126309"/>
    <n v="182"/>
  </r>
  <r>
    <x v="6"/>
    <s v="JU2148 NSLHD CLINICAL GOVERNANCE"/>
    <x v="0"/>
    <x v="3"/>
    <n v="367.20000000009998"/>
    <n v="131751.24864874"/>
    <n v="71"/>
  </r>
  <r>
    <x v="6"/>
    <s v="JU2140 NSLHD NURSING &amp; MIDWIFERY"/>
    <x v="2"/>
    <x v="25"/>
    <n v="328.7073684211"/>
    <n v="160304.24520246999"/>
    <n v="6"/>
  </r>
  <r>
    <x v="4"/>
    <s v="JU4358 NSLHD RNS NURSING SERVICES"/>
    <x v="2"/>
    <x v="9"/>
    <n v="369.64921052620002"/>
    <n v="159533.79228987999"/>
    <n v="0"/>
  </r>
  <r>
    <x v="6"/>
    <s v="JU2148 NSLHD CLINICAL GOVERNANCE"/>
    <x v="0"/>
    <x v="6"/>
    <n v="334.23421052650002"/>
    <n v="122516.62007472001"/>
    <n v="80"/>
  </r>
  <r>
    <x v="4"/>
    <s v="JU4360 NSLHD RNS OPERATIONS"/>
    <x v="1"/>
    <x v="4"/>
    <n v="1324.0506578949"/>
    <n v="410919.13695294003"/>
    <n v="207"/>
  </r>
  <r>
    <x v="7"/>
    <s v="JU2174 - NSLHD DRUG &amp; ALCOHOL"/>
    <x v="2"/>
    <x v="4"/>
    <n v="463.69415789459998"/>
    <n v="199473.65803655001"/>
    <n v="18"/>
  </r>
  <r>
    <x v="2"/>
    <s v="JU4362 NSLHD RYDE CORPORATE SERVICES"/>
    <x v="2"/>
    <x v="12"/>
    <n v="386.69144078959999"/>
    <n v="109068.10261620001"/>
    <n v="16"/>
  </r>
  <r>
    <x v="3"/>
    <s v="JU1078 NSLHD NBHS MV DIV OF ALLIED HEALTH"/>
    <x v="0"/>
    <x v="9"/>
    <n v="22.275789473700002"/>
    <n v="9099.2310629000003"/>
    <n v="4"/>
  </r>
  <r>
    <x v="1"/>
    <s v="JU2163 NSLHD PHPP PUBLIC HEALTH UNIT"/>
    <x v="0"/>
    <x v="8"/>
    <n v="275.7408618421"/>
    <n v="176751.30579171999"/>
    <n v="11"/>
  </r>
  <r>
    <x v="8"/>
    <s v="JU1248 NSLHD MANLY SP&amp;T"/>
    <x v="0"/>
    <x v="16"/>
    <n v="10.9017105263"/>
    <n v="4426.49195005"/>
    <n v="0"/>
  </r>
  <r>
    <x v="4"/>
    <s v="JU4367 - NSLHD RNS RYDE MEDICAL SERVICES"/>
    <x v="1"/>
    <x v="13"/>
    <n v="38.097763157899998"/>
    <n v="15094.4875128"/>
    <n v="4"/>
  </r>
  <r>
    <x v="4"/>
    <s v="JU4360 NSLHD RNS OPERATIONS"/>
    <x v="2"/>
    <x v="5"/>
    <n v="2188.0044736843001"/>
    <n v="628126.18149433995"/>
    <n v="163"/>
  </r>
  <r>
    <x v="1"/>
    <s v="JU2162 NSLHD PHPP HEALTH PROMOTION"/>
    <x v="2"/>
    <x v="24"/>
    <n v="13.4732894736"/>
    <n v="5207.6365144800002"/>
    <n v="7"/>
  </r>
  <r>
    <x v="3"/>
    <s v="JU1088 NSLHD NBHS DIV OF SECTOR OPER"/>
    <x v="0"/>
    <x v="14"/>
    <n v="0"/>
    <n v="0"/>
    <n v="0"/>
  </r>
  <r>
    <x v="8"/>
    <s v="JU1237 NSLHD RNS DIV OF MEDICINE SP&amp;T"/>
    <x v="0"/>
    <x v="15"/>
    <n v="0"/>
    <n v="0"/>
    <n v="1"/>
  </r>
  <r>
    <x v="6"/>
    <s v="JU2158 NSLHD PATU - PATIENT ACCESS TRANSPORT UNIT"/>
    <x v="0"/>
    <x v="22"/>
    <n v="42.143157894700003"/>
    <n v="14145.80570965"/>
    <n v="0"/>
  </r>
  <r>
    <x v="8"/>
    <s v="JU1244 NSLHD HORNSBY SP&amp;T"/>
    <x v="2"/>
    <x v="4"/>
    <n v="0"/>
    <n v="0"/>
    <n v="0"/>
  </r>
  <r>
    <x v="5"/>
    <s v="JU2317 P&amp;CC HealthOne"/>
    <x v="2"/>
    <x v="7"/>
    <n v="0"/>
    <n v="0"/>
    <n v="0"/>
  </r>
  <r>
    <x v="5"/>
    <s v="JU2317 P&amp;CC HealthOne"/>
    <x v="2"/>
    <x v="15"/>
    <n v="0"/>
    <n v="0"/>
    <n v="0"/>
  </r>
  <r>
    <x v="5"/>
    <s v="JU2317 P&amp;CC HealthOne"/>
    <x v="2"/>
    <x v="4"/>
    <n v="0"/>
    <n v="0"/>
    <n v="0"/>
  </r>
  <r>
    <x v="8"/>
    <s v="JU1237 NSLHD RNS DIV OF MEDICINE SP&amp;T"/>
    <x v="1"/>
    <x v="24"/>
    <n v="0"/>
    <n v="0"/>
    <n v="7"/>
  </r>
  <r>
    <x v="6"/>
    <s v="JU4344 NSLHD RESEARCH GEN"/>
    <x v="2"/>
    <x v="5"/>
    <n v="170.4531578946"/>
    <n v="65479.223829440001"/>
    <n v="18"/>
  </r>
  <r>
    <x v="5"/>
    <s v="JU2314 P&amp;CC Cremone CHC"/>
    <x v="2"/>
    <x v="1"/>
    <n v="0"/>
    <n v="0"/>
    <n v="0"/>
  </r>
  <r>
    <x v="5"/>
    <s v="JU2322 P&amp;CC Oral Health"/>
    <x v="0"/>
    <x v="25"/>
    <n v="67.106322368500003"/>
    <n v="29527.280173399999"/>
    <n v="1"/>
  </r>
  <r>
    <x v="6"/>
    <s v="JU2168 NSLHD CLINICAL OPER EXECUTIVE UNIT"/>
    <x v="0"/>
    <x v="22"/>
    <n v="565.00514473700002"/>
    <n v="255583.86379371001"/>
    <n v="43"/>
  </r>
  <r>
    <x v="9"/>
    <s v="JU2172 RESEARCH CLINICAL TRIALS"/>
    <x v="2"/>
    <x v="24"/>
    <n v="141.97644736839999"/>
    <n v="54029.426045519998"/>
    <n v="13"/>
  </r>
  <r>
    <x v="4"/>
    <s v="JU4354 NSLHD RNS FINANCE"/>
    <x v="1"/>
    <x v="8"/>
    <n v="94.726973684200004"/>
    <n v="37419.01721274"/>
    <n v="3"/>
  </r>
  <r>
    <x v="6"/>
    <s v="JU2144 NSLHD CHIEF EXECUTIVE"/>
    <x v="1"/>
    <x v="24"/>
    <n v="87.707802631500002"/>
    <n v="41687.305900719999"/>
    <n v="20"/>
  </r>
  <r>
    <x v="3"/>
    <s v="JU1079 NSLHD NBHS MV DIV OF CORPORATE SERVICES"/>
    <x v="1"/>
    <x v="18"/>
    <n v="79.832236842100002"/>
    <n v="17665.969740429999"/>
    <n v="10"/>
  </r>
  <r>
    <x v="2"/>
    <s v="JU4362 NSLHD RYDE CORPORATE SERVICES"/>
    <x v="1"/>
    <x v="2"/>
    <n v="335.5264473684"/>
    <n v="91792.117398639995"/>
    <n v="15"/>
  </r>
  <r>
    <x v="5"/>
    <s v="JU2324 P&amp;CC Sydney Home Nursing"/>
    <x v="1"/>
    <x v="11"/>
    <n v="850.71039473660005"/>
    <n v="312486.07035652001"/>
    <n v="1"/>
  </r>
  <r>
    <x v="0"/>
    <s v="JU1024 NSLHD HKH OUTPATIENT SERVICES"/>
    <x v="2"/>
    <x v="9"/>
    <n v="196.07368421059999"/>
    <n v="72265.774192729994"/>
    <n v="1"/>
  </r>
  <r>
    <x v="5"/>
    <s v="JU2307 P&amp;CC Area Executive"/>
    <x v="2"/>
    <x v="24"/>
    <n v="24.749473684200002"/>
    <n v="12739.535123879999"/>
    <n v="10"/>
  </r>
  <r>
    <x v="6"/>
    <s v="JU2159 NSLHD CORPORATE SERVICES REPORTING ENTITY"/>
    <x v="0"/>
    <x v="19"/>
    <n v="41.271815789400002"/>
    <n v="21626.640355380001"/>
    <n v="2"/>
  </r>
  <r>
    <x v="6"/>
    <s v="JU2158 NSLHD PATU - PATIENT ACCESS TRANSPORT UNIT"/>
    <x v="1"/>
    <x v="18"/>
    <n v="20.644736842099999"/>
    <n v="7478.5240450800002"/>
    <n v="0"/>
  </r>
  <r>
    <x v="4"/>
    <s v="JU1052 NSLHD RNS DIV OF SURG AND ANAESTH"/>
    <x v="2"/>
    <x v="16"/>
    <n v="15414.539258458901"/>
    <n v="6807192.4134685108"/>
    <n v="132"/>
  </r>
  <r>
    <x v="3"/>
    <s v="JU1079 NSLHD NBHS MV DIV OF CORPORATE SERVICES"/>
    <x v="2"/>
    <x v="9"/>
    <n v="64.099473684399996"/>
    <n v="15327.727015390001"/>
    <n v="7"/>
  </r>
  <r>
    <x v="1"/>
    <s v="JU2152 NSLHD POPULATION HEALTH &amp; PLANNING"/>
    <x v="0"/>
    <x v="8"/>
    <n v="73.560907894699994"/>
    <n v="37416.542164099999"/>
    <n v="5"/>
  </r>
  <r>
    <x v="6"/>
    <s v="JU4344 NSLHD RESEARCH GEN"/>
    <x v="1"/>
    <x v="5"/>
    <n v="141.6967105263"/>
    <n v="56244.126365969998"/>
    <n v="31"/>
  </r>
  <r>
    <x v="2"/>
    <s v="JU4368 NSLHD RYDE NURSING SERVICES"/>
    <x v="2"/>
    <x v="3"/>
    <n v="2863.1323684215999"/>
    <n v="980008.44267413998"/>
    <n v="4"/>
  </r>
  <r>
    <x v="3"/>
    <s v="JU1077 NSLHD NBHS MV DIV OF DMS"/>
    <x v="2"/>
    <x v="9"/>
    <n v="52.346249060200002"/>
    <n v="25139.89652572"/>
    <n v="3"/>
  </r>
  <r>
    <x v="6"/>
    <s v="JU2116 NSLHD CLINICAL TECHNOLOGY SERVICE"/>
    <x v="1"/>
    <x v="5"/>
    <n v="6.1349999999999998"/>
    <n v="2717.9626852900001"/>
    <n v="2"/>
  </r>
  <r>
    <x v="0"/>
    <s v="JU1024 NSLHD HKH OUTPATIENT SERVICES"/>
    <x v="2"/>
    <x v="2"/>
    <n v="27.387763157999998"/>
    <n v="9833.9362480599993"/>
    <n v="1"/>
  </r>
  <r>
    <x v="3"/>
    <s v="JU1074 NSLHD NBHS MANLY DIV OF NURSING"/>
    <x v="0"/>
    <x v="1"/>
    <n v="597.07921052639995"/>
    <n v="290874.75899305003"/>
    <n v="5"/>
  </r>
  <r>
    <x v="6"/>
    <s v="JU2158 NSLHD PATU - PATIENT ACCESS TRANSPORT UNIT"/>
    <x v="0"/>
    <x v="25"/>
    <n v="55.215526315799998"/>
    <n v="21783.487521049999"/>
    <n v="0"/>
  </r>
  <r>
    <x v="3"/>
    <s v="JU1077 NSLHD NBHS MV DIV OF DMS"/>
    <x v="2"/>
    <x v="18"/>
    <n v="43.221466165400003"/>
    <n v="20010.439227430001"/>
    <n v="0"/>
  </r>
  <r>
    <x v="7"/>
    <s v="JU2174 - NSLHD DRUG &amp; ALCOHOL"/>
    <x v="2"/>
    <x v="14"/>
    <n v="362.4606710525"/>
    <n v="152236.40757417999"/>
    <n v="14"/>
  </r>
  <r>
    <x v="7"/>
    <s v="JU2174 - NSLHD DRUG &amp; ALCOHOL"/>
    <x v="0"/>
    <x v="13"/>
    <n v="427.62181578920001"/>
    <n v="198029.32400421001"/>
    <n v="22"/>
  </r>
  <r>
    <x v="3"/>
    <s v="JU1079 NSLHD NBHS MV DIV OF CORPORATE SERVICES"/>
    <x v="0"/>
    <x v="23"/>
    <n v="110.54657894739999"/>
    <n v="23214.635428729998"/>
    <n v="15"/>
  </r>
  <r>
    <x v="9"/>
    <s v="JU2172 RESEARCH CLINICAL TRIALS"/>
    <x v="1"/>
    <x v="7"/>
    <n v="140.02144736849999"/>
    <n v="60927.655601400002"/>
    <n v="16"/>
  </r>
  <r>
    <x v="4"/>
    <s v="JU1056 NSLHD RNS DIV OF WOM CHILD AND FAM HLTH"/>
    <x v="1"/>
    <x v="18"/>
    <n v="3826.6745460522002"/>
    <n v="2010158.0372607"/>
    <n v="55"/>
  </r>
  <r>
    <x v="5"/>
    <s v="JU2305 P&amp;CC AGED CARE &amp; REHAB"/>
    <x v="2"/>
    <x v="0"/>
    <n v="110.4781907893"/>
    <n v="52555.537155129998"/>
    <n v="12"/>
  </r>
  <r>
    <x v="4"/>
    <s v="JU4358 NSLHD RNS NURSING SERVICES"/>
    <x v="0"/>
    <x v="17"/>
    <n v="437.09513157890001"/>
    <n v="172306.76674876001"/>
    <n v="2"/>
  </r>
  <r>
    <x v="3"/>
    <s v="JU1077 NSLHD NBHS MV DIV OF DMS"/>
    <x v="0"/>
    <x v="24"/>
    <n v="58.9362528196"/>
    <n v="40882.74294091"/>
    <n v="0"/>
  </r>
  <r>
    <x v="4"/>
    <s v="JU1048 NSLHD RNS DIV OF MEDIC"/>
    <x v="2"/>
    <x v="14"/>
    <n v="11326.850296054199"/>
    <n v="5433966.3540728996"/>
    <n v="177"/>
  </r>
  <r>
    <x v="6"/>
    <s v="JU2156 NSLHD FINANCE"/>
    <x v="2"/>
    <x v="13"/>
    <n v="306.79695394729998"/>
    <n v="142952.28008778"/>
    <n v="25"/>
  </r>
  <r>
    <x v="3"/>
    <s v="JU1072 NSLHD NBHS DIV OF MEDIC EMERG AND ICU"/>
    <x v="2"/>
    <x v="5"/>
    <n v="9.5261315788999994"/>
    <n v="9233.9628216599995"/>
    <n v="0"/>
  </r>
  <r>
    <x v="5"/>
    <s v="JU2316 P&amp;CC Health Contact Centre"/>
    <x v="2"/>
    <x v="3"/>
    <n v="29.1519736843"/>
    <n v="9777.5556987799991"/>
    <n v="0"/>
  </r>
  <r>
    <x v="3"/>
    <s v="JU1072 NSLHD NBHS DIV OF MEDIC EMERG AND ICU"/>
    <x v="1"/>
    <x v="15"/>
    <n v="12.644"/>
    <n v="15088.164098560001"/>
    <n v="0"/>
  </r>
  <r>
    <x v="4"/>
    <s v="JU2108 NSLHD IMAGING"/>
    <x v="2"/>
    <x v="13"/>
    <n v="2235.0101842108002"/>
    <n v="1137056.3269877699"/>
    <n v="61"/>
  </r>
  <r>
    <x v="3"/>
    <s v="JU1074 NSLHD NBHS MANLY DIV OF NURSING"/>
    <x v="0"/>
    <x v="2"/>
    <n v="595.55763157909996"/>
    <n v="294710.83444563003"/>
    <n v="6"/>
  </r>
  <r>
    <x v="6"/>
    <s v="NSLHD CORPORATE SERVICES - RE PPP"/>
    <x v="2"/>
    <x v="13"/>
    <n v="76.798131578899998"/>
    <n v="43820.018044409997"/>
    <n v="3"/>
  </r>
  <r>
    <x v="3"/>
    <s v="JU1077 NSLHD NBHS MV DIV OF DMS"/>
    <x v="0"/>
    <x v="23"/>
    <n v="59.132407894700002"/>
    <n v="35246.565351400001"/>
    <n v="1"/>
  </r>
  <r>
    <x v="5"/>
    <s v="JU2326 P&amp;CC Transitional Aged Care Program"/>
    <x v="0"/>
    <x v="25"/>
    <n v="5.5447368420999998"/>
    <n v="2457.3553503799999"/>
    <n v="1"/>
  </r>
  <r>
    <x v="3"/>
    <s v="JU1088 NSLHD NBHS DIV OF SECTOR OPER"/>
    <x v="1"/>
    <x v="11"/>
    <n v="0"/>
    <n v="0"/>
    <n v="3"/>
  </r>
  <r>
    <x v="4"/>
    <s v="JU1064 NSLHD RNS DIV OF BUSINESS UNITS"/>
    <x v="2"/>
    <x v="18"/>
    <n v="0"/>
    <n v="0"/>
    <n v="0"/>
  </r>
  <r>
    <x v="5"/>
    <s v="JU2312 P&amp;CC Community Clinical Rehab"/>
    <x v="0"/>
    <x v="21"/>
    <n v="61.394473684300003"/>
    <n v="27248.635102669999"/>
    <n v="0"/>
  </r>
  <r>
    <x v="6"/>
    <s v="JU2160 NSLHD INFORMATION COMMUNICATIONS &amp; TECHNOLOGY"/>
    <x v="2"/>
    <x v="18"/>
    <n v="1005.1792105265"/>
    <n v="472489.34014171001"/>
    <n v="92"/>
  </r>
  <r>
    <x v="5"/>
    <s v="JU2314 P&amp;CC Cremone CHC"/>
    <x v="0"/>
    <x v="6"/>
    <n v="0"/>
    <n v="0"/>
    <n v="0"/>
  </r>
  <r>
    <x v="2"/>
    <s v="JU4366 NSLHD RYDE MEDICAL SERVICES"/>
    <x v="0"/>
    <x v="25"/>
    <n v="1709.8836635340999"/>
    <n v="1088940.6803872599"/>
    <n v="7"/>
  </r>
  <r>
    <x v="6"/>
    <s v="JU2116 NSLHD CLINICAL TECHNOLOGY SERVICE"/>
    <x v="0"/>
    <x v="17"/>
    <n v="31.126315789500001"/>
    <n v="11423.629503530001"/>
    <n v="0"/>
  </r>
  <r>
    <x v="4"/>
    <s v="JU2108 NSLHD IMAGING"/>
    <x v="2"/>
    <x v="20"/>
    <n v="2200.4792725564998"/>
    <n v="1151842.7179405601"/>
    <n v="75"/>
  </r>
  <r>
    <x v="0"/>
    <s v="JU1025 NSLHD HKHS DIV OF CORPORATE SERVICES"/>
    <x v="2"/>
    <x v="21"/>
    <n v="601.76065789480003"/>
    <n v="125008.78440977"/>
    <n v="20"/>
  </r>
  <r>
    <x v="0"/>
    <s v="JU1046 NSLHD HKHS DIV OF NURSING"/>
    <x v="0"/>
    <x v="4"/>
    <n v="3670.0797368427998"/>
    <n v="1229404.84264005"/>
    <n v="7"/>
  </r>
  <r>
    <x v="5"/>
    <s v="JU2309 P&amp;CC Child &amp; Family Health"/>
    <x v="0"/>
    <x v="23"/>
    <n v="361.69412499970002"/>
    <n v="195905.87430533001"/>
    <n v="34"/>
  </r>
  <r>
    <x v="0"/>
    <s v="JU1044 NSLHD HKHS DIV OF ALLIED HEALTH"/>
    <x v="1"/>
    <x v="18"/>
    <n v="47.544078947499997"/>
    <n v="20884.844049340001"/>
    <n v="11"/>
  </r>
  <r>
    <x v="0"/>
    <s v="JU1024 NSLHD HKH OUTPATIENT SERVICES"/>
    <x v="2"/>
    <x v="17"/>
    <n v="177.9117105263"/>
    <n v="65748.691390299995"/>
    <n v="1"/>
  </r>
  <r>
    <x v="4"/>
    <s v="JU2170 NSLHD RNS Division of Cancer, Haematology &amp; Palliative Care"/>
    <x v="0"/>
    <x v="3"/>
    <n v="3746.7422951130002"/>
    <n v="1838143.25177716"/>
    <n v="270"/>
  </r>
  <r>
    <x v="6"/>
    <s v="JU1316 NSLHD REPORTING ENTITY"/>
    <x v="0"/>
    <x v="24"/>
    <n v="25.765723684200001"/>
    <n v="20914.810387490001"/>
    <n v="6"/>
  </r>
  <r>
    <x v="5"/>
    <s v="JU2314 P&amp;CC Cremone CHC"/>
    <x v="0"/>
    <x v="3"/>
    <n v="3.6471052630999998"/>
    <n v="1804.12689817"/>
    <n v="0"/>
  </r>
  <r>
    <x v="4"/>
    <s v="JU1102 NSLHD CORPORATE SERVICES - RNS PPP"/>
    <x v="0"/>
    <x v="17"/>
    <n v="92.352368420999994"/>
    <n v="25650.47054491"/>
    <n v="0"/>
  </r>
  <r>
    <x v="5"/>
    <s v="JU2305 P&amp;CC AGED CARE &amp; REHAB"/>
    <x v="2"/>
    <x v="22"/>
    <n v="111.69270394749999"/>
    <n v="52601.175253649999"/>
    <n v="16"/>
  </r>
  <r>
    <x v="0"/>
    <s v="JU1024 NSLHD HKH OUTPATIENT SERVICES"/>
    <x v="2"/>
    <x v="1"/>
    <n v="37.716578947400002"/>
    <n v="14119.74073446"/>
    <n v="1"/>
  </r>
  <r>
    <x v="6"/>
    <s v="JU2144 NSLHD CHIEF EXECUTIVE"/>
    <x v="0"/>
    <x v="9"/>
    <n v="231.99105263160001"/>
    <n v="99796.721467800002"/>
    <n v="49"/>
  </r>
  <r>
    <x v="9"/>
    <s v="JU2172 RESEARCH CLINICAL TRIALS"/>
    <x v="1"/>
    <x v="6"/>
    <n v="143.5015789473"/>
    <n v="60735.569961009998"/>
    <n v="14"/>
  </r>
  <r>
    <x v="0"/>
    <s v="JU1040 NSLHD HKHS DIV OF SECTOR OPER"/>
    <x v="1"/>
    <x v="12"/>
    <n v="76.790263158000002"/>
    <n v="28289.75125841"/>
    <n v="2"/>
  </r>
  <r>
    <x v="4"/>
    <s v="JU2170 NSLHD RNS Division of Cancer, Haematology &amp; Palliative Care"/>
    <x v="0"/>
    <x v="6"/>
    <n v="3717.8813073307001"/>
    <n v="1819870.5513247801"/>
    <n v="260"/>
  </r>
  <r>
    <x v="6"/>
    <s v="JU2140 NSLHD NURSING &amp; MIDWIFERY"/>
    <x v="1"/>
    <x v="16"/>
    <n v="270.67657894730002"/>
    <n v="136145.77431712"/>
    <n v="3"/>
  </r>
  <r>
    <x v="0"/>
    <s v="JU1044 NSLHD HKHS DIV OF ALLIED HEALTH"/>
    <x v="0"/>
    <x v="25"/>
    <n v="36.2726315791"/>
    <n v="15483.73787757"/>
    <n v="13"/>
  </r>
  <r>
    <x v="3"/>
    <s v="JU1072 NSLHD NBHS DIV OF MEDIC EMERG AND ICU"/>
    <x v="2"/>
    <x v="21"/>
    <n v="19.343032894699999"/>
    <n v="17212.64629742"/>
    <n v="0"/>
  </r>
  <r>
    <x v="4"/>
    <s v="JU2108 NSLHD IMAGING"/>
    <x v="0"/>
    <x v="0"/>
    <n v="2236.1262687972999"/>
    <n v="1100285.72463811"/>
    <n v="61"/>
  </r>
  <r>
    <x v="6"/>
    <s v="JU2160 NSLHD INFORMATION COMMUNICATIONS &amp; TECHNOLOGY"/>
    <x v="0"/>
    <x v="24"/>
    <n v="965.56488157889999"/>
    <n v="438035.241247"/>
    <n v="128"/>
  </r>
  <r>
    <x v="7"/>
    <s v="JU2175 NSLHD MENTAL HEALTH DRUG AND ALCOHOL"/>
    <x v="1"/>
    <x v="8"/>
    <n v="4081.3332894736"/>
    <n v="1875558.8333534"/>
    <n v="138"/>
  </r>
  <r>
    <x v="5"/>
    <s v="JU2316 P&amp;CC Health Contact Centre"/>
    <x v="2"/>
    <x v="24"/>
    <n v="28.045921052699999"/>
    <n v="9005.7569588099996"/>
    <n v="0"/>
  </r>
  <r>
    <x v="4"/>
    <s v="JU1052 NSLHD RNS DIV OF SURG AND ANAESTH"/>
    <x v="0"/>
    <x v="4"/>
    <n v="14112.110962405201"/>
    <n v="6170994.2462124303"/>
    <n v="229"/>
  </r>
  <r>
    <x v="7"/>
    <s v="JU2174 - NSLHD DRUG &amp; ALCOHOL"/>
    <x v="1"/>
    <x v="16"/>
    <n v="532.40884868410001"/>
    <n v="225039.17565659"/>
    <n v="7"/>
  </r>
  <r>
    <x v="2"/>
    <s v="JU4366 NSLHD RYDE MEDICAL SERVICES"/>
    <x v="2"/>
    <x v="20"/>
    <n v="1755.1391842104999"/>
    <n v="1119600.4940996501"/>
    <n v="36"/>
  </r>
  <r>
    <x v="3"/>
    <s v="JU1088 NSLHD NBHS DIV OF SECTOR OPER"/>
    <x v="2"/>
    <x v="2"/>
    <n v="0"/>
    <n v="0"/>
    <n v="0"/>
  </r>
  <r>
    <x v="9"/>
    <s v="JU2172 RESEARCH CLINICAL TRIALS"/>
    <x v="1"/>
    <x v="15"/>
    <n v="130.7127631578"/>
    <n v="53304.730031309999"/>
    <n v="18"/>
  </r>
  <r>
    <x v="3"/>
    <s v="JU1088 NSLHD NBHS DIV OF SECTOR OPER"/>
    <x v="0"/>
    <x v="15"/>
    <n v="0"/>
    <n v="0"/>
    <n v="0"/>
  </r>
  <r>
    <x v="1"/>
    <s v="JU2152 NSLHD POPULATION HEALTH &amp; PLANNING"/>
    <x v="0"/>
    <x v="7"/>
    <n v="64.352302631599997"/>
    <n v="32866.247415340003"/>
    <n v="13"/>
  </r>
  <r>
    <x v="4"/>
    <s v="JU4356 NSLHD RNS MEDICAL SERVICES"/>
    <x v="2"/>
    <x v="9"/>
    <n v="2283.8019407897"/>
    <n v="1088618.8788834501"/>
    <n v="109"/>
  </r>
  <r>
    <x v="4"/>
    <s v="JU1052 NSLHD RNS DIV OF SURG AND ANAESTH"/>
    <x v="0"/>
    <x v="19"/>
    <n v="15237.8550921061"/>
    <n v="6562879.6952402396"/>
    <n v="117"/>
  </r>
  <r>
    <x v="4"/>
    <s v="JU4360 NSLHD RNS OPERATIONS"/>
    <x v="0"/>
    <x v="1"/>
    <n v="1417.6807894736"/>
    <n v="400776.64110532001"/>
    <n v="133"/>
  </r>
  <r>
    <x v="1"/>
    <s v="JU2152 NSLHD POPULATION HEALTH &amp; PLANNING"/>
    <x v="0"/>
    <x v="6"/>
    <n v="58.215506578999999"/>
    <n v="29531.386414019998"/>
    <n v="11"/>
  </r>
  <r>
    <x v="5"/>
    <s v="JU2309 P&amp;CC Child &amp; Family Health"/>
    <x v="2"/>
    <x v="9"/>
    <n v="453.63484868419999"/>
    <n v="285365.04915803001"/>
    <n v="43"/>
  </r>
  <r>
    <x v="0"/>
    <s v="JU1046 NSLHD HKHS DIV OF NURSING"/>
    <x v="0"/>
    <x v="19"/>
    <n v="4078.1486842101999"/>
    <n v="1376685.0906293499"/>
    <n v="8"/>
  </r>
  <r>
    <x v="5"/>
    <s v="JU2307 P&amp;CC Area Executive"/>
    <x v="2"/>
    <x v="7"/>
    <n v="41.653421052699997"/>
    <n v="22292.842458620002"/>
    <n v="8"/>
  </r>
  <r>
    <x v="0"/>
    <s v="JU1025 NSLHD HKHS DIV OF CORPORATE SERVICES"/>
    <x v="2"/>
    <x v="5"/>
    <n v="614.42907894749999"/>
    <n v="138186.69170147"/>
    <n v="13"/>
  </r>
  <r>
    <x v="5"/>
    <s v="JU2305 P&amp;CC AGED CARE &amp; REHAB"/>
    <x v="1"/>
    <x v="11"/>
    <n v="118.4898552632"/>
    <n v="55438.97152662"/>
    <n v="17"/>
  </r>
  <r>
    <x v="1"/>
    <s v="JU2162 NSLHD PHPP HEALTH PROMOTION"/>
    <x v="2"/>
    <x v="23"/>
    <n v="14.7593421052"/>
    <n v="5768.9633052600002"/>
    <n v="12"/>
  </r>
  <r>
    <x v="1"/>
    <s v="JU2162 NSLHD PHPP HEALTH PROMOTION"/>
    <x v="1"/>
    <x v="2"/>
    <n v="14.129999999900001"/>
    <n v="6168.32808174"/>
    <n v="9"/>
  </r>
  <r>
    <x v="5"/>
    <s v="JU2307 P&amp;CC Area Executive"/>
    <x v="2"/>
    <x v="8"/>
    <n v="35.790657894699997"/>
    <n v="16997.14209958"/>
    <n v="11"/>
  </r>
  <r>
    <x v="4"/>
    <s v="JU4367 - NSLHD RNS RYDE MEDICAL SERVICES"/>
    <x v="0"/>
    <x v="8"/>
    <n v="287.56645394750001"/>
    <n v="303967.72063256003"/>
    <n v="6"/>
  </r>
  <r>
    <x v="6"/>
    <s v="JU2166 NSLHD SENIOR MEDICAL WORKFORCE"/>
    <x v="1"/>
    <x v="3"/>
    <n v="97.245289473599996"/>
    <n v="68141.403796889994"/>
    <n v="8"/>
  </r>
  <r>
    <x v="2"/>
    <s v="JU4370 NSLHD RYDE PRIMARY &amp; COMMUNITY CARE"/>
    <x v="2"/>
    <x v="14"/>
    <n v="4.4647368420999998"/>
    <n v="2000.39048144"/>
    <n v="4"/>
  </r>
  <r>
    <x v="4"/>
    <s v="JU1102 NSLHD CORPORATE SERVICES - RNS PPP"/>
    <x v="0"/>
    <x v="14"/>
    <n v="97.235789473599993"/>
    <n v="27101.876853590002"/>
    <n v="0"/>
  </r>
  <r>
    <x v="0"/>
    <s v="JU1025 NSLHD HKHS DIV OF CORPORATE SERVICES"/>
    <x v="1"/>
    <x v="18"/>
    <n v="447.8577631581"/>
    <n v="110494.20086714999"/>
    <n v="10"/>
  </r>
  <r>
    <x v="6"/>
    <s v="JU2166 NSLHD SENIOR MEDICAL WORKFORCE"/>
    <x v="1"/>
    <x v="6"/>
    <n v="118.6305855265"/>
    <n v="77502.998041009996"/>
    <n v="11"/>
  </r>
  <r>
    <x v="5"/>
    <s v="JU2326 P&amp;CC Transitional Aged Care Program"/>
    <x v="1"/>
    <x v="18"/>
    <n v="10.2096052632"/>
    <n v="4804.0190273600001"/>
    <n v="4"/>
  </r>
  <r>
    <x v="4"/>
    <s v="JU2108 NSLHD IMAGING"/>
    <x v="0"/>
    <x v="22"/>
    <n v="2347.0617537592002"/>
    <n v="1148333.5803908701"/>
    <n v="44"/>
  </r>
  <r>
    <x v="4"/>
    <s v="JU4360 NSLHD RNS OPERATIONS"/>
    <x v="0"/>
    <x v="2"/>
    <n v="1512.4456578946999"/>
    <n v="427664.01549408003"/>
    <n v="146"/>
  </r>
  <r>
    <x v="4"/>
    <s v="JU4367 - NSLHD RNS RYDE MEDICAL SERVICES"/>
    <x v="0"/>
    <x v="7"/>
    <n v="267.54555921050002"/>
    <n v="290471.54934099002"/>
    <n v="4"/>
  </r>
  <r>
    <x v="2"/>
    <s v="JU4366 NSLHD RYDE MEDICAL SERVICES"/>
    <x v="1"/>
    <x v="18"/>
    <n v="2103.8580968045999"/>
    <n v="1630586.3228505601"/>
    <n v="22"/>
  </r>
  <r>
    <x v="6"/>
    <s v="JU2156 NSLHD FINANCE"/>
    <x v="0"/>
    <x v="22"/>
    <n v="355.68109868409999"/>
    <n v="148637.74063275001"/>
    <n v="16"/>
  </r>
  <r>
    <x v="6"/>
    <s v="JU4312 NSLHD MEDICAL IMAGING"/>
    <x v="0"/>
    <x v="20"/>
    <n v="138.7765789474"/>
    <n v="76092.873869520001"/>
    <n v="15"/>
  </r>
  <r>
    <x v="6"/>
    <s v="JU4312 NSLHD MEDICAL IMAGING"/>
    <x v="0"/>
    <x v="13"/>
    <n v="117.1468421053"/>
    <n v="62343.20865316"/>
    <n v="13"/>
  </r>
  <r>
    <x v="5"/>
    <s v="JU2307 P&amp;CC Area Executive"/>
    <x v="2"/>
    <x v="6"/>
    <n v="50.585000000000001"/>
    <n v="27908.337895820001"/>
    <n v="7"/>
  </r>
  <r>
    <x v="4"/>
    <s v="JU4367 - NSLHD RNS RYDE MEDICAL SERVICES"/>
    <x v="1"/>
    <x v="11"/>
    <n v="36.361710526300001"/>
    <n v="14414.05860348"/>
    <n v="2"/>
  </r>
  <r>
    <x v="5"/>
    <s v="JU2326 P&amp;CC Transitional Aged Care Program"/>
    <x v="2"/>
    <x v="23"/>
    <n v="9.9606578948000006"/>
    <n v="4317.5977284800001"/>
    <n v="1"/>
  </r>
  <r>
    <x v="6"/>
    <s v="JU4312 NSLHD MEDICAL IMAGING"/>
    <x v="0"/>
    <x v="5"/>
    <n v="121.13590977440001"/>
    <n v="64698.576588540003"/>
    <n v="12"/>
  </r>
  <r>
    <x v="1"/>
    <s v="JU2152 NSLHD POPULATION HEALTH &amp; PLANNING"/>
    <x v="2"/>
    <x v="16"/>
    <n v="63.871335526300001"/>
    <n v="40962.058901919998"/>
    <n v="6"/>
  </r>
  <r>
    <x v="1"/>
    <s v="JU2161 NSLHD PHPP ABORIGINAL HEALTH"/>
    <x v="0"/>
    <x v="10"/>
    <n v="31.233914473599999"/>
    <n v="12541.821081890001"/>
    <n v="8"/>
  </r>
  <r>
    <x v="3"/>
    <s v="JU1072 NSLHD NBHS DIV OF MEDIC EMERG AND ICU"/>
    <x v="0"/>
    <x v="10"/>
    <n v="5.9902105263000003"/>
    <n v="5608.3987566400001"/>
    <n v="0"/>
  </r>
  <r>
    <x v="5"/>
    <s v="JU2317 P&amp;CC HealthOne"/>
    <x v="2"/>
    <x v="14"/>
    <n v="0"/>
    <n v="0"/>
    <n v="0"/>
  </r>
  <r>
    <x v="8"/>
    <s v="JU1237 NSLHD RNS DIV OF MEDICINE SP&amp;T"/>
    <x v="1"/>
    <x v="2"/>
    <n v="0"/>
    <n v="0"/>
    <n v="6"/>
  </r>
  <r>
    <x v="5"/>
    <s v="JU2317 P&amp;CC HealthOne"/>
    <x v="0"/>
    <x v="18"/>
    <n v="0"/>
    <n v="0"/>
    <n v="0"/>
  </r>
  <r>
    <x v="2"/>
    <s v="JU4370 NSLHD RYDE PRIMARY &amp; COMMUNITY CARE"/>
    <x v="1"/>
    <x v="11"/>
    <n v="14.410921052699999"/>
    <n v="4622.51861156"/>
    <n v="5"/>
  </r>
  <r>
    <x v="6"/>
    <s v="JU2158 NSLHD PATU - PATIENT ACCESS TRANSPORT UNIT"/>
    <x v="1"/>
    <x v="7"/>
    <n v="36.035657894700002"/>
    <n v="13147.433630650001"/>
    <n v="0"/>
  </r>
  <r>
    <x v="0"/>
    <s v="JU1046 NSLHD HKHS DIV OF NURSING"/>
    <x v="2"/>
    <x v="20"/>
    <n v="4220.6131578949999"/>
    <n v="1497484.67877762"/>
    <n v="0"/>
  </r>
  <r>
    <x v="5"/>
    <s v="JU2324 P&amp;CC Sydney Home Nursing"/>
    <x v="0"/>
    <x v="16"/>
    <n v="483.36026315779998"/>
    <n v="174220.0176396"/>
    <n v="0"/>
  </r>
  <r>
    <x v="6"/>
    <s v="JU2164 NSLHD WORKFORCE DEVELOPMENT"/>
    <x v="0"/>
    <x v="21"/>
    <n v="702.14367763159999"/>
    <n v="334680.32133101003"/>
    <n v="74"/>
  </r>
  <r>
    <x v="2"/>
    <s v="JU4370 NSLHD RYDE PRIMARY &amp; COMMUNITY CARE"/>
    <x v="0"/>
    <x v="4"/>
    <n v="0"/>
    <n v="0"/>
    <n v="1"/>
  </r>
  <r>
    <x v="3"/>
    <s v="JU1084 NSLHD NBHS DIV OF AGED CARE AND REHAB"/>
    <x v="2"/>
    <x v="18"/>
    <n v="62.361967105300003"/>
    <n v="46268.056768889997"/>
    <n v="1"/>
  </r>
  <r>
    <x v="4"/>
    <s v="JU4356 NSLHD RNS MEDICAL SERVICES"/>
    <x v="1"/>
    <x v="13"/>
    <n v="2168.7976710530002"/>
    <n v="1027905.48671689"/>
    <n v="116"/>
  </r>
  <r>
    <x v="5"/>
    <s v="JU2309 P&amp;CC Child &amp; Family Health"/>
    <x v="0"/>
    <x v="16"/>
    <n v="394.67960526339999"/>
    <n v="229489.67730719"/>
    <n v="37"/>
  </r>
  <r>
    <x v="0"/>
    <s v="JU1024 NSLHD HKH OUTPATIENT SERVICES"/>
    <x v="0"/>
    <x v="14"/>
    <n v="62.062894736899999"/>
    <n v="23008.892640220001"/>
    <n v="0"/>
  </r>
  <r>
    <x v="2"/>
    <s v="JU4362 NSLHD RYDE CORPORATE SERVICES"/>
    <x v="2"/>
    <x v="0"/>
    <n v="358.99000000019998"/>
    <n v="93518.115270220005"/>
    <n v="9"/>
  </r>
  <r>
    <x v="6"/>
    <s v="JU2164 NSLHD WORKFORCE DEVELOPMENT"/>
    <x v="2"/>
    <x v="12"/>
    <n v="732.63392763160005"/>
    <n v="371319.42090367997"/>
    <n v="61"/>
  </r>
  <r>
    <x v="4"/>
    <s v="JU2108 NSLHD IMAGING"/>
    <x v="2"/>
    <x v="9"/>
    <n v="2002.8985009399"/>
    <n v="1043090.0571484"/>
    <n v="56"/>
  </r>
  <r>
    <x v="6"/>
    <s v="JU2160 NSLHD INFORMATION COMMUNICATIONS &amp; TECHNOLOGY"/>
    <x v="2"/>
    <x v="8"/>
    <n v="1161.1287894739"/>
    <n v="552807.41645519994"/>
    <n v="120"/>
  </r>
  <r>
    <x v="8"/>
    <s v="JU4340 NSLHD RESEARCH SP&amp;T"/>
    <x v="1"/>
    <x v="24"/>
    <n v="133.33262500000001"/>
    <n v="76146.266816329997"/>
    <n v="10"/>
  </r>
  <r>
    <x v="4"/>
    <s v="JU1048 NSLHD RNS DIV OF MEDIC"/>
    <x v="2"/>
    <x v="18"/>
    <n v="11789.297373121"/>
    <n v="5703161.2868583901"/>
    <n v="149"/>
  </r>
  <r>
    <x v="0"/>
    <s v="JU1040 NSLHD HKHS DIV OF SECTOR OPER"/>
    <x v="2"/>
    <x v="7"/>
    <n v="29.945263157900001"/>
    <n v="17076.85111535"/>
    <n v="15"/>
  </r>
  <r>
    <x v="4"/>
    <s v="JU1102 NSLHD CORPORATE SERVICES - RNS PPP"/>
    <x v="0"/>
    <x v="21"/>
    <n v="78.078289473799998"/>
    <n v="21572.565851799998"/>
    <n v="0"/>
  </r>
  <r>
    <x v="9"/>
    <s v="JU2172 RESEARCH CLINICAL TRIALS"/>
    <x v="1"/>
    <x v="5"/>
    <n v="134.82907894740001"/>
    <n v="55707.118147519999"/>
    <n v="13"/>
  </r>
  <r>
    <x v="2"/>
    <s v="JU4366 NSLHD RYDE MEDICAL SERVICES"/>
    <x v="2"/>
    <x v="8"/>
    <n v="1761.9589191728001"/>
    <n v="1137004.76014167"/>
    <n v="10"/>
  </r>
  <r>
    <x v="6"/>
    <s v="JU2116 NSLHD CLINICAL TECHNOLOGY SERVICE"/>
    <x v="2"/>
    <x v="5"/>
    <n v="19.023026315799999"/>
    <n v="7397.8976276200001"/>
    <n v="1"/>
  </r>
  <r>
    <x v="5"/>
    <s v="JU2322 P&amp;CC Oral Health"/>
    <x v="0"/>
    <x v="17"/>
    <n v="88.142763157900006"/>
    <n v="41670.440438979997"/>
    <n v="2"/>
  </r>
  <r>
    <x v="4"/>
    <s v="JU4354 NSLHD RNS FINANCE"/>
    <x v="1"/>
    <x v="3"/>
    <n v="93.600263157900002"/>
    <n v="36746.42575283"/>
    <n v="2"/>
  </r>
  <r>
    <x v="0"/>
    <s v="JU1025 NSLHD HKHS DIV OF CORPORATE SERVICES"/>
    <x v="1"/>
    <x v="14"/>
    <n v="451.6168421054"/>
    <n v="111132.31982534"/>
    <n v="12"/>
  </r>
  <r>
    <x v="4"/>
    <s v="JU1048 NSLHD RNS DIV OF MEDIC"/>
    <x v="1"/>
    <x v="6"/>
    <n v="11203.3988881573"/>
    <n v="5593383.18212137"/>
    <n v="137"/>
  </r>
  <r>
    <x v="5"/>
    <s v="JU2309 P&amp;CC Child &amp; Family Health"/>
    <x v="1"/>
    <x v="1"/>
    <n v="535.02323026320005"/>
    <n v="349506.55482039001"/>
    <n v="44"/>
  </r>
  <r>
    <x v="1"/>
    <s v="JU2161 NSLHD PHPP ABORIGINAL HEALTH"/>
    <x v="2"/>
    <x v="15"/>
    <n v="46.112684210499999"/>
    <n v="20270.870058060002"/>
    <n v="15"/>
  </r>
  <r>
    <x v="4"/>
    <s v="JU1048 NSLHD RNS DIV OF MEDIC"/>
    <x v="1"/>
    <x v="18"/>
    <n v="10786.1404830828"/>
    <n v="5187171.5040115202"/>
    <n v="90"/>
  </r>
  <r>
    <x v="4"/>
    <s v="JU4358 NSLHD RNS NURSING SERVICES"/>
    <x v="0"/>
    <x v="21"/>
    <n v="406.02697368410003"/>
    <n v="157782.39439651"/>
    <n v="1"/>
  </r>
  <r>
    <x v="3"/>
    <s v="JU1078 NSLHD NBHS MV DIV OF ALLIED HEALTH"/>
    <x v="0"/>
    <x v="13"/>
    <n v="29.7688157895"/>
    <n v="10994.029076209999"/>
    <n v="1"/>
  </r>
  <r>
    <x v="4"/>
    <s v="JU1102 NSLHD CORPORATE SERVICES - RNS PPP"/>
    <x v="0"/>
    <x v="5"/>
    <n v="109.8642105263"/>
    <n v="30278.539281559999"/>
    <n v="0"/>
  </r>
  <r>
    <x v="6"/>
    <s v="JU2168 NSLHD CLINICAL OPER EXECUTIVE UNIT"/>
    <x v="0"/>
    <x v="4"/>
    <n v="629.20954605259999"/>
    <n v="265748.18582337"/>
    <n v="64"/>
  </r>
  <r>
    <x v="4"/>
    <s v="JU4358 NSLHD RNS NURSING SERVICES"/>
    <x v="1"/>
    <x v="14"/>
    <n v="229.3665789472"/>
    <n v="99929.573267629996"/>
    <n v="2"/>
  </r>
  <r>
    <x v="4"/>
    <s v="JU1102 NSLHD CORPORATE SERVICES - RNS PPP"/>
    <x v="1"/>
    <x v="14"/>
    <n v="17.740394736900001"/>
    <n v="5364.0846161700001"/>
    <n v="0"/>
  </r>
  <r>
    <x v="4"/>
    <s v="JU4358 NSLHD RNS NURSING SERVICES"/>
    <x v="2"/>
    <x v="18"/>
    <n v="431.37434210510003"/>
    <n v="186859.59340248001"/>
    <n v="1"/>
  </r>
  <r>
    <x v="6"/>
    <s v="JU2144 NSLHD CHIEF EXECUTIVE"/>
    <x v="1"/>
    <x v="16"/>
    <n v="111.90830921049999"/>
    <n v="47770.317684959999"/>
    <n v="35"/>
  </r>
  <r>
    <x v="4"/>
    <s v="JU4360 NSLHD RNS OPERATIONS"/>
    <x v="0"/>
    <x v="0"/>
    <n v="1712.8159210525"/>
    <n v="470406.66401236999"/>
    <n v="146"/>
  </r>
  <r>
    <x v="4"/>
    <s v="JU1068 NSLHD RNS DIV OF PRIM &amp; COMM CARE"/>
    <x v="1"/>
    <x v="12"/>
    <n v="98.4782894736"/>
    <n v="42659.104449120001"/>
    <n v="19"/>
  </r>
  <r>
    <x v="1"/>
    <s v="JU2152 NSLHD POPULATION HEALTH &amp; PLANNING"/>
    <x v="2"/>
    <x v="13"/>
    <n v="77.691032894700001"/>
    <n v="43967.440823010002"/>
    <n v="2"/>
  </r>
  <r>
    <x v="8"/>
    <s v="JU1248 NSLHD MANLY SP&amp;T"/>
    <x v="0"/>
    <x v="13"/>
    <n v="8.3203947368000009"/>
    <n v="3310.8359977499999"/>
    <n v="0"/>
  </r>
  <r>
    <x v="0"/>
    <s v="JU1024 NSLHD HKH OUTPATIENT SERVICES"/>
    <x v="0"/>
    <x v="3"/>
    <n v="84.158421052700007"/>
    <n v="29194.080667099999"/>
    <n v="1"/>
  </r>
  <r>
    <x v="6"/>
    <s v="JU2168 NSLHD CLINICAL OPER EXECUTIVE UNIT"/>
    <x v="2"/>
    <x v="18"/>
    <n v="625.79656578959998"/>
    <n v="260670.10634088001"/>
    <n v="30"/>
  </r>
  <r>
    <x v="5"/>
    <s v="JU2312 P&amp;CC Community Clinical Rehab"/>
    <x v="2"/>
    <x v="12"/>
    <n v="76.586184210499994"/>
    <n v="34984.001998519998"/>
    <n v="1"/>
  </r>
  <r>
    <x v="7"/>
    <s v="JU2174 - NSLHD DRUG &amp; ALCOHOL"/>
    <x v="1"/>
    <x v="5"/>
    <n v="544.71701973690006"/>
    <n v="232052.30559156"/>
    <n v="3"/>
  </r>
  <r>
    <x v="6"/>
    <s v="JU2160 NSLHD INFORMATION COMMUNICATIONS &amp; TECHNOLOGY"/>
    <x v="0"/>
    <x v="3"/>
    <n v="1081.1520789475001"/>
    <n v="493330.29876699002"/>
    <n v="124"/>
  </r>
  <r>
    <x v="6"/>
    <s v="JU2148 NSLHD CLINICAL GOVERNANCE"/>
    <x v="1"/>
    <x v="2"/>
    <n v="431.48236842120002"/>
    <n v="194427.37308453"/>
    <n v="34"/>
  </r>
  <r>
    <x v="4"/>
    <s v="JU4354 NSLHD RNS FINANCE"/>
    <x v="2"/>
    <x v="10"/>
    <n v="59.904342105300003"/>
    <n v="22796.032030080001"/>
    <n v="6"/>
  </r>
  <r>
    <x v="8"/>
    <s v="JU1236 NSLHD ROYAL NORTH SHORE SP&amp;T"/>
    <x v="2"/>
    <x v="20"/>
    <n v="198.18890131590001"/>
    <n v="131537.52665827001"/>
    <n v="13"/>
  </r>
  <r>
    <x v="6"/>
    <s v="JU2116 NSLHD CLINICAL TECHNOLOGY SERVICE"/>
    <x v="1"/>
    <x v="13"/>
    <n v="3.5072368421000002"/>
    <n v="1512.0750978999999"/>
    <n v="1"/>
  </r>
  <r>
    <x v="7"/>
    <s v="JU2175 NSLHD MENTAL HEALTH DRUG AND ALCOHOL"/>
    <x v="1"/>
    <x v="18"/>
    <n v="3767.4175263155998"/>
    <n v="1708637.6717396099"/>
    <n v="64"/>
  </r>
  <r>
    <x v="0"/>
    <s v="JU1040 NSLHD HKHS DIV OF SECTOR OPER"/>
    <x v="1"/>
    <x v="18"/>
    <n v="53.702631578899997"/>
    <n v="17992.900561750001"/>
    <n v="1"/>
  </r>
  <r>
    <x v="2"/>
    <s v="JU4370 NSLHD RYDE PRIMARY &amp; COMMUNITY CARE"/>
    <x v="0"/>
    <x v="7"/>
    <n v="2.3880263157999999"/>
    <n v="1007.11601558"/>
    <n v="4"/>
  </r>
  <r>
    <x v="1"/>
    <s v="JU2163 NSLHD PHPP PUBLIC HEALTH UNIT"/>
    <x v="0"/>
    <x v="24"/>
    <n v="243.19819736829999"/>
    <n v="166526.75961978"/>
    <n v="7"/>
  </r>
  <r>
    <x v="5"/>
    <s v="JU2322 P&amp;CC Oral Health"/>
    <x v="1"/>
    <x v="4"/>
    <n v="95.809348684300005"/>
    <n v="43531.24485173"/>
    <n v="7"/>
  </r>
  <r>
    <x v="0"/>
    <s v="JU1040 NSLHD HKHS DIV OF SECTOR OPER"/>
    <x v="1"/>
    <x v="20"/>
    <n v="73.261960526099998"/>
    <n v="26654.34246213"/>
    <n v="5"/>
  </r>
  <r>
    <x v="4"/>
    <s v="JU1056 NSLHD RNS DIV OF WOM CHILD AND FAM HLTH"/>
    <x v="0"/>
    <x v="0"/>
    <n v="4324.6545657887"/>
    <n v="2056871.06697039"/>
    <n v="41"/>
  </r>
  <r>
    <x v="0"/>
    <s v="JU1024 NSLHD HKH OUTPATIENT SERVICES"/>
    <x v="2"/>
    <x v="14"/>
    <n v="63.027894736900002"/>
    <n v="23844.491118400001"/>
    <n v="1"/>
  </r>
  <r>
    <x v="4"/>
    <s v="JU1064 NSLHD RNS DIV OF BUSINESS UNITS"/>
    <x v="0"/>
    <x v="20"/>
    <n v="0"/>
    <n v="0"/>
    <n v="0"/>
  </r>
  <r>
    <x v="5"/>
    <s v="JU2314 P&amp;CC Cremone CHC"/>
    <x v="0"/>
    <x v="24"/>
    <n v="0"/>
    <n v="0"/>
    <n v="0"/>
  </r>
  <r>
    <x v="4"/>
    <s v="JU4358 NSLHD RNS NURSING SERVICES"/>
    <x v="0"/>
    <x v="4"/>
    <n v="338.54736842099999"/>
    <n v="132115.89600872001"/>
    <n v="2"/>
  </r>
  <r>
    <x v="5"/>
    <s v="JU2326 P&amp;CC Transitional Aged Care Program"/>
    <x v="0"/>
    <x v="0"/>
    <n v="7.0789473684999997"/>
    <n v="3182.7491942800002"/>
    <n v="1"/>
  </r>
  <r>
    <x v="4"/>
    <s v="JU2108 NSLHD IMAGING"/>
    <x v="2"/>
    <x v="12"/>
    <n v="2164.9459370302002"/>
    <n v="1124449.99631195"/>
    <n v="82"/>
  </r>
  <r>
    <x v="6"/>
    <s v="JU2160 NSLHD INFORMATION COMMUNICATIONS &amp; TECHNOLOGY"/>
    <x v="2"/>
    <x v="5"/>
    <n v="1078.7515986839001"/>
    <n v="512397.52238221001"/>
    <n v="122"/>
  </r>
  <r>
    <x v="6"/>
    <s v="JU2116 NSLHD CLINICAL TECHNOLOGY SERVICE"/>
    <x v="2"/>
    <x v="24"/>
    <n v="9.2313157895"/>
    <n v="3538.0239119299999"/>
    <n v="0"/>
  </r>
  <r>
    <x v="0"/>
    <s v="JU1046 NSLHD HKHS DIV OF NURSING"/>
    <x v="0"/>
    <x v="14"/>
    <n v="3662.6677631574998"/>
    <n v="1224425.44456955"/>
    <n v="4"/>
  </r>
  <r>
    <x v="9"/>
    <s v="JU2172 RESEARCH CLINICAL TRIALS"/>
    <x v="1"/>
    <x v="4"/>
    <n v="132.20326973690001"/>
    <n v="57523.313897790002"/>
    <n v="18"/>
  </r>
  <r>
    <x v="2"/>
    <s v="JU4370 NSLHD RYDE PRIMARY &amp; COMMUNITY CARE"/>
    <x v="0"/>
    <x v="18"/>
    <n v="1.3360526316000001"/>
    <n v="423.93823243999998"/>
    <n v="3"/>
  </r>
  <r>
    <x v="9"/>
    <s v="JU2172 RESEARCH CLINICAL TRIALS"/>
    <x v="0"/>
    <x v="0"/>
    <n v="117.6744736843"/>
    <n v="43421.982834679999"/>
    <n v="21"/>
  </r>
  <r>
    <x v="4"/>
    <s v="JU4354 NSLHD RNS FINANCE"/>
    <x v="1"/>
    <x v="11"/>
    <n v="46.600263157900002"/>
    <n v="21005.945957759999"/>
    <n v="2"/>
  </r>
  <r>
    <x v="2"/>
    <s v="JU4370 NSLHD RYDE PRIMARY &amp; COMMUNITY CARE"/>
    <x v="2"/>
    <x v="17"/>
    <n v="10.8313157896"/>
    <n v="4158.8474153099996"/>
    <n v="6"/>
  </r>
  <r>
    <x v="4"/>
    <s v="JU1068 NSLHD RNS DIV OF PRIM &amp; COMM CARE"/>
    <x v="0"/>
    <x v="21"/>
    <n v="99.047631578799994"/>
    <n v="37630.010943529996"/>
    <n v="38"/>
  </r>
  <r>
    <x v="6"/>
    <s v="JU2116 NSLHD CLINICAL TECHNOLOGY SERVICE"/>
    <x v="2"/>
    <x v="4"/>
    <n v="37.170000000100003"/>
    <n v="15215.512939910001"/>
    <n v="2"/>
  </r>
  <r>
    <x v="2"/>
    <s v="JU4370 NSLHD RYDE PRIMARY &amp; COMMUNITY CARE"/>
    <x v="0"/>
    <x v="20"/>
    <n v="0.73368421049999999"/>
    <n v="312.79592408000002"/>
    <n v="5"/>
  </r>
  <r>
    <x v="5"/>
    <s v="JU2312 P&amp;CC Community Clinical Rehab"/>
    <x v="0"/>
    <x v="5"/>
    <n v="47.797499999899998"/>
    <n v="20535.034436049998"/>
    <n v="5"/>
  </r>
  <r>
    <x v="5"/>
    <s v="JU2305 P&amp;CC AGED CARE &amp; REHAB"/>
    <x v="1"/>
    <x v="16"/>
    <n v="112.5672171053"/>
    <n v="50069.934331980003"/>
    <n v="18"/>
  </r>
  <r>
    <x v="8"/>
    <s v="JU1248 NSLHD MANLY SP&amp;T"/>
    <x v="2"/>
    <x v="6"/>
    <n v="0"/>
    <n v="0"/>
    <n v="0"/>
  </r>
  <r>
    <x v="0"/>
    <s v="JU1036 NSLHD HKHS DIV OF REHAB AND AGED CARE"/>
    <x v="2"/>
    <x v="16"/>
    <n v="604.39333552630001"/>
    <n v="260288.35647627999"/>
    <n v="2"/>
  </r>
  <r>
    <x v="1"/>
    <s v="JU2152 NSLHD POPULATION HEALTH &amp; PLANNING"/>
    <x v="2"/>
    <x v="3"/>
    <n v="46.891342105299998"/>
    <n v="30922.33651479"/>
    <n v="6"/>
  </r>
  <r>
    <x v="5"/>
    <s v="JU2305 P&amp;CC AGED CARE &amp; REHAB"/>
    <x v="2"/>
    <x v="12"/>
    <n v="121.35373026320001"/>
    <n v="53668.250461180003"/>
    <n v="8"/>
  </r>
  <r>
    <x v="7"/>
    <s v="JU2174 - NSLHD DRUG &amp; ALCOHOL"/>
    <x v="1"/>
    <x v="15"/>
    <n v="482.0264210524"/>
    <n v="201273.50864673001"/>
    <n v="5"/>
  </r>
  <r>
    <x v="0"/>
    <s v="JU1044 NSLHD HKHS DIV OF ALLIED HEALTH"/>
    <x v="1"/>
    <x v="14"/>
    <n v="48.9934210527"/>
    <n v="21749.056850469999"/>
    <n v="10"/>
  </r>
  <r>
    <x v="8"/>
    <s v="JU1244 NSLHD HORNSBY SP&amp;T"/>
    <x v="0"/>
    <x v="4"/>
    <n v="0"/>
    <n v="0"/>
    <n v="0"/>
  </r>
  <r>
    <x v="4"/>
    <s v="JU4354 NSLHD RNS FINANCE"/>
    <x v="0"/>
    <x v="25"/>
    <n v="97.413289473899994"/>
    <n v="35767.045579140002"/>
    <n v="8"/>
  </r>
  <r>
    <x v="5"/>
    <s v="JU2307 P&amp;CC Area Executive"/>
    <x v="1"/>
    <x v="1"/>
    <n v="31.815131578900001"/>
    <n v="15690.82477073"/>
    <n v="5"/>
  </r>
  <r>
    <x v="4"/>
    <s v="JU4358 NSLHD RNS NURSING SERVICES"/>
    <x v="0"/>
    <x v="0"/>
    <n v="375.90907894729997"/>
    <n v="144237.26751701001"/>
    <n v="1"/>
  </r>
  <r>
    <x v="6"/>
    <s v="JU2166 NSLHD SENIOR MEDICAL WORKFORCE"/>
    <x v="0"/>
    <x v="2"/>
    <n v="142.28687500000001"/>
    <n v="78856.198772920005"/>
    <n v="33"/>
  </r>
  <r>
    <x v="0"/>
    <s v="JU1036 NSLHD HKHS DIV OF REHAB AND AGED CARE"/>
    <x v="2"/>
    <x v="19"/>
    <n v="629.27933552629997"/>
    <n v="292997.35790355998"/>
    <n v="4"/>
  </r>
  <r>
    <x v="5"/>
    <s v="JU2324 P&amp;CC Sydney Home Nursing"/>
    <x v="0"/>
    <x v="8"/>
    <n v="577.14684210539997"/>
    <n v="214494.29552668001"/>
    <n v="0"/>
  </r>
  <r>
    <x v="3"/>
    <s v="JU1074 NSLHD NBHS MANLY DIV OF NURSING"/>
    <x v="1"/>
    <x v="12"/>
    <n v="1048.3805263152999"/>
    <n v="455971.58352518"/>
    <n v="11"/>
  </r>
  <r>
    <x v="7"/>
    <s v="JU2174 - NSLHD DRUG &amp; ALCOHOL"/>
    <x v="0"/>
    <x v="8"/>
    <n v="491.67065131589999"/>
    <n v="225666.54516924999"/>
    <n v="13"/>
  </r>
  <r>
    <x v="6"/>
    <s v="JU2116 NSLHD CLINICAL TECHNOLOGY SERVICE"/>
    <x v="0"/>
    <x v="20"/>
    <n v="59.0374999999"/>
    <n v="22343.74225576"/>
    <n v="1"/>
  </r>
  <r>
    <x v="8"/>
    <s v="JU1236 NSLHD ROYAL NORTH SHORE SP&amp;T"/>
    <x v="2"/>
    <x v="12"/>
    <n v="153.12090131580001"/>
    <n v="105465.81880076"/>
    <n v="7"/>
  </r>
  <r>
    <x v="6"/>
    <s v="JU2156 NSLHD FINANCE"/>
    <x v="1"/>
    <x v="11"/>
    <n v="224.5005592105"/>
    <n v="120088.78284071"/>
    <n v="14"/>
  </r>
  <r>
    <x v="4"/>
    <s v="JU1048 NSLHD RNS DIV OF MEDIC"/>
    <x v="0"/>
    <x v="25"/>
    <n v="10807.1778731206"/>
    <n v="5060281.7802779507"/>
    <n v="142"/>
  </r>
  <r>
    <x v="3"/>
    <s v="JU1076 NSLHD NBHS DIV OF ANAESTH AND SURG"/>
    <x v="1"/>
    <x v="7"/>
    <n v="0"/>
    <n v="0"/>
    <n v="0"/>
  </r>
  <r>
    <x v="3"/>
    <s v="JU1077 NSLHD NBHS MV DIV OF DMS"/>
    <x v="0"/>
    <x v="13"/>
    <n v="55.386232142799997"/>
    <n v="34360.391946019998"/>
    <n v="2"/>
  </r>
  <r>
    <x v="4"/>
    <s v="JU4356 NSLHD RNS MEDICAL SERVICES"/>
    <x v="0"/>
    <x v="4"/>
    <n v="1594.3414342118001"/>
    <n v="730981.12442156998"/>
    <n v="362"/>
  </r>
  <r>
    <x v="4"/>
    <s v="JU4358 NSLHD RNS NURSING SERVICES"/>
    <x v="1"/>
    <x v="6"/>
    <n v="310.1682894736"/>
    <n v="130757.68507250999"/>
    <n v="2"/>
  </r>
  <r>
    <x v="4"/>
    <s v="JU2108 NSLHD IMAGING"/>
    <x v="2"/>
    <x v="2"/>
    <n v="2309.8752086468999"/>
    <n v="1199359.8033741401"/>
    <n v="73"/>
  </r>
  <r>
    <x v="5"/>
    <s v="JU2308 P&amp;CC Breast Screen"/>
    <x v="1"/>
    <x v="8"/>
    <n v="16.539099623999999"/>
    <n v="8444.6058481500004"/>
    <n v="4"/>
  </r>
  <r>
    <x v="6"/>
    <s v="JU1316 NSLHD REPORTING ENTITY"/>
    <x v="0"/>
    <x v="20"/>
    <n v="40.323815789400001"/>
    <n v="29312.254396010001"/>
    <n v="6"/>
  </r>
  <r>
    <x v="0"/>
    <s v="JU1042 NSLHD HKHS DIV OF MEDICAL SERVICES"/>
    <x v="2"/>
    <x v="14"/>
    <n v="2516.3572434214002"/>
    <n v="1564330.48019813"/>
    <n v="46"/>
  </r>
  <r>
    <x v="4"/>
    <s v="JU4356 NSLHD RNS MEDICAL SERVICES"/>
    <x v="2"/>
    <x v="23"/>
    <n v="2180.5940131576999"/>
    <n v="1043792.3131183099"/>
    <n v="73"/>
  </r>
  <r>
    <x v="8"/>
    <s v="JU4340 NSLHD RESEARCH SP&amp;T"/>
    <x v="0"/>
    <x v="5"/>
    <n v="339.92"/>
    <n v="141756.90166192001"/>
    <n v="114"/>
  </r>
  <r>
    <x v="6"/>
    <s v="JU2140 NSLHD NURSING &amp; MIDWIFERY"/>
    <x v="0"/>
    <x v="12"/>
    <n v="545.09684210540001"/>
    <n v="246556.61219831"/>
    <n v="36"/>
  </r>
  <r>
    <x v="6"/>
    <s v="JU2156 NSLHD FINANCE"/>
    <x v="0"/>
    <x v="3"/>
    <n v="512.57748684199998"/>
    <n v="210260.51425265"/>
    <n v="54"/>
  </r>
  <r>
    <x v="6"/>
    <s v="JU2168 NSLHD CLINICAL OPER EXECUTIVE UNIT"/>
    <x v="2"/>
    <x v="13"/>
    <n v="667.90287499980002"/>
    <n v="285192.07479752001"/>
    <n v="39"/>
  </r>
  <r>
    <x v="4"/>
    <s v="JU4354 NSLHD RNS FINANCE"/>
    <x v="2"/>
    <x v="5"/>
    <n v="106.13078947370001"/>
    <n v="42767.993397899998"/>
    <n v="10"/>
  </r>
  <r>
    <x v="0"/>
    <s v="JU1040 NSLHD HKHS DIV OF SECTOR OPER"/>
    <x v="2"/>
    <x v="24"/>
    <n v="83.884078947399999"/>
    <n v="34666.64978534"/>
    <n v="12"/>
  </r>
  <r>
    <x v="3"/>
    <s v="JU1074 NSLHD NBHS MANLY DIV OF NURSING"/>
    <x v="1"/>
    <x v="3"/>
    <n v="990.20657894709996"/>
    <n v="420955.28719470999"/>
    <n v="10"/>
  </r>
  <r>
    <x v="4"/>
    <s v="JU2170 NSLHD RNS Division of Cancer, Haematology &amp; Palliative Care"/>
    <x v="0"/>
    <x v="16"/>
    <n v="3544.1280817674001"/>
    <n v="1737325.6243578"/>
    <n v="232"/>
  </r>
  <r>
    <x v="4"/>
    <s v="JU1068 NSLHD RNS DIV OF PRIM &amp; COMM CARE"/>
    <x v="0"/>
    <x v="10"/>
    <n v="82.016973684199996"/>
    <n v="30558.44506464"/>
    <n v="34"/>
  </r>
  <r>
    <x v="6"/>
    <s v="NSLHD CORPORATE SERVICES - RE PPP"/>
    <x v="0"/>
    <x v="2"/>
    <n v="106.30378947369999"/>
    <n v="63798.932872019999"/>
    <n v="7"/>
  </r>
  <r>
    <x v="6"/>
    <s v="JU2166 NSLHD SENIOR MEDICAL WORKFORCE"/>
    <x v="2"/>
    <x v="21"/>
    <n v="155.51071710529999"/>
    <n v="86493.288412609996"/>
    <n v="6"/>
  </r>
  <r>
    <x v="3"/>
    <s v="JU1072 NSLHD NBHS DIV OF MEDIC EMERG AND ICU"/>
    <x v="1"/>
    <x v="2"/>
    <n v="16.000250000000001"/>
    <n v="19856.888819039999"/>
    <n v="0"/>
  </r>
  <r>
    <x v="1"/>
    <s v="JU2152 NSLHD POPULATION HEALTH &amp; PLANNING"/>
    <x v="1"/>
    <x v="11"/>
    <n v="67.571796052600007"/>
    <n v="44364.214774619999"/>
    <n v="5"/>
  </r>
  <r>
    <x v="6"/>
    <s v="JU2140 NSLHD NURSING &amp; MIDWIFERY"/>
    <x v="2"/>
    <x v="1"/>
    <n v="455.1834210527"/>
    <n v="205025.39705375"/>
    <n v="7"/>
  </r>
  <r>
    <x v="2"/>
    <s v="JU4366 NSLHD RYDE MEDICAL SERVICES"/>
    <x v="0"/>
    <x v="16"/>
    <n v="1682.4375827066999"/>
    <n v="1044494.62033598"/>
    <n v="4"/>
  </r>
  <r>
    <x v="5"/>
    <s v="JU2326 P&amp;CC Transitional Aged Care Program"/>
    <x v="0"/>
    <x v="5"/>
    <n v="23.6795197368"/>
    <n v="14882.2822889"/>
    <n v="2"/>
  </r>
  <r>
    <x v="6"/>
    <s v="JU2166 NSLHD SENIOR MEDICAL WORKFORCE"/>
    <x v="0"/>
    <x v="13"/>
    <n v="119.7321118421"/>
    <n v="65235.664882600002"/>
    <n v="23"/>
  </r>
  <r>
    <x v="6"/>
    <s v="JU2116 NSLHD CLINICAL TECHNOLOGY SERVICE"/>
    <x v="2"/>
    <x v="18"/>
    <n v="6.0827631579999997"/>
    <n v="2463.1307598399999"/>
    <n v="0"/>
  </r>
  <r>
    <x v="4"/>
    <s v="JU1056 NSLHD RNS DIV OF WOM CHILD AND FAM HLTH"/>
    <x v="0"/>
    <x v="23"/>
    <n v="4624.8551776311997"/>
    <n v="2206605.5844771098"/>
    <n v="58"/>
  </r>
  <r>
    <x v="6"/>
    <s v="JU2156 NSLHD FINANCE"/>
    <x v="0"/>
    <x v="24"/>
    <n v="364.87019736849999"/>
    <n v="147557.76155415"/>
    <n v="10"/>
  </r>
  <r>
    <x v="6"/>
    <s v="JU2144 NSLHD CHIEF EXECUTIVE"/>
    <x v="2"/>
    <x v="25"/>
    <n v="103.696493421"/>
    <n v="47159.63966683"/>
    <n v="41"/>
  </r>
  <r>
    <x v="5"/>
    <s v="JU2326 P&amp;CC Transitional Aged Care Program"/>
    <x v="0"/>
    <x v="23"/>
    <n v="12.051578947299999"/>
    <n v="5354.7482639600003"/>
    <n v="1"/>
  </r>
  <r>
    <x v="4"/>
    <s v="JU4354 NSLHD RNS FINANCE"/>
    <x v="2"/>
    <x v="7"/>
    <n v="102.42697368429999"/>
    <n v="39884.642647050001"/>
    <n v="12"/>
  </r>
  <r>
    <x v="8"/>
    <s v="JU1244 NSLHD HORNSBY SP&amp;T"/>
    <x v="0"/>
    <x v="18"/>
    <n v="0"/>
    <n v="0"/>
    <n v="0"/>
  </r>
  <r>
    <x v="6"/>
    <s v="JU2140 NSLHD NURSING &amp; MIDWIFERY"/>
    <x v="2"/>
    <x v="3"/>
    <n v="439.71789473699999"/>
    <n v="199762.36160156"/>
    <n v="10"/>
  </r>
  <r>
    <x v="4"/>
    <s v="JU1102 NSLHD CORPORATE SERVICES - RNS PPP"/>
    <x v="2"/>
    <x v="11"/>
    <n v="103.0919736842"/>
    <n v="28641.372390619999"/>
    <n v="0"/>
  </r>
  <r>
    <x v="6"/>
    <s v="JU2160 NSLHD INFORMATION COMMUNICATIONS &amp; TECHNOLOGY"/>
    <x v="0"/>
    <x v="18"/>
    <n v="955.8589078947"/>
    <n v="431322.17393952003"/>
    <n v="101"/>
  </r>
  <r>
    <x v="6"/>
    <s v="JU1316 NSLHD REPORTING ENTITY"/>
    <x v="0"/>
    <x v="1"/>
    <n v="31.336289473699999"/>
    <n v="18388.70877673"/>
    <n v="4"/>
  </r>
  <r>
    <x v="5"/>
    <s v="JU2309 P&amp;CC Child &amp; Family Health"/>
    <x v="1"/>
    <x v="8"/>
    <n v="407.93747368409998"/>
    <n v="250079.72866071001"/>
    <n v="38"/>
  </r>
  <r>
    <x v="2"/>
    <s v="JU4368 NSLHD RYDE NURSING SERVICES"/>
    <x v="2"/>
    <x v="23"/>
    <n v="2554.7428947372"/>
    <n v="856698.68542699004"/>
    <n v="1"/>
  </r>
  <r>
    <x v="4"/>
    <s v="JU4360 NSLHD RNS OPERATIONS"/>
    <x v="1"/>
    <x v="3"/>
    <n v="1306.4867105265"/>
    <n v="407675.55447723001"/>
    <n v="201"/>
  </r>
  <r>
    <x v="3"/>
    <s v="JU1088 NSLHD NBHS DIV OF SECTOR OPER"/>
    <x v="2"/>
    <x v="10"/>
    <n v="2.1931578947000001"/>
    <n v="882.91946124000003"/>
    <n v="0"/>
  </r>
  <r>
    <x v="6"/>
    <s v="JU2148 NSLHD CLINICAL GOVERNANCE"/>
    <x v="0"/>
    <x v="12"/>
    <n v="351.20302631589999"/>
    <n v="124157.98939433999"/>
    <n v="43"/>
  </r>
  <r>
    <x v="3"/>
    <s v="JU1078 NSLHD NBHS MV DIV OF ALLIED HEALTH"/>
    <x v="1"/>
    <x v="16"/>
    <n v="11.5939473683"/>
    <n v="3880.1783464599998"/>
    <n v="1"/>
  </r>
  <r>
    <x v="4"/>
    <s v="JU1102 NSLHD CORPORATE SERVICES - RNS PPP"/>
    <x v="0"/>
    <x v="0"/>
    <n v="81.009736841999995"/>
    <n v="22429.927267340001"/>
    <n v="0"/>
  </r>
  <r>
    <x v="4"/>
    <s v="JU4367 - NSLHD RNS RYDE MEDICAL SERVICES"/>
    <x v="0"/>
    <x v="25"/>
    <n v="307.98169078950002"/>
    <n v="324139.73801805999"/>
    <n v="2"/>
  </r>
  <r>
    <x v="1"/>
    <s v="JU2163 NSLHD PHPP PUBLIC HEALTH UNIT"/>
    <x v="2"/>
    <x v="2"/>
    <n v="182.42246710539999"/>
    <n v="111501.12814506001"/>
    <n v="0"/>
  </r>
  <r>
    <x v="5"/>
    <s v="JU2308 P&amp;CC Breast Screen"/>
    <x v="0"/>
    <x v="1"/>
    <n v="41.060354323299997"/>
    <n v="20285.607276589999"/>
    <n v="5"/>
  </r>
  <r>
    <x v="0"/>
    <s v="JU1044 NSLHD HKHS DIV OF ALLIED HEALTH"/>
    <x v="0"/>
    <x v="6"/>
    <n v="86.456052631700004"/>
    <n v="36813.766423720001"/>
    <n v="11"/>
  </r>
  <r>
    <x v="0"/>
    <s v="JU1036 NSLHD HKHS DIV OF REHAB AND AGED CARE"/>
    <x v="1"/>
    <x v="6"/>
    <n v="632.31859868419997"/>
    <n v="303504.40931179997"/>
    <n v="8"/>
  </r>
  <r>
    <x v="6"/>
    <s v="JU2140 NSLHD NURSING &amp; MIDWIFERY"/>
    <x v="0"/>
    <x v="8"/>
    <n v="568.06776315779996"/>
    <n v="253433.38389813001"/>
    <n v="43"/>
  </r>
  <r>
    <x v="5"/>
    <s v="JU2317 P&amp;CC HealthOne"/>
    <x v="0"/>
    <x v="4"/>
    <n v="0"/>
    <n v="0"/>
    <n v="0"/>
  </r>
  <r>
    <x v="8"/>
    <s v="JU1236 NSLHD ROYAL NORTH SHORE SP&amp;T"/>
    <x v="2"/>
    <x v="9"/>
    <n v="110.467368421"/>
    <n v="54392.837802380003"/>
    <n v="4"/>
  </r>
  <r>
    <x v="6"/>
    <s v="JU2140 NSLHD NURSING &amp; MIDWIFERY"/>
    <x v="0"/>
    <x v="7"/>
    <n v="507.62302631580002"/>
    <n v="217452.81463487001"/>
    <n v="55"/>
  </r>
  <r>
    <x v="5"/>
    <s v="JU2307 P&amp;CC Area Executive"/>
    <x v="0"/>
    <x v="13"/>
    <n v="63.329164473600002"/>
    <n v="32199.50164033"/>
    <n v="3"/>
  </r>
  <r>
    <x v="3"/>
    <s v="JU1079 NSLHD NBHS MV DIV OF CORPORATE SERVICES"/>
    <x v="1"/>
    <x v="20"/>
    <n v="88.675394736699999"/>
    <n v="21610.43763796"/>
    <n v="19"/>
  </r>
  <r>
    <x v="4"/>
    <s v="JU2108 NSLHD IMAGING"/>
    <x v="0"/>
    <x v="23"/>
    <n v="2448.2655046993"/>
    <n v="1186706.5267445601"/>
    <n v="47"/>
  </r>
  <r>
    <x v="4"/>
    <s v="JU1048 NSLHD RNS DIV OF MEDIC"/>
    <x v="0"/>
    <x v="4"/>
    <n v="10078.627755638699"/>
    <n v="4731697.7984478492"/>
    <n v="171"/>
  </r>
  <r>
    <x v="8"/>
    <s v="JU1237 NSLHD RNS DIV OF MEDICINE SP&amp;T"/>
    <x v="2"/>
    <x v="10"/>
    <n v="0"/>
    <n v="0"/>
    <n v="0"/>
  </r>
  <r>
    <x v="1"/>
    <s v="JU2161 NSLHD PHPP ABORIGINAL HEALTH"/>
    <x v="2"/>
    <x v="12"/>
    <n v="25.406796052600001"/>
    <n v="14510.75218046"/>
    <n v="9"/>
  </r>
  <r>
    <x v="4"/>
    <s v="JU1102 NSLHD CORPORATE SERVICES - RNS PPP"/>
    <x v="0"/>
    <x v="22"/>
    <n v="78.146842105199994"/>
    <n v="21640.16810526"/>
    <n v="0"/>
  </r>
  <r>
    <x v="8"/>
    <s v="JU1237 NSLHD RNS DIV OF MEDICINE SP&amp;T"/>
    <x v="2"/>
    <x v="22"/>
    <n v="42.031710526300003"/>
    <n v="22092.900528329999"/>
    <n v="0"/>
  </r>
  <r>
    <x v="4"/>
    <s v="JU1056 NSLHD RNS DIV OF WOM CHILD AND FAM HLTH"/>
    <x v="1"/>
    <x v="7"/>
    <n v="3548.3449078952999"/>
    <n v="1890015.67417115"/>
    <n v="36"/>
  </r>
  <r>
    <x v="5"/>
    <s v="JU2324 P&amp;CC Sydney Home Nursing"/>
    <x v="1"/>
    <x v="13"/>
    <n v="863.36421052620005"/>
    <n v="317615.07478843001"/>
    <n v="2"/>
  </r>
  <r>
    <x v="7"/>
    <s v="JU2175 NSLHD MENTAL HEALTH DRUG AND ALCOHOL"/>
    <x v="2"/>
    <x v="14"/>
    <n v="4419.4868684208004"/>
    <n v="1917677.7541685901"/>
    <n v="117"/>
  </r>
  <r>
    <x v="5"/>
    <s v="JU2317 P&amp;CC HealthOne"/>
    <x v="1"/>
    <x v="3"/>
    <n v="0"/>
    <n v="0"/>
    <n v="0"/>
  </r>
  <r>
    <x v="0"/>
    <s v="JU1044 NSLHD HKHS DIV OF ALLIED HEALTH"/>
    <x v="0"/>
    <x v="24"/>
    <n v="42.304736842200001"/>
    <n v="17188.936138730001"/>
    <n v="15"/>
  </r>
  <r>
    <x v="4"/>
    <s v="JU1064 NSLHD RNS DIV OF BUSINESS UNITS"/>
    <x v="2"/>
    <x v="10"/>
    <n v="0"/>
    <n v="0"/>
    <n v="0"/>
  </r>
  <r>
    <x v="4"/>
    <s v="JU1048 NSLHD RNS DIV OF MEDIC"/>
    <x v="2"/>
    <x v="16"/>
    <n v="11276.2163656009"/>
    <n v="5543734.2544973996"/>
    <n v="194"/>
  </r>
  <r>
    <x v="5"/>
    <s v="JU2314 P&amp;CC Cremone CHC"/>
    <x v="2"/>
    <x v="10"/>
    <n v="0"/>
    <n v="0"/>
    <n v="0"/>
  </r>
  <r>
    <x v="3"/>
    <s v="JU1084 NSLHD NBHS DIV OF AGED CARE AND REHAB"/>
    <x v="0"/>
    <x v="6"/>
    <n v="39.989743421100002"/>
    <n v="48707.251844129998"/>
    <n v="0"/>
  </r>
  <r>
    <x v="4"/>
    <s v="JU4358 NSLHD RNS NURSING SERVICES"/>
    <x v="2"/>
    <x v="13"/>
    <n v="414.84434210529997"/>
    <n v="165828.63397236"/>
    <n v="0"/>
  </r>
  <r>
    <x v="2"/>
    <s v="JU4368 NSLHD RYDE NURSING SERVICES"/>
    <x v="0"/>
    <x v="14"/>
    <n v="2351.3068421057001"/>
    <n v="797505.82095749001"/>
    <n v="8"/>
  </r>
  <r>
    <x v="6"/>
    <s v="JU4312 NSLHD MEDICAL IMAGING"/>
    <x v="2"/>
    <x v="22"/>
    <n v="121.44432142860001"/>
    <n v="68748.907838939995"/>
    <n v="0"/>
  </r>
  <r>
    <x v="5"/>
    <s v="JU2309 P&amp;CC Child &amp; Family Health"/>
    <x v="0"/>
    <x v="25"/>
    <n v="327.02730263130002"/>
    <n v="175337.01138786"/>
    <n v="31"/>
  </r>
  <r>
    <x v="5"/>
    <s v="JU2314 P&amp;CC Cremone CHC"/>
    <x v="1"/>
    <x v="20"/>
    <n v="0"/>
    <n v="0"/>
    <n v="0"/>
  </r>
  <r>
    <x v="8"/>
    <s v="JU4340 NSLHD RESEARCH SP&amp;T"/>
    <x v="2"/>
    <x v="9"/>
    <n v="160.97875657899999"/>
    <n v="90770.969890559994"/>
    <n v="8"/>
  </r>
  <r>
    <x v="3"/>
    <s v="JU1088 NSLHD NBHS DIV OF SECTOR OPER"/>
    <x v="2"/>
    <x v="16"/>
    <n v="0"/>
    <n v="0"/>
    <n v="0"/>
  </r>
  <r>
    <x v="5"/>
    <s v="JU2326 P&amp;CC Transitional Aged Care Program"/>
    <x v="0"/>
    <x v="17"/>
    <n v="9.7501315789999996"/>
    <n v="4266.59057218"/>
    <n v="1"/>
  </r>
  <r>
    <x v="4"/>
    <s v="JU1052 NSLHD RNS DIV OF SURG AND ANAESTH"/>
    <x v="0"/>
    <x v="17"/>
    <n v="15257.5584492495"/>
    <n v="6589281.5579965403"/>
    <n v="147"/>
  </r>
  <r>
    <x v="5"/>
    <s v="JU2309 P&amp;CC Child &amp; Family Health"/>
    <x v="1"/>
    <x v="18"/>
    <n v="342.03748026329998"/>
    <n v="213170.2312636"/>
    <n v="17"/>
  </r>
  <r>
    <x v="0"/>
    <s v="JU1046 NSLHD HKHS DIV OF NURSING"/>
    <x v="1"/>
    <x v="24"/>
    <n v="4076.5534210525998"/>
    <n v="1497511.8666699999"/>
    <n v="5"/>
  </r>
  <r>
    <x v="0"/>
    <s v="JU1036 NSLHD HKHS DIV OF REHAB AND AGED CARE"/>
    <x v="0"/>
    <x v="5"/>
    <n v="331.55965131580001"/>
    <n v="145455.09087953001"/>
    <n v="0"/>
  </r>
  <r>
    <x v="4"/>
    <s v="JU1102 NSLHD CORPORATE SERVICES - RNS PPP"/>
    <x v="2"/>
    <x v="7"/>
    <n v="96.571447368400001"/>
    <n v="27905.070347090001"/>
    <n v="0"/>
  </r>
  <r>
    <x v="4"/>
    <s v="JU1052 NSLHD RNS DIV OF SURG AND ANAESTH"/>
    <x v="2"/>
    <x v="25"/>
    <n v="15387.42349718"/>
    <n v="6979836.6626919508"/>
    <n v="97"/>
  </r>
  <r>
    <x v="6"/>
    <s v="JU2164 NSLHD WORKFORCE DEVELOPMENT"/>
    <x v="0"/>
    <x v="23"/>
    <n v="772.38136842100005"/>
    <n v="366157.63741388998"/>
    <n v="75"/>
  </r>
  <r>
    <x v="3"/>
    <s v="JU1078 NSLHD NBHS MV DIV OF ALLIED HEALTH"/>
    <x v="1"/>
    <x v="2"/>
    <n v="18.486842105200001"/>
    <n v="6306.7328958300004"/>
    <n v="2"/>
  </r>
  <r>
    <x v="1"/>
    <s v="JU2163 NSLHD PHPP PUBLIC HEALTH UNIT"/>
    <x v="2"/>
    <x v="0"/>
    <n v="120.4686776315"/>
    <n v="93070.414635940004"/>
    <n v="1"/>
  </r>
  <r>
    <x v="0"/>
    <s v="JU1024 NSLHD HKH OUTPATIENT SERVICES"/>
    <x v="2"/>
    <x v="19"/>
    <n v="173.9968421051"/>
    <n v="63914.623375030002"/>
    <n v="1"/>
  </r>
  <r>
    <x v="6"/>
    <s v="JU1317 NSLHD NORTHERN BEACHES HOSPITAL"/>
    <x v="1"/>
    <x v="13"/>
    <n v="986.03736842130002"/>
    <n v="456460.98127563001"/>
    <n v="79"/>
  </r>
  <r>
    <x v="6"/>
    <s v="JU2159 NSLHD CORPORATE SERVICES REPORTING ENTITY"/>
    <x v="2"/>
    <x v="20"/>
    <n v="45.749072368299998"/>
    <n v="22352.702184670001"/>
    <n v="5"/>
  </r>
  <r>
    <x v="7"/>
    <s v="JU2174 - NSLHD DRUG &amp; ALCOHOL"/>
    <x v="2"/>
    <x v="12"/>
    <n v="417.05876315789999"/>
    <n v="174134.30067117"/>
    <n v="16"/>
  </r>
  <r>
    <x v="4"/>
    <s v="JU1102 NSLHD CORPORATE SERVICES - RNS PPP"/>
    <x v="2"/>
    <x v="4"/>
    <n v="90.708421052800006"/>
    <n v="26147.320872650002"/>
    <n v="0"/>
  </r>
  <r>
    <x v="6"/>
    <s v="JU2168 NSLHD CLINICAL OPER EXECUTIVE UNIT"/>
    <x v="0"/>
    <x v="8"/>
    <n v="609.22463815790002"/>
    <n v="265848.37943575002"/>
    <n v="53"/>
  </r>
  <r>
    <x v="2"/>
    <s v="JU4366 NSLHD RYDE MEDICAL SERVICES"/>
    <x v="1"/>
    <x v="4"/>
    <n v="2149.3426879699"/>
    <n v="1644976.78597945"/>
    <n v="14"/>
  </r>
  <r>
    <x v="0"/>
    <s v="JU1046 NSLHD HKHS DIV OF NURSING"/>
    <x v="0"/>
    <x v="20"/>
    <n v="3815.1572368419002"/>
    <n v="1300690.6348415299"/>
    <n v="7"/>
  </r>
  <r>
    <x v="3"/>
    <s v="JU1078 NSLHD NBHS MV DIV OF ALLIED HEALTH"/>
    <x v="1"/>
    <x v="4"/>
    <n v="24.565921052699998"/>
    <n v="8489.5573058800001"/>
    <n v="5"/>
  </r>
  <r>
    <x v="3"/>
    <s v="JU1078 NSLHD NBHS MV DIV OF ALLIED HEALTH"/>
    <x v="0"/>
    <x v="0"/>
    <n v="29.288421052699999"/>
    <n v="11320.110048889999"/>
    <n v="1"/>
  </r>
  <r>
    <x v="4"/>
    <s v="JU4358 NSLHD RNS NURSING SERVICES"/>
    <x v="1"/>
    <x v="20"/>
    <n v="276.31092105290003"/>
    <n v="119544.68032612"/>
    <n v="2"/>
  </r>
  <r>
    <x v="4"/>
    <s v="JU4354 NSLHD RNS FINANCE"/>
    <x v="1"/>
    <x v="18"/>
    <n v="70.858289473799999"/>
    <n v="25959.075503079999"/>
    <n v="6"/>
  </r>
  <r>
    <x v="6"/>
    <s v="JU4312 NSLHD MEDICAL IMAGING"/>
    <x v="0"/>
    <x v="6"/>
    <n v="132.13511278199999"/>
    <n v="72318.833968559993"/>
    <n v="15"/>
  </r>
  <r>
    <x v="5"/>
    <s v="JU2308 P&amp;CC Breast Screen"/>
    <x v="2"/>
    <x v="0"/>
    <n v="7.6891447368000003"/>
    <n v="4684.6227777800004"/>
    <n v="5"/>
  </r>
  <r>
    <x v="3"/>
    <s v="JU1084 NSLHD NBHS DIV OF AGED CARE AND REHAB"/>
    <x v="0"/>
    <x v="1"/>
    <n v="37.6890131579"/>
    <n v="46469.203147430002"/>
    <n v="0"/>
  </r>
  <r>
    <x v="3"/>
    <s v="JU1072 NSLHD NBHS DIV OF MEDIC EMERG AND ICU"/>
    <x v="1"/>
    <x v="14"/>
    <n v="19.270624999999999"/>
    <n v="23915.5424508"/>
    <n v="0"/>
  </r>
  <r>
    <x v="1"/>
    <s v="JU2152 NSLHD POPULATION HEALTH &amp; PLANNING"/>
    <x v="2"/>
    <x v="24"/>
    <n v="39.944559210500003"/>
    <n v="27668.56729164"/>
    <n v="2"/>
  </r>
  <r>
    <x v="2"/>
    <s v="JU4366 NSLHD RYDE MEDICAL SERVICES"/>
    <x v="1"/>
    <x v="7"/>
    <n v="2255.9416588344998"/>
    <n v="1695591.1235080899"/>
    <n v="32"/>
  </r>
  <r>
    <x v="6"/>
    <s v="JU2158 NSLHD PATU - PATIENT ACCESS TRANSPORT UNIT"/>
    <x v="2"/>
    <x v="21"/>
    <n v="34.262763157899997"/>
    <n v="12061.927947579999"/>
    <n v="0"/>
  </r>
  <r>
    <x v="5"/>
    <s v="JU2320 P&amp;CC Multicutural Health"/>
    <x v="2"/>
    <x v="12"/>
    <n v="10.273026315799999"/>
    <n v="5210.8277782499999"/>
    <n v="1"/>
  </r>
  <r>
    <x v="5"/>
    <s v="JU2307 P&amp;CC Area Executive"/>
    <x v="2"/>
    <x v="13"/>
    <n v="52.135019736899999"/>
    <n v="29061.784449769999"/>
    <n v="7"/>
  </r>
  <r>
    <x v="8"/>
    <s v="JU1237 NSLHD RNS DIV OF MEDICINE SP&amp;T"/>
    <x v="1"/>
    <x v="16"/>
    <n v="0"/>
    <n v="0"/>
    <n v="4"/>
  </r>
  <r>
    <x v="8"/>
    <s v="JU1248 NSLHD MANLY SP&amp;T"/>
    <x v="2"/>
    <x v="7"/>
    <n v="0"/>
    <n v="0"/>
    <n v="0"/>
  </r>
  <r>
    <x v="8"/>
    <s v="JU1244 NSLHD HORNSBY SP&amp;T"/>
    <x v="0"/>
    <x v="21"/>
    <n v="0"/>
    <n v="0"/>
    <n v="0"/>
  </r>
  <r>
    <x v="8"/>
    <s v="JU1237 NSLHD RNS DIV OF MEDICINE SP&amp;T"/>
    <x v="2"/>
    <x v="20"/>
    <n v="0"/>
    <n v="0"/>
    <n v="0"/>
  </r>
  <r>
    <x v="8"/>
    <s v="JU1237 NSLHD RNS DIV OF MEDICINE SP&amp;T"/>
    <x v="0"/>
    <x v="16"/>
    <n v="0"/>
    <n v="0"/>
    <n v="1"/>
  </r>
  <r>
    <x v="5"/>
    <s v="JU2317 P&amp;CC HealthOne"/>
    <x v="1"/>
    <x v="24"/>
    <n v="0"/>
    <n v="0"/>
    <n v="0"/>
  </r>
  <r>
    <x v="8"/>
    <s v="JU1248 NSLHD MANLY SP&amp;T"/>
    <x v="1"/>
    <x v="16"/>
    <n v="0"/>
    <n v="0"/>
    <n v="0"/>
  </r>
  <r>
    <x v="4"/>
    <s v="JU2170 NSLHD RNS Division of Cancer, Haematology &amp; Palliative Care"/>
    <x v="2"/>
    <x v="17"/>
    <n v="4089.2697227446001"/>
    <n v="2115254.08217911"/>
    <n v="168"/>
  </r>
  <r>
    <x v="5"/>
    <s v="JU2315 P&amp;CC HARP"/>
    <x v="0"/>
    <x v="8"/>
    <n v="92.684644736899997"/>
    <n v="94630.711040299997"/>
    <n v="2"/>
  </r>
  <r>
    <x v="6"/>
    <s v="JU2159 NSLHD CORPORATE SERVICES REPORTING ENTITY"/>
    <x v="1"/>
    <x v="6"/>
    <n v="37.597368421200002"/>
    <n v="15315.467694229999"/>
    <n v="5"/>
  </r>
  <r>
    <x v="6"/>
    <s v="JU4312 NSLHD MEDICAL IMAGING"/>
    <x v="0"/>
    <x v="15"/>
    <n v="109.44557518809999"/>
    <n v="58058.939764119998"/>
    <n v="11"/>
  </r>
  <r>
    <x v="6"/>
    <s v="JU4344 NSLHD RESEARCH GEN"/>
    <x v="0"/>
    <x v="17"/>
    <n v="218.87225657889999"/>
    <n v="130034.89052961"/>
    <n v="17"/>
  </r>
  <r>
    <x v="5"/>
    <s v="JU2312 P&amp;CC Community Clinical Rehab"/>
    <x v="0"/>
    <x v="15"/>
    <n v="40.893289473700001"/>
    <n v="17340.064313070001"/>
    <n v="1"/>
  </r>
  <r>
    <x v="8"/>
    <s v="JU1244 NSLHD HORNSBY SP&amp;T"/>
    <x v="1"/>
    <x v="7"/>
    <n v="0"/>
    <n v="0"/>
    <n v="0"/>
  </r>
  <r>
    <x v="6"/>
    <s v="JU4312 NSLHD MEDICAL IMAGING"/>
    <x v="0"/>
    <x v="17"/>
    <n v="113.2482500001"/>
    <n v="61503.673733900003"/>
    <n v="0"/>
  </r>
  <r>
    <x v="8"/>
    <s v="JU1236 NSLHD ROYAL NORTH SHORE SP&amp;T"/>
    <x v="1"/>
    <x v="18"/>
    <n v="64.426315789499995"/>
    <n v="32114.953112949999"/>
    <n v="5"/>
  </r>
  <r>
    <x v="5"/>
    <s v="JU2312 P&amp;CC Community Clinical Rehab"/>
    <x v="0"/>
    <x v="16"/>
    <n v="45.098815789500001"/>
    <n v="19849.87395872"/>
    <n v="2"/>
  </r>
  <r>
    <x v="0"/>
    <s v="JU1025 NSLHD HKHS DIV OF CORPORATE SERVICES"/>
    <x v="2"/>
    <x v="11"/>
    <n v="620.08473684210003"/>
    <n v="134817.47481812999"/>
    <n v="13"/>
  </r>
  <r>
    <x v="7"/>
    <s v="JU2174 - NSLHD DRUG &amp; ALCOHOL"/>
    <x v="2"/>
    <x v="16"/>
    <n v="619.39714473679999"/>
    <n v="260596.02560856001"/>
    <n v="27"/>
  </r>
  <r>
    <x v="6"/>
    <s v="NSLHD CORPORATE SERVICES - RE PPP"/>
    <x v="2"/>
    <x v="15"/>
    <n v="81.822467105300007"/>
    <n v="47441.996596129997"/>
    <n v="4"/>
  </r>
  <r>
    <x v="0"/>
    <s v="JU1036 NSLHD HKHS DIV OF REHAB AND AGED CARE"/>
    <x v="0"/>
    <x v="4"/>
    <n v="403.6142631578"/>
    <n v="186205.87753152999"/>
    <n v="6"/>
  </r>
  <r>
    <x v="5"/>
    <s v="JU2308 P&amp;CC Breast Screen"/>
    <x v="0"/>
    <x v="2"/>
    <n v="41.949799812000002"/>
    <n v="21057.61463796"/>
    <n v="2"/>
  </r>
  <r>
    <x v="6"/>
    <s v="JU2140 NSLHD NURSING &amp; MIDWIFERY"/>
    <x v="0"/>
    <x v="16"/>
    <n v="554.56855263149998"/>
    <n v="257230.86657717"/>
    <n v="36"/>
  </r>
  <r>
    <x v="5"/>
    <s v="JU2322 P&amp;CC Oral Health"/>
    <x v="1"/>
    <x v="24"/>
    <n v="38.307631579000002"/>
    <n v="14821.128815"/>
    <n v="0"/>
  </r>
  <r>
    <x v="3"/>
    <s v="JU1084 NSLHD NBHS DIV OF AGED CARE AND REHAB"/>
    <x v="0"/>
    <x v="16"/>
    <n v="35.484907894700001"/>
    <n v="44354.287441319997"/>
    <n v="1"/>
  </r>
  <r>
    <x v="0"/>
    <s v="JU1040 NSLHD HKHS DIV OF SECTOR OPER"/>
    <x v="1"/>
    <x v="6"/>
    <n v="70.102368421099996"/>
    <n v="26572.795578419998"/>
    <n v="6"/>
  </r>
  <r>
    <x v="6"/>
    <s v="JU2148 NSLHD CLINICAL GOVERNANCE"/>
    <x v="2"/>
    <x v="20"/>
    <n v="352.88447368459998"/>
    <n v="137153.19441766999"/>
    <n v="50"/>
  </r>
  <r>
    <x v="0"/>
    <s v="JU1044 NSLHD HKHS DIV OF ALLIED HEALTH"/>
    <x v="2"/>
    <x v="13"/>
    <n v="39.381973684400002"/>
    <n v="16863.771268799999"/>
    <n v="13"/>
  </r>
  <r>
    <x v="8"/>
    <s v="JU1237 NSLHD RNS DIV OF MEDICINE SP&amp;T"/>
    <x v="2"/>
    <x v="9"/>
    <n v="42.354736842100003"/>
    <n v="22262.691102479999"/>
    <n v="0"/>
  </r>
  <r>
    <x v="8"/>
    <s v="JU4340 NSLHD RESEARCH SP&amp;T"/>
    <x v="2"/>
    <x v="14"/>
    <n v="269.41111842110001"/>
    <n v="140954.62125395"/>
    <n v="50"/>
  </r>
  <r>
    <x v="0"/>
    <s v="JU1024 NSLHD HKH OUTPATIENT SERVICES"/>
    <x v="0"/>
    <x v="24"/>
    <n v="68.795526315800004"/>
    <n v="25401.218857579999"/>
    <n v="0"/>
  </r>
  <r>
    <x v="4"/>
    <s v="JU1048 NSLHD RNS DIV OF MEDIC"/>
    <x v="2"/>
    <x v="2"/>
    <n v="11510.2126184223"/>
    <n v="5626379.1784518603"/>
    <n v="172"/>
  </r>
  <r>
    <x v="6"/>
    <s v="JU2159 NSLHD CORPORATE SERVICES REPORTING ENTITY"/>
    <x v="1"/>
    <x v="11"/>
    <n v="39.535526315799999"/>
    <n v="19416.491417410001"/>
    <n v="5"/>
  </r>
  <r>
    <x v="5"/>
    <s v="JU2322 P&amp;CC Oral Health"/>
    <x v="2"/>
    <x v="0"/>
    <n v="63.341407894699998"/>
    <n v="35409.319292220003"/>
    <n v="2"/>
  </r>
  <r>
    <x v="5"/>
    <s v="JU2316 P&amp;CC Health Contact Centre"/>
    <x v="2"/>
    <x v="5"/>
    <n v="17.928684210499998"/>
    <n v="5805.8865778400004"/>
    <n v="2"/>
  </r>
  <r>
    <x v="4"/>
    <s v="JU4367 - NSLHD RNS RYDE MEDICAL SERVICES"/>
    <x v="2"/>
    <x v="17"/>
    <n v="303.56147368429998"/>
    <n v="346647.02947913"/>
    <n v="5"/>
  </r>
  <r>
    <x v="8"/>
    <s v="JU1236 NSLHD ROYAL NORTH SHORE SP&amp;T"/>
    <x v="2"/>
    <x v="18"/>
    <n v="162.6295986842"/>
    <n v="109086.53099383001"/>
    <n v="9"/>
  </r>
  <r>
    <x v="5"/>
    <s v="JU2316 P&amp;CC Health Contact Centre"/>
    <x v="1"/>
    <x v="13"/>
    <n v="12.2382894736"/>
    <n v="4241.6181572699998"/>
    <n v="0"/>
  </r>
  <r>
    <x v="0"/>
    <s v="JU1042 NSLHD HKHS DIV OF MEDICAL SERVICES"/>
    <x v="2"/>
    <x v="5"/>
    <n v="2215.1706776316"/>
    <n v="1400600.38268632"/>
    <n v="24"/>
  </r>
  <r>
    <x v="0"/>
    <s v="JU1025 NSLHD HKHS DIV OF CORPORATE SERVICES"/>
    <x v="0"/>
    <x v="22"/>
    <n v="719.77592105240001"/>
    <n v="155407.18615602999"/>
    <n v="14"/>
  </r>
  <r>
    <x v="6"/>
    <s v="JU4344 NSLHD RESEARCH GEN"/>
    <x v="2"/>
    <x v="19"/>
    <n v="141.86513157889999"/>
    <n v="56027.948080549999"/>
    <n v="25"/>
  </r>
  <r>
    <x v="5"/>
    <s v="JU2312 P&amp;CC Community Clinical Rehab"/>
    <x v="2"/>
    <x v="19"/>
    <n v="67.027368421099993"/>
    <n v="30970.801566089998"/>
    <n v="2"/>
  </r>
  <r>
    <x v="9"/>
    <s v="JU2172 RESEARCH CLINICAL TRIALS"/>
    <x v="0"/>
    <x v="22"/>
    <n v="116.59118421060001"/>
    <n v="43422.332957480001"/>
    <n v="19"/>
  </r>
  <r>
    <x v="5"/>
    <s v="JU2316 P&amp;CC Health Contact Centre"/>
    <x v="0"/>
    <x v="11"/>
    <n v="19.415789473699999"/>
    <n v="8010.9471204000001"/>
    <n v="1"/>
  </r>
  <r>
    <x v="7"/>
    <s v="JU2175 NSLHD MENTAL HEALTH DRUG AND ALCOHOL"/>
    <x v="2"/>
    <x v="5"/>
    <n v="4558.3965855263996"/>
    <n v="1940005.9491518401"/>
    <n v="121"/>
  </r>
  <r>
    <x v="6"/>
    <s v="JU4344 NSLHD RESEARCH GEN"/>
    <x v="2"/>
    <x v="20"/>
    <n v="132.11500000000001"/>
    <n v="52215.440734399999"/>
    <n v="20"/>
  </r>
  <r>
    <x v="8"/>
    <s v="JU1236 NSLHD ROYAL NORTH SHORE SP&amp;T"/>
    <x v="2"/>
    <x v="6"/>
    <n v="207.1844868421"/>
    <n v="140686.48004282001"/>
    <n v="13"/>
  </r>
  <r>
    <x v="0"/>
    <s v="JU1046 NSLHD HKHS DIV OF NURSING"/>
    <x v="0"/>
    <x v="15"/>
    <n v="3668.5375000007002"/>
    <n v="1195309.40468024"/>
    <n v="12"/>
  </r>
  <r>
    <x v="6"/>
    <s v="JU2159 NSLHD CORPORATE SERVICES REPORTING ENTITY"/>
    <x v="0"/>
    <x v="7"/>
    <n v="32.948855263299997"/>
    <n v="16038.20168538"/>
    <n v="8"/>
  </r>
  <r>
    <x v="6"/>
    <s v="JU2140 NSLHD NURSING &amp; MIDWIFERY"/>
    <x v="2"/>
    <x v="8"/>
    <n v="436.27118421019998"/>
    <n v="198437.22628214999"/>
    <n v="8"/>
  </r>
  <r>
    <x v="6"/>
    <s v="JU2166 NSLHD SENIOR MEDICAL WORKFORCE"/>
    <x v="2"/>
    <x v="0"/>
    <n v="156.00723684210001"/>
    <n v="85090.853402549998"/>
    <n v="5"/>
  </r>
  <r>
    <x v="6"/>
    <s v="JU2140 NSLHD NURSING &amp; MIDWIFERY"/>
    <x v="1"/>
    <x v="2"/>
    <n v="234.53605263169999"/>
    <n v="126634.34065295001"/>
    <n v="3"/>
  </r>
  <r>
    <x v="6"/>
    <s v="JU2148 NSLHD CLINICAL GOVERNANCE"/>
    <x v="2"/>
    <x v="6"/>
    <n v="370.64565789429997"/>
    <n v="142032.31813622001"/>
    <n v="70"/>
  </r>
  <r>
    <x v="4"/>
    <s v="JU4354 NSLHD RNS FINANCE"/>
    <x v="2"/>
    <x v="1"/>
    <n v="115.8136842106"/>
    <n v="46485.40541164"/>
    <n v="11"/>
  </r>
  <r>
    <x v="5"/>
    <s v="JU2314 P&amp;CC Cremone CHC"/>
    <x v="2"/>
    <x v="9"/>
    <n v="0"/>
    <n v="0"/>
    <n v="0"/>
  </r>
  <r>
    <x v="2"/>
    <s v="JU4368 NSLHD RYDE NURSING SERVICES"/>
    <x v="0"/>
    <x v="25"/>
    <n v="2374.4646052625999"/>
    <n v="806047.83198290004"/>
    <n v="6"/>
  </r>
  <r>
    <x v="1"/>
    <s v="JU2163 NSLHD PHPP PUBLIC HEALTH UNIT"/>
    <x v="0"/>
    <x v="3"/>
    <n v="265.68087500000001"/>
    <n v="171516.95855916999"/>
    <n v="11"/>
  </r>
  <r>
    <x v="4"/>
    <s v="JU1064 NSLHD RNS DIV OF BUSINESS UNITS"/>
    <x v="0"/>
    <x v="18"/>
    <n v="0"/>
    <n v="0"/>
    <n v="0"/>
  </r>
  <r>
    <x v="4"/>
    <s v="JU2170 NSLHD RNS Division of Cancer, Haematology &amp; Palliative Care"/>
    <x v="2"/>
    <x v="25"/>
    <n v="3936.7218233084"/>
    <n v="2018772.33134431"/>
    <n v="154"/>
  </r>
  <r>
    <x v="6"/>
    <s v="JU2148 NSLHD CLINICAL GOVERNANCE"/>
    <x v="2"/>
    <x v="18"/>
    <n v="271.62394736850001"/>
    <n v="100499.41871011999"/>
    <n v="29"/>
  </r>
  <r>
    <x v="4"/>
    <s v="JU4354 NSLHD RNS FINANCE"/>
    <x v="2"/>
    <x v="4"/>
    <n v="90.093289473699997"/>
    <n v="37048.116979879997"/>
    <n v="13"/>
  </r>
  <r>
    <x v="4"/>
    <s v="JU1064 NSLHD RNS DIV OF BUSINESS UNITS"/>
    <x v="0"/>
    <x v="6"/>
    <n v="0"/>
    <n v="0"/>
    <n v="0"/>
  </r>
  <r>
    <x v="3"/>
    <s v="JU1074 NSLHD NBHS MANLY DIV OF NURSING"/>
    <x v="2"/>
    <x v="11"/>
    <n v="881.97026315820005"/>
    <n v="406046.18845289003"/>
    <n v="10"/>
  </r>
  <r>
    <x v="1"/>
    <s v="JU2162 NSLHD PHPP HEALTH PROMOTION"/>
    <x v="1"/>
    <x v="14"/>
    <n v="8.9144736842000007"/>
    <n v="3791.4751182199998"/>
    <n v="8"/>
  </r>
  <r>
    <x v="6"/>
    <s v="JU1317 NSLHD NORTHERN BEACHES HOSPITAL"/>
    <x v="0"/>
    <x v="4"/>
    <n v="1347.0428947370999"/>
    <n v="623544.75982993003"/>
    <n v="69"/>
  </r>
  <r>
    <x v="3"/>
    <s v="JU1079 NSLHD NBHS MV DIV OF CORPORATE SERVICES"/>
    <x v="0"/>
    <x v="15"/>
    <n v="99.921184210600003"/>
    <n v="20072.702690509999"/>
    <n v="9"/>
  </r>
  <r>
    <x v="0"/>
    <s v="JU1042 NSLHD HKHS DIV OF MEDICAL SERVICES"/>
    <x v="1"/>
    <x v="24"/>
    <n v="1823.8329069551"/>
    <n v="1247442.7226143901"/>
    <n v="68"/>
  </r>
  <r>
    <x v="5"/>
    <s v="JU2322 P&amp;CC Oral Health"/>
    <x v="1"/>
    <x v="3"/>
    <n v="97.576848684300003"/>
    <n v="44963.075441020002"/>
    <n v="10"/>
  </r>
  <r>
    <x v="3"/>
    <s v="JU1078 NSLHD NBHS MV DIV OF ALLIED HEALTH"/>
    <x v="2"/>
    <x v="24"/>
    <n v="16.774736842100001"/>
    <n v="5749.3224584"/>
    <n v="1"/>
  </r>
  <r>
    <x v="6"/>
    <s v="JU2168 NSLHD CLINICAL OPER EXECUTIVE UNIT"/>
    <x v="2"/>
    <x v="20"/>
    <n v="645.75320394749997"/>
    <n v="289296.08786014002"/>
    <n v="47"/>
  </r>
  <r>
    <x v="6"/>
    <s v="JU2168 NSLHD CLINICAL OPER EXECUTIVE UNIT"/>
    <x v="2"/>
    <x v="12"/>
    <n v="725.4578355264"/>
    <n v="317257.9509467"/>
    <n v="37"/>
  </r>
  <r>
    <x v="0"/>
    <s v="JU1025 NSLHD HKHS DIV OF CORPORATE SERVICES"/>
    <x v="0"/>
    <x v="0"/>
    <n v="739.19302631599999"/>
    <n v="161323.47169295"/>
    <n v="10"/>
  </r>
  <r>
    <x v="5"/>
    <s v="JU2326 P&amp;CC Transitional Aged Care Program"/>
    <x v="2"/>
    <x v="13"/>
    <n v="6.6542105263"/>
    <n v="2946.10371166"/>
    <n v="1"/>
  </r>
  <r>
    <x v="6"/>
    <s v="JU2168 NSLHD CLINICAL OPER EXECUTIVE UNIT"/>
    <x v="1"/>
    <x v="15"/>
    <n v="712.56192105269997"/>
    <n v="272977.21591966"/>
    <n v="20"/>
  </r>
  <r>
    <x v="6"/>
    <s v="JU2168 NSLHD CLINICAL OPER EXECUTIVE UNIT"/>
    <x v="0"/>
    <x v="21"/>
    <n v="570.66305263150002"/>
    <n v="254592.73445729"/>
    <n v="40"/>
  </r>
  <r>
    <x v="5"/>
    <s v="JU2324 P&amp;CC Sydney Home Nursing"/>
    <x v="2"/>
    <x v="10"/>
    <n v="848.36750000020004"/>
    <n v="308664.53992702003"/>
    <n v="1"/>
  </r>
  <r>
    <x v="3"/>
    <s v="JU1077 NSLHD NBHS MV DIV OF DMS"/>
    <x v="0"/>
    <x v="8"/>
    <n v="65.164732142800005"/>
    <n v="46138.621640190002"/>
    <n v="0"/>
  </r>
  <r>
    <x v="4"/>
    <s v="JU2170 NSLHD RNS Division of Cancer, Haematology &amp; Palliative Care"/>
    <x v="1"/>
    <x v="24"/>
    <n v="3812.6060977446"/>
    <n v="2095490.22270715"/>
    <n v="131"/>
  </r>
  <r>
    <x v="0"/>
    <s v="JU1036 NSLHD HKHS DIV OF REHAB AND AGED CARE"/>
    <x v="2"/>
    <x v="14"/>
    <n v="589.21349342099995"/>
    <n v="246011.32821655"/>
    <n v="3"/>
  </r>
  <r>
    <x v="0"/>
    <s v="JU1044 NSLHD HKHS DIV OF ALLIED HEALTH"/>
    <x v="1"/>
    <x v="8"/>
    <n v="74.892631578999996"/>
    <n v="32795.546354700004"/>
    <n v="3"/>
  </r>
  <r>
    <x v="3"/>
    <s v="JU1078 NSLHD NBHS MV DIV OF ALLIED HEALTH"/>
    <x v="2"/>
    <x v="3"/>
    <n v="17.870657894699999"/>
    <n v="5622.7525058000001"/>
    <n v="1"/>
  </r>
  <r>
    <x v="6"/>
    <s v="JU2166 NSLHD SENIOR MEDICAL WORKFORCE"/>
    <x v="2"/>
    <x v="22"/>
    <n v="158.89419078949999"/>
    <n v="89246.518327290003"/>
    <n v="7"/>
  </r>
  <r>
    <x v="2"/>
    <s v="JU4370 NSLHD RYDE PRIMARY &amp; COMMUNITY CARE"/>
    <x v="2"/>
    <x v="22"/>
    <n v="7.3782894736999998"/>
    <n v="3155.5656098999998"/>
    <n v="1"/>
  </r>
  <r>
    <x v="5"/>
    <s v="JU2309 P&amp;CC Child &amp; Family Health"/>
    <x v="2"/>
    <x v="11"/>
    <n v="381.98460526299999"/>
    <n v="203346.15534817"/>
    <n v="33"/>
  </r>
  <r>
    <x v="4"/>
    <s v="JU2170 NSLHD RNS Division of Cancer, Haematology &amp; Palliative Care"/>
    <x v="0"/>
    <x v="14"/>
    <n v="3859.3813618418999"/>
    <n v="1892504.9616257399"/>
    <n v="244"/>
  </r>
  <r>
    <x v="1"/>
    <s v="JU2152 NSLHD POPULATION HEALTH &amp; PLANNING"/>
    <x v="1"/>
    <x v="13"/>
    <n v="71.406592105200005"/>
    <n v="46704.252932410003"/>
    <n v="5"/>
  </r>
  <r>
    <x v="6"/>
    <s v="JU2166 NSLHD SENIOR MEDICAL WORKFORCE"/>
    <x v="0"/>
    <x v="11"/>
    <n v="130.95111842099999"/>
    <n v="79991.686279169997"/>
    <n v="20"/>
  </r>
  <r>
    <x v="5"/>
    <s v="JU2312 P&amp;CC Community Clinical Rehab"/>
    <x v="0"/>
    <x v="8"/>
    <n v="58.509736842099997"/>
    <n v="25527.72942743"/>
    <n v="4"/>
  </r>
  <r>
    <x v="5"/>
    <s v="JU2317 P&amp;CC HealthOne"/>
    <x v="1"/>
    <x v="6"/>
    <n v="0"/>
    <n v="0"/>
    <n v="0"/>
  </r>
  <r>
    <x v="6"/>
    <s v="JU2160 NSLHD INFORMATION COMMUNICATIONS &amp; TECHNOLOGY"/>
    <x v="2"/>
    <x v="7"/>
    <n v="1134.9175394736999"/>
    <n v="538337.72032887"/>
    <n v="116"/>
  </r>
  <r>
    <x v="4"/>
    <s v="JU1068 NSLHD RNS DIV OF PRIM &amp; COMM CARE"/>
    <x v="0"/>
    <x v="1"/>
    <n v="84.554605263100001"/>
    <n v="32618.841965330001"/>
    <n v="30"/>
  </r>
  <r>
    <x v="6"/>
    <s v="JU1317 NSLHD NORTHERN BEACHES HOSPITAL"/>
    <x v="2"/>
    <x v="13"/>
    <n v="1355.4339473691"/>
    <n v="618664.13764477998"/>
    <n v="70"/>
  </r>
  <r>
    <x v="4"/>
    <s v="JU1064 NSLHD RNS DIV OF BUSINESS UNITS"/>
    <x v="0"/>
    <x v="4"/>
    <n v="0"/>
    <n v="0"/>
    <n v="0"/>
  </r>
  <r>
    <x v="6"/>
    <s v="JU1317 NSLHD NORTHERN BEACHES HOSPITAL"/>
    <x v="0"/>
    <x v="0"/>
    <n v="1171.1475000004"/>
    <n v="542938.89368005004"/>
    <n v="44"/>
  </r>
  <r>
    <x v="4"/>
    <s v="JU4354 NSLHD RNS FINANCE"/>
    <x v="0"/>
    <x v="9"/>
    <n v="82.708289473600004"/>
    <n v="31081.81727426"/>
    <n v="9"/>
  </r>
  <r>
    <x v="2"/>
    <s v="JU4370 NSLHD RYDE PRIMARY &amp; COMMUNITY CARE"/>
    <x v="0"/>
    <x v="19"/>
    <n v="5.6578946999999999E-3"/>
    <n v="2.22288285"/>
    <n v="5"/>
  </r>
  <r>
    <x v="0"/>
    <s v="JU1044 NSLHD HKHS DIV OF ALLIED HEALTH"/>
    <x v="0"/>
    <x v="3"/>
    <n v="76.784473684100007"/>
    <n v="31861.182723950002"/>
    <n v="10"/>
  </r>
  <r>
    <x v="6"/>
    <s v="JU2116 NSLHD CLINICAL TECHNOLOGY SERVICE"/>
    <x v="0"/>
    <x v="22"/>
    <n v="34.372368420900003"/>
    <n v="12237.16631027"/>
    <n v="2"/>
  </r>
  <r>
    <x v="4"/>
    <s v="JU2170 NSLHD RNS Division of Cancer, Haematology &amp; Palliative Care"/>
    <x v="2"/>
    <x v="10"/>
    <n v="3876.656053571"/>
    <n v="1995178.4812932"/>
    <n v="160"/>
  </r>
  <r>
    <x v="0"/>
    <s v="JU1036 NSLHD HKHS DIV OF REHAB AND AGED CARE"/>
    <x v="1"/>
    <x v="24"/>
    <n v="574.97382894719999"/>
    <n v="287651.25214767997"/>
    <n v="2"/>
  </r>
  <r>
    <x v="0"/>
    <s v="JU1046 NSLHD HKHS DIV OF NURSING"/>
    <x v="2"/>
    <x v="13"/>
    <n v="4015.6451315785998"/>
    <n v="1369262.1845352501"/>
    <n v="10"/>
  </r>
  <r>
    <x v="2"/>
    <s v="JU4370 NSLHD RYDE PRIMARY &amp; COMMUNITY CARE"/>
    <x v="2"/>
    <x v="0"/>
    <n v="7.4710526316000001"/>
    <n v="3347.3467976000002"/>
    <n v="3"/>
  </r>
  <r>
    <x v="1"/>
    <s v="JU2162 NSLHD PHPP HEALTH PROMOTION"/>
    <x v="0"/>
    <x v="6"/>
    <n v="54.144210526199998"/>
    <n v="20896.65849215"/>
    <n v="10"/>
  </r>
  <r>
    <x v="8"/>
    <s v="JU1236 NSLHD ROYAL NORTH SHORE SP&amp;T"/>
    <x v="0"/>
    <x v="12"/>
    <n v="112.1136842105"/>
    <n v="54307.566484670002"/>
    <n v="3"/>
  </r>
  <r>
    <x v="5"/>
    <s v="JU2312 P&amp;CC Community Clinical Rehab"/>
    <x v="0"/>
    <x v="7"/>
    <n v="54.304342105300002"/>
    <n v="23909.127664380001"/>
    <n v="6"/>
  </r>
  <r>
    <x v="4"/>
    <s v="JU4356 NSLHD RNS MEDICAL SERVICES"/>
    <x v="0"/>
    <x v="16"/>
    <n v="1426.1921842111999"/>
    <n v="654953.04561668006"/>
    <n v="169"/>
  </r>
  <r>
    <x v="1"/>
    <s v="JU2162 NSLHD PHPP HEALTH PROMOTION"/>
    <x v="0"/>
    <x v="3"/>
    <n v="66.973157894699995"/>
    <n v="25784.226804440001"/>
    <n v="6"/>
  </r>
  <r>
    <x v="6"/>
    <s v="JU4344 NSLHD RESEARCH GEN"/>
    <x v="1"/>
    <x v="8"/>
    <n v="151.18407894730001"/>
    <n v="62419.739884590002"/>
    <n v="45"/>
  </r>
  <r>
    <x v="6"/>
    <s v="JU4344 NSLHD RESEARCH GEN"/>
    <x v="1"/>
    <x v="7"/>
    <n v="153.8327631578"/>
    <n v="63030.277799509997"/>
    <n v="33"/>
  </r>
  <r>
    <x v="5"/>
    <s v="JU2320 P&amp;CC Multicutural Health"/>
    <x v="2"/>
    <x v="5"/>
    <n v="11.101842105299999"/>
    <n v="5631.2312899400004"/>
    <n v="1"/>
  </r>
  <r>
    <x v="4"/>
    <s v="JU4367 - NSLHD RNS RYDE MEDICAL SERVICES"/>
    <x v="0"/>
    <x v="17"/>
    <n v="325.53276973689998"/>
    <n v="340247.38228681998"/>
    <n v="3"/>
  </r>
  <r>
    <x v="5"/>
    <s v="JU2322 P&amp;CC Oral Health"/>
    <x v="0"/>
    <x v="14"/>
    <n v="54.694078947400001"/>
    <n v="21723.185942560001"/>
    <n v="0"/>
  </r>
  <r>
    <x v="6"/>
    <s v="JU4312 NSLHD MEDICAL IMAGING"/>
    <x v="1"/>
    <x v="11"/>
    <n v="121.218725564"/>
    <n v="67898.179160679996"/>
    <n v="1"/>
  </r>
  <r>
    <x v="5"/>
    <s v="JU2317 P&amp;CC HealthOne"/>
    <x v="2"/>
    <x v="22"/>
    <n v="0"/>
    <n v="0"/>
    <n v="0"/>
  </r>
  <r>
    <x v="8"/>
    <s v="JU1244 NSLHD HORNSBY SP&amp;T"/>
    <x v="1"/>
    <x v="24"/>
    <n v="0"/>
    <n v="0"/>
    <n v="0"/>
  </r>
  <r>
    <x v="8"/>
    <s v="JU1244 NSLHD HORNSBY SP&amp;T"/>
    <x v="1"/>
    <x v="3"/>
    <n v="0"/>
    <n v="0"/>
    <n v="0"/>
  </r>
  <r>
    <x v="8"/>
    <s v="JU1237 NSLHD RNS DIV OF MEDICINE SP&amp;T"/>
    <x v="0"/>
    <x v="12"/>
    <n v="0"/>
    <n v="0"/>
    <n v="3"/>
  </r>
  <r>
    <x v="3"/>
    <s v="JU1088 NSLHD NBHS DIV OF SECTOR OPER"/>
    <x v="0"/>
    <x v="25"/>
    <n v="0"/>
    <n v="0"/>
    <n v="0"/>
  </r>
  <r>
    <x v="5"/>
    <s v="JU2317 P&amp;CC HealthOne"/>
    <x v="0"/>
    <x v="19"/>
    <n v="0"/>
    <n v="0"/>
    <n v="0"/>
  </r>
  <r>
    <x v="9"/>
    <s v="JU2172 RESEARCH CLINICAL TRIALS"/>
    <x v="2"/>
    <x v="0"/>
    <n v="113.93052631579999"/>
    <n v="46181.041128669996"/>
    <n v="11"/>
  </r>
  <r>
    <x v="6"/>
    <s v="JU2164 NSLHD WORKFORCE DEVELOPMENT"/>
    <x v="0"/>
    <x v="4"/>
    <n v="710.13819078929998"/>
    <n v="350857.12335587002"/>
    <n v="102"/>
  </r>
  <r>
    <x v="4"/>
    <s v="JU1048 NSLHD RNS DIV OF MEDIC"/>
    <x v="0"/>
    <x v="5"/>
    <n v="9597.9858327066995"/>
    <n v="4632075.7460535504"/>
    <n v="117"/>
  </r>
  <r>
    <x v="4"/>
    <s v="JU1048 NSLHD RNS DIV OF MEDIC"/>
    <x v="1"/>
    <x v="2"/>
    <n v="11254.126901314899"/>
    <n v="5719366.4173810799"/>
    <n v="128"/>
  </r>
  <r>
    <x v="8"/>
    <s v="JU1248 NSLHD MANLY SP&amp;T"/>
    <x v="2"/>
    <x v="13"/>
    <n v="0"/>
    <n v="0"/>
    <n v="0"/>
  </r>
  <r>
    <x v="6"/>
    <s v="JU2164 NSLHD WORKFORCE DEVELOPMENT"/>
    <x v="1"/>
    <x v="11"/>
    <n v="717.51223026299999"/>
    <n v="364566.89759713999"/>
    <n v="67"/>
  </r>
  <r>
    <x v="5"/>
    <s v="JU2309 P&amp;CC Child &amp; Family Health"/>
    <x v="1"/>
    <x v="14"/>
    <n v="329.98363157900002"/>
    <n v="205402.86947484"/>
    <n v="16"/>
  </r>
  <r>
    <x v="4"/>
    <s v="JU1056 NSLHD RNS DIV OF WOM CHILD AND FAM HLTH"/>
    <x v="0"/>
    <x v="14"/>
    <n v="4352.8380065783003"/>
    <n v="2066081.17104542"/>
    <n v="56"/>
  </r>
  <r>
    <x v="2"/>
    <s v="JU4370 NSLHD RYDE PRIMARY &amp; COMMUNITY CARE"/>
    <x v="0"/>
    <x v="21"/>
    <n v="1.2328947368000001"/>
    <n v="450.34731160000001"/>
    <n v="2"/>
  </r>
  <r>
    <x v="3"/>
    <s v="JU1078 NSLHD NBHS MV DIV OF ALLIED HEALTH"/>
    <x v="1"/>
    <x v="15"/>
    <n v="8.4185526316000008"/>
    <n v="2677.4320427399998"/>
    <n v="0"/>
  </r>
  <r>
    <x v="4"/>
    <s v="JU4358 NSLHD RNS NURSING SERVICES"/>
    <x v="0"/>
    <x v="12"/>
    <n v="407.96144736820003"/>
    <n v="158909.85787914999"/>
    <n v="4"/>
  </r>
  <r>
    <x v="3"/>
    <s v="JU1076 NSLHD NBHS DIV OF ANAESTH AND SURG"/>
    <x v="2"/>
    <x v="10"/>
    <n v="36.538625000000003"/>
    <n v="51214.729117499999"/>
    <n v="0"/>
  </r>
  <r>
    <x v="4"/>
    <s v="JU4367 - NSLHD RNS RYDE MEDICAL SERVICES"/>
    <x v="0"/>
    <x v="24"/>
    <n v="282.03327631579998"/>
    <n v="303182.44043035002"/>
    <n v="1"/>
  </r>
  <r>
    <x v="7"/>
    <s v="JU2174 - NSLHD DRUG &amp; ALCOHOL"/>
    <x v="2"/>
    <x v="7"/>
    <n v="505.2628157895"/>
    <n v="210333.42718415"/>
    <n v="18"/>
  </r>
  <r>
    <x v="7"/>
    <s v="JU2175 NSLHD MENTAL HEALTH DRUG AND ALCOHOL"/>
    <x v="1"/>
    <x v="6"/>
    <n v="4307.9101973687002"/>
    <n v="1918464.2421485099"/>
    <n v="139"/>
  </r>
  <r>
    <x v="0"/>
    <s v="JU1040 NSLHD HKHS DIV OF SECTOR OPER"/>
    <x v="2"/>
    <x v="0"/>
    <n v="88.213947368299998"/>
    <n v="36620.286496820001"/>
    <n v="13"/>
  </r>
  <r>
    <x v="4"/>
    <s v="JU2108 NSLHD IMAGING"/>
    <x v="0"/>
    <x v="16"/>
    <n v="1705.9779520673001"/>
    <n v="866557.56476931996"/>
    <n v="54"/>
  </r>
  <r>
    <x v="4"/>
    <s v="JU1048 NSLHD RNS DIV OF MEDIC"/>
    <x v="1"/>
    <x v="1"/>
    <n v="11332.250532894401"/>
    <n v="5646566.5097677596"/>
    <n v="127"/>
  </r>
  <r>
    <x v="4"/>
    <s v="JU4367 - NSLHD RNS RYDE MEDICAL SERVICES"/>
    <x v="0"/>
    <x v="3"/>
    <n v="282.10067105259998"/>
    <n v="300485.44066478999"/>
    <n v="5"/>
  </r>
  <r>
    <x v="8"/>
    <s v="JU1248 NSLHD MANLY SP&amp;T"/>
    <x v="2"/>
    <x v="21"/>
    <n v="0"/>
    <n v="0"/>
    <n v="0"/>
  </r>
  <r>
    <x v="4"/>
    <s v="JU4367 - NSLHD RNS RYDE MEDICAL SERVICES"/>
    <x v="2"/>
    <x v="9"/>
    <n v="303.88433552639998"/>
    <n v="344172.80343745998"/>
    <n v="3"/>
  </r>
  <r>
    <x v="9"/>
    <s v="JU2172 RESEARCH CLINICAL TRIALS"/>
    <x v="2"/>
    <x v="22"/>
    <n v="122.187368421"/>
    <n v="49444.073673530002"/>
    <n v="12"/>
  </r>
  <r>
    <x v="5"/>
    <s v="JU2320 P&amp;CC Multicutural Health"/>
    <x v="2"/>
    <x v="7"/>
    <n v="9.3748684211000004"/>
    <n v="4755.2515961899999"/>
    <n v="1"/>
  </r>
  <r>
    <x v="6"/>
    <s v="JU2166 NSLHD SENIOR MEDICAL WORKFORCE"/>
    <x v="2"/>
    <x v="14"/>
    <n v="155.9560986843"/>
    <n v="87364.335066019994"/>
    <n v="3"/>
  </r>
  <r>
    <x v="5"/>
    <s v="JU2320 P&amp;CC Multicutural Health"/>
    <x v="2"/>
    <x v="8"/>
    <n v="11.5059210526"/>
    <n v="5836.1938529500003"/>
    <n v="1"/>
  </r>
  <r>
    <x v="3"/>
    <s v="JU1076 NSLHD NBHS DIV OF ANAESTH AND SURG"/>
    <x v="1"/>
    <x v="13"/>
    <n v="11.608625"/>
    <n v="16271.3453175"/>
    <n v="0"/>
  </r>
  <r>
    <x v="2"/>
    <s v="JU4370 NSLHD RYDE PRIMARY &amp; COMMUNITY CARE"/>
    <x v="1"/>
    <x v="2"/>
    <n v="8.6623684211"/>
    <n v="2469.0032727100001"/>
    <n v="2"/>
  </r>
  <r>
    <x v="4"/>
    <s v="JU4354 NSLHD RNS FINANCE"/>
    <x v="1"/>
    <x v="14"/>
    <n v="87.179605263200003"/>
    <n v="32686.14663173"/>
    <n v="5"/>
  </r>
  <r>
    <x v="1"/>
    <s v="JU2163 NSLHD PHPP PUBLIC HEALTH UNIT"/>
    <x v="2"/>
    <x v="12"/>
    <n v="123.2181578948"/>
    <n v="89348.198515020005"/>
    <n v="1"/>
  </r>
  <r>
    <x v="5"/>
    <s v="JU2308 P&amp;CC Breast Screen"/>
    <x v="1"/>
    <x v="4"/>
    <n v="17.3727039473"/>
    <n v="8239.1911851000004"/>
    <n v="1"/>
  </r>
  <r>
    <x v="4"/>
    <s v="JU1048 NSLHD RNS DIV OF MEDIC"/>
    <x v="0"/>
    <x v="21"/>
    <n v="10791.1113214283"/>
    <n v="5095403.41983533"/>
    <n v="158"/>
  </r>
  <r>
    <x v="0"/>
    <s v="JU1040 NSLHD HKHS DIV OF SECTOR OPER"/>
    <x v="2"/>
    <x v="22"/>
    <n v="87.463421052699999"/>
    <n v="38391.090233319999"/>
    <n v="11"/>
  </r>
  <r>
    <x v="0"/>
    <s v="JU1036 NSLHD HKHS DIV OF REHAB AND AGED CARE"/>
    <x v="0"/>
    <x v="20"/>
    <n v="387.55184868420002"/>
    <n v="176978.17744897999"/>
    <n v="6"/>
  </r>
  <r>
    <x v="2"/>
    <s v="JU4370 NSLHD RYDE PRIMARY &amp; COMMUNITY CARE"/>
    <x v="0"/>
    <x v="5"/>
    <n v="1.0263157894999999"/>
    <n v="473.04660000000001"/>
    <n v="1"/>
  </r>
  <r>
    <x v="5"/>
    <s v="JU2307 P&amp;CC Area Executive"/>
    <x v="1"/>
    <x v="15"/>
    <n v="49.089473684300003"/>
    <n v="25097.140548179999"/>
    <n v="13"/>
  </r>
  <r>
    <x v="8"/>
    <s v="JU1248 NSLHD MANLY SP&amp;T"/>
    <x v="1"/>
    <x v="15"/>
    <n v="0"/>
    <n v="0"/>
    <n v="0"/>
  </r>
  <r>
    <x v="5"/>
    <s v="JU2320 P&amp;CC Multicutural Health"/>
    <x v="1"/>
    <x v="14"/>
    <n v="0"/>
    <n v="0"/>
    <n v="0"/>
  </r>
  <r>
    <x v="3"/>
    <s v="JU1078 NSLHD NBHS MV DIV OF ALLIED HEALTH"/>
    <x v="2"/>
    <x v="22"/>
    <n v="12.7472368421"/>
    <n v="4207.9433938800003"/>
    <n v="1"/>
  </r>
  <r>
    <x v="8"/>
    <s v="JU4340 NSLHD RESEARCH SP&amp;T"/>
    <x v="0"/>
    <x v="25"/>
    <n v="234.56660526319999"/>
    <n v="110012.27005916"/>
    <n v="122"/>
  </r>
  <r>
    <x v="3"/>
    <s v="JU1072 NSLHD NBHS DIV OF MEDIC EMERG AND ICU"/>
    <x v="0"/>
    <x v="9"/>
    <n v="8.6254802632000001"/>
    <n v="6984.3965091199998"/>
    <n v="0"/>
  </r>
  <r>
    <x v="6"/>
    <s v="JU2158 NSLHD PATU - PATIENT ACCESS TRANSPORT UNIT"/>
    <x v="0"/>
    <x v="17"/>
    <n v="46.746052631600001"/>
    <n v="15683.89970786"/>
    <n v="0"/>
  </r>
  <r>
    <x v="8"/>
    <s v="JU1236 NSLHD ROYAL NORTH SHORE SP&amp;T"/>
    <x v="0"/>
    <x v="16"/>
    <n v="112.1677039473"/>
    <n v="56828.534176150002"/>
    <n v="2"/>
  </r>
  <r>
    <x v="7"/>
    <s v="JU2174 - NSLHD DRUG &amp; ALCOHOL"/>
    <x v="1"/>
    <x v="2"/>
    <n v="502.22628947340002"/>
    <n v="223660.90412148999"/>
    <n v="9"/>
  </r>
  <r>
    <x v="4"/>
    <s v="JU1102 NSLHD CORPORATE SERVICES - RNS PPP"/>
    <x v="2"/>
    <x v="10"/>
    <n v="70.187894736800004"/>
    <n v="20192.841290050001"/>
    <n v="0"/>
  </r>
  <r>
    <x v="7"/>
    <s v="JU2174 - NSLHD DRUG &amp; ALCOHOL"/>
    <x v="1"/>
    <x v="1"/>
    <n v="529.19790789460001"/>
    <n v="231119.06583874999"/>
    <n v="9"/>
  </r>
  <r>
    <x v="4"/>
    <s v="JU4360 NSLHD RNS OPERATIONS"/>
    <x v="0"/>
    <x v="13"/>
    <n v="1350.2452631576"/>
    <n v="375428.04074367997"/>
    <n v="105"/>
  </r>
  <r>
    <x v="6"/>
    <s v="NSLHD CORPORATE SERVICES - RE PPP"/>
    <x v="1"/>
    <x v="4"/>
    <n v="86.793677631700007"/>
    <n v="44723.836737750004"/>
    <n v="9"/>
  </r>
  <r>
    <x v="3"/>
    <s v="JU1078 NSLHD NBHS MV DIV OF ALLIED HEALTH"/>
    <x v="2"/>
    <x v="0"/>
    <n v="9.6788157894999998"/>
    <n v="3123.0286662799999"/>
    <n v="0"/>
  </r>
  <r>
    <x v="5"/>
    <s v="JU2315 P&amp;CC HARP"/>
    <x v="2"/>
    <x v="23"/>
    <n v="97.420598684200002"/>
    <n v="122718.38619011"/>
    <n v="8"/>
  </r>
  <r>
    <x v="6"/>
    <s v="JU4312 NSLHD MEDICAL IMAGING"/>
    <x v="1"/>
    <x v="1"/>
    <n v="127.8595037593"/>
    <n v="73677.236416700005"/>
    <n v="1"/>
  </r>
  <r>
    <x v="6"/>
    <s v="JU2148 NSLHD CLINICAL GOVERNANCE"/>
    <x v="0"/>
    <x v="16"/>
    <n v="287.52421052649999"/>
    <n v="104888.52534923999"/>
    <n v="62"/>
  </r>
  <r>
    <x v="4"/>
    <s v="JU4356 NSLHD RNS MEDICAL SERVICES"/>
    <x v="0"/>
    <x v="15"/>
    <n v="1277.1588289476999"/>
    <n v="571272.61443674006"/>
    <n v="218"/>
  </r>
  <r>
    <x v="4"/>
    <s v="JU1056 NSLHD RNS DIV OF WOM CHILD AND FAM HLTH"/>
    <x v="0"/>
    <x v="17"/>
    <n v="4555.2202171056997"/>
    <n v="2161603.3204227402"/>
    <n v="71"/>
  </r>
  <r>
    <x v="8"/>
    <s v="JU1236 NSLHD ROYAL NORTH SHORE SP&amp;T"/>
    <x v="2"/>
    <x v="13"/>
    <n v="204.2378421052"/>
    <n v="135032.97937884001"/>
    <n v="10"/>
  </r>
  <r>
    <x v="6"/>
    <s v="JU2166 NSLHD SENIOR MEDICAL WORKFORCE"/>
    <x v="1"/>
    <x v="15"/>
    <n v="116.0547697369"/>
    <n v="70864.195698469994"/>
    <n v="6"/>
  </r>
  <r>
    <x v="5"/>
    <s v="JU2308 P&amp;CC Breast Screen"/>
    <x v="2"/>
    <x v="5"/>
    <n v="6.5978157895000002"/>
    <n v="2694.2761080499999"/>
    <n v="6"/>
  </r>
  <r>
    <x v="5"/>
    <s v="JU2307 P&amp;CC Area Executive"/>
    <x v="2"/>
    <x v="23"/>
    <n v="34.900131579000004"/>
    <n v="16988.472003589999"/>
    <n v="10"/>
  </r>
  <r>
    <x v="1"/>
    <s v="JU2163 NSLHD PHPP PUBLIC HEALTH UNIT"/>
    <x v="0"/>
    <x v="14"/>
    <n v="252.1833092103"/>
    <n v="168283.96925853999"/>
    <n v="9"/>
  </r>
  <r>
    <x v="6"/>
    <s v="JU2144 NSLHD CHIEF EXECUTIVE"/>
    <x v="1"/>
    <x v="2"/>
    <n v="89.142578947299995"/>
    <n v="41621.408906479999"/>
    <n v="37"/>
  </r>
  <r>
    <x v="5"/>
    <s v="JU2326 P&amp;CC Transitional Aged Care Program"/>
    <x v="0"/>
    <x v="15"/>
    <n v="20.735118420999999"/>
    <n v="12927.432670669999"/>
    <n v="3"/>
  </r>
  <r>
    <x v="8"/>
    <s v="JU1236 NSLHD ROYAL NORTH SHORE SP&amp;T"/>
    <x v="1"/>
    <x v="5"/>
    <n v="200.8264473685"/>
    <n v="100489.62510968999"/>
    <n v="7"/>
  </r>
  <r>
    <x v="6"/>
    <s v="JU2158 NSLHD PATU - PATIENT ACCESS TRANSPORT UNIT"/>
    <x v="0"/>
    <x v="2"/>
    <n v="47.047368421000002"/>
    <n v="19144.13587767"/>
    <n v="0"/>
  </r>
  <r>
    <x v="4"/>
    <s v="JU1056 NSLHD RNS DIV OF WOM CHILD AND FAM HLTH"/>
    <x v="2"/>
    <x v="19"/>
    <n v="3812.5934342099999"/>
    <n v="1907185.0029891499"/>
    <n v="34"/>
  </r>
  <r>
    <x v="5"/>
    <s v="JU2316 P&amp;CC Health Contact Centre"/>
    <x v="0"/>
    <x v="8"/>
    <n v="7.5726315790000003"/>
    <n v="1954.9608062899999"/>
    <n v="1"/>
  </r>
  <r>
    <x v="0"/>
    <s v="JU1042 NSLHD HKHS DIV OF MEDICAL SERVICES"/>
    <x v="2"/>
    <x v="23"/>
    <n v="2078.5484633461001"/>
    <n v="1372835.1166809101"/>
    <n v="76"/>
  </r>
  <r>
    <x v="7"/>
    <s v="JU2174 - NSLHD DRUG &amp; ALCOHOL"/>
    <x v="0"/>
    <x v="18"/>
    <n v="464.92075657890001"/>
    <n v="205265.26641832001"/>
    <n v="11"/>
  </r>
  <r>
    <x v="6"/>
    <s v="JU2164 NSLHD WORKFORCE DEVELOPMENT"/>
    <x v="0"/>
    <x v="14"/>
    <n v="637.03946052649997"/>
    <n v="307746.89785333001"/>
    <n v="77"/>
  </r>
  <r>
    <x v="8"/>
    <s v="JU1248 NSLHD MANLY SP&amp;T"/>
    <x v="0"/>
    <x v="2"/>
    <n v="14.8392105263"/>
    <n v="6025.2605113"/>
    <n v="0"/>
  </r>
  <r>
    <x v="5"/>
    <s v="JU2312 P&amp;CC Community Clinical Rehab"/>
    <x v="2"/>
    <x v="17"/>
    <n v="70.528421052699997"/>
    <n v="32612.890186649998"/>
    <n v="1"/>
  </r>
  <r>
    <x v="2"/>
    <s v="JU4368 NSLHD RYDE NURSING SERVICES"/>
    <x v="0"/>
    <x v="4"/>
    <n v="2220.9744736839002"/>
    <n v="755931.10202728002"/>
    <n v="10"/>
  </r>
  <r>
    <x v="2"/>
    <s v="JU4366 NSLHD RYDE MEDICAL SERVICES"/>
    <x v="0"/>
    <x v="15"/>
    <n v="1645.4380733081"/>
    <n v="1026470.624543"/>
    <n v="23"/>
  </r>
  <r>
    <x v="5"/>
    <s v="JU2308 P&amp;CC Breast Screen"/>
    <x v="1"/>
    <x v="18"/>
    <n v="11.5579276316"/>
    <n v="4702.5931407999997"/>
    <n v="2"/>
  </r>
  <r>
    <x v="5"/>
    <s v="JU2324 P&amp;CC Sydney Home Nursing"/>
    <x v="0"/>
    <x v="17"/>
    <n v="664.9019736839"/>
    <n v="241887.53298402001"/>
    <n v="2"/>
  </r>
  <r>
    <x v="0"/>
    <s v="JU1042 NSLHD HKHS DIV OF MEDICAL SERVICES"/>
    <x v="1"/>
    <x v="13"/>
    <n v="1987.5735892862999"/>
    <n v="1302400.3334917901"/>
    <n v="141"/>
  </r>
  <r>
    <x v="3"/>
    <s v="JU1076 NSLHD NBHS DIV OF ANAESTH AND SURG"/>
    <x v="1"/>
    <x v="18"/>
    <n v="0"/>
    <n v="0"/>
    <n v="0"/>
  </r>
  <r>
    <x v="5"/>
    <s v="JU2308 P&amp;CC Breast Screen"/>
    <x v="2"/>
    <x v="19"/>
    <n v="8.3138411653999995"/>
    <n v="5128.9737296699996"/>
    <n v="2"/>
  </r>
  <r>
    <x v="3"/>
    <s v="JU1078 NSLHD NBHS MV DIV OF ALLIED HEALTH"/>
    <x v="1"/>
    <x v="14"/>
    <n v="19.090131578899999"/>
    <n v="7042.2829517500004"/>
    <n v="1"/>
  </r>
  <r>
    <x v="4"/>
    <s v="JU4356 NSLHD RNS MEDICAL SERVICES"/>
    <x v="1"/>
    <x v="11"/>
    <n v="2227.4050065793999"/>
    <n v="1062893.4818738"/>
    <n v="77"/>
  </r>
  <r>
    <x v="9"/>
    <s v="JU2172 RESEARCH CLINICAL TRIALS"/>
    <x v="2"/>
    <x v="17"/>
    <n v="130.23315789470001"/>
    <n v="52845.548919200002"/>
    <n v="15"/>
  </r>
  <r>
    <x v="5"/>
    <s v="JU2315 P&amp;CC HARP"/>
    <x v="2"/>
    <x v="14"/>
    <n v="93.908328947399994"/>
    <n v="114862.79374597"/>
    <n v="6"/>
  </r>
  <r>
    <x v="6"/>
    <s v="JU2164 NSLHD WORKFORCE DEVELOPMENT"/>
    <x v="1"/>
    <x v="13"/>
    <n v="728.39730921030002"/>
    <n v="370798.22890788998"/>
    <n v="72"/>
  </r>
  <r>
    <x v="3"/>
    <s v="JU1084 NSLHD NBHS DIV OF AGED CARE AND REHAB"/>
    <x v="1"/>
    <x v="20"/>
    <n v="78.768710526299998"/>
    <n v="54761.535014710003"/>
    <n v="0"/>
  </r>
  <r>
    <x v="6"/>
    <s v="JU2159 NSLHD CORPORATE SERVICES REPORTING ENTITY"/>
    <x v="2"/>
    <x v="9"/>
    <n v="31.614138157900001"/>
    <n v="13660.38322903"/>
    <n v="3"/>
  </r>
  <r>
    <x v="8"/>
    <s v="JU4340 NSLHD RESEARCH SP&amp;T"/>
    <x v="0"/>
    <x v="11"/>
    <n v="356.56973684209999"/>
    <n v="146648.50086606"/>
    <n v="107"/>
  </r>
  <r>
    <x v="6"/>
    <s v="JU2166 NSLHD SENIOR MEDICAL WORKFORCE"/>
    <x v="0"/>
    <x v="19"/>
    <n v="134.69851973690001"/>
    <n v="75634.301431150001"/>
    <n v="22"/>
  </r>
  <r>
    <x v="0"/>
    <s v="JU1042 NSLHD HKHS DIV OF MEDICAL SERVICES"/>
    <x v="1"/>
    <x v="3"/>
    <n v="1717.0503054506"/>
    <n v="1202020.5109136801"/>
    <n v="113"/>
  </r>
  <r>
    <x v="2"/>
    <s v="JU4366 NSLHD RYDE MEDICAL SERVICES"/>
    <x v="1"/>
    <x v="12"/>
    <n v="2195.5321513159001"/>
    <n v="1661903.50181018"/>
    <n v="7"/>
  </r>
  <r>
    <x v="1"/>
    <s v="JU2161 NSLHD PHPP ABORIGINAL HEALTH"/>
    <x v="0"/>
    <x v="7"/>
    <n v="30.213736842100001"/>
    <n v="12998.13699938"/>
    <n v="8"/>
  </r>
  <r>
    <x v="4"/>
    <s v="JU4367 - NSLHD RNS RYDE MEDICAL SERVICES"/>
    <x v="0"/>
    <x v="12"/>
    <n v="290.53235526309999"/>
    <n v="305378.86950894003"/>
    <n v="4"/>
  </r>
  <r>
    <x v="8"/>
    <s v="JU4340 NSLHD RESEARCH SP&amp;T"/>
    <x v="0"/>
    <x v="3"/>
    <n v="262.0551513158"/>
    <n v="120452.72140308"/>
    <n v="136"/>
  </r>
  <r>
    <x v="4"/>
    <s v="JU1102 NSLHD CORPORATE SERVICES - RNS PPP"/>
    <x v="2"/>
    <x v="20"/>
    <n v="87.64"/>
    <n v="25270.970430649999"/>
    <n v="0"/>
  </r>
  <r>
    <x v="5"/>
    <s v="JU2317 P&amp;CC HealthOne"/>
    <x v="0"/>
    <x v="7"/>
    <n v="0"/>
    <n v="0"/>
    <n v="0"/>
  </r>
  <r>
    <x v="8"/>
    <s v="JU1237 NSLHD RNS DIV OF MEDICINE SP&amp;T"/>
    <x v="0"/>
    <x v="21"/>
    <n v="0"/>
    <n v="0"/>
    <n v="0"/>
  </r>
  <r>
    <x v="5"/>
    <s v="JU2317 P&amp;CC HealthOne"/>
    <x v="0"/>
    <x v="6"/>
    <n v="0"/>
    <n v="0"/>
    <n v="0"/>
  </r>
  <r>
    <x v="4"/>
    <s v="JU2170 NSLHD RNS Division of Cancer, Haematology &amp; Palliative Care"/>
    <x v="1"/>
    <x v="5"/>
    <n v="4089.9616343985999"/>
    <n v="2156211.6481691399"/>
    <n v="159"/>
  </r>
  <r>
    <x v="6"/>
    <s v="JU1317 NSLHD NORTHERN BEACHES HOSPITAL"/>
    <x v="0"/>
    <x v="5"/>
    <n v="1261.3701315787"/>
    <n v="574713.93254345004"/>
    <n v="68"/>
  </r>
  <r>
    <x v="6"/>
    <s v="JU4312 NSLHD MEDICAL IMAGING"/>
    <x v="1"/>
    <x v="24"/>
    <n v="108.1414219926"/>
    <n v="62011.83106887"/>
    <n v="0"/>
  </r>
  <r>
    <x v="2"/>
    <s v="JU4362 NSLHD RYDE CORPORATE SERVICES"/>
    <x v="2"/>
    <x v="24"/>
    <n v="335.41272368440002"/>
    <n v="94876.411913560005"/>
    <n v="20"/>
  </r>
  <r>
    <x v="6"/>
    <s v="NSLHD CORPORATE SERVICES - RE PPP"/>
    <x v="0"/>
    <x v="13"/>
    <n v="77.784381578999998"/>
    <n v="47655.516389889999"/>
    <n v="4"/>
  </r>
  <r>
    <x v="0"/>
    <s v="JU1036 NSLHD HKHS DIV OF REHAB AND AGED CARE"/>
    <x v="2"/>
    <x v="6"/>
    <n v="639.39393421049999"/>
    <n v="278415.80349624"/>
    <n v="1"/>
  </r>
  <r>
    <x v="6"/>
    <s v="JU1317 NSLHD NORTHERN BEACHES HOSPITAL"/>
    <x v="2"/>
    <x v="9"/>
    <n v="978.54394736840004"/>
    <n v="470024.23283759999"/>
    <n v="44"/>
  </r>
  <r>
    <x v="4"/>
    <s v="JU1052 NSLHD RNS DIV OF SURG AND ANAESTH"/>
    <x v="0"/>
    <x v="0"/>
    <n v="14599.722778195999"/>
    <n v="6343412.2384854397"/>
    <n v="102"/>
  </r>
  <r>
    <x v="3"/>
    <s v="JU1084 NSLHD NBHS DIV OF AGED CARE AND REHAB"/>
    <x v="0"/>
    <x v="19"/>
    <n v="132.4327763158"/>
    <n v="138225.41664067999"/>
    <n v="0"/>
  </r>
  <r>
    <x v="3"/>
    <s v="JU1084 NSLHD NBHS DIV OF AGED CARE AND REHAB"/>
    <x v="2"/>
    <x v="17"/>
    <n v="86.104855263199994"/>
    <n v="59638.980620429997"/>
    <n v="1"/>
  </r>
  <r>
    <x v="2"/>
    <s v="JU4362 NSLHD RYDE CORPORATE SERVICES"/>
    <x v="0"/>
    <x v="11"/>
    <n v="260.16803947390002"/>
    <n v="64096.482001459997"/>
    <n v="12"/>
  </r>
  <r>
    <x v="1"/>
    <s v="JU2162 NSLHD PHPP HEALTH PROMOTION"/>
    <x v="1"/>
    <x v="15"/>
    <n v="15.314605263100001"/>
    <n v="5840.91428722"/>
    <n v="13"/>
  </r>
  <r>
    <x v="6"/>
    <s v="JU2166 NSLHD SENIOR MEDICAL WORKFORCE"/>
    <x v="0"/>
    <x v="20"/>
    <n v="153.41015131579999"/>
    <n v="84771.478372430007"/>
    <n v="38"/>
  </r>
  <r>
    <x v="1"/>
    <s v="JU2162 NSLHD PHPP HEALTH PROMOTION"/>
    <x v="0"/>
    <x v="23"/>
    <n v="20.8813157895"/>
    <n v="9146.9467282200003"/>
    <n v="6"/>
  </r>
  <r>
    <x v="1"/>
    <s v="JU2152 NSLHD POPULATION HEALTH &amp; PLANNING"/>
    <x v="0"/>
    <x v="22"/>
    <n v="49.143059210600001"/>
    <n v="32057.68726305"/>
    <n v="4"/>
  </r>
  <r>
    <x v="5"/>
    <s v="JU2307 P&amp;CC Area Executive"/>
    <x v="0"/>
    <x v="25"/>
    <n v="47.008335526400003"/>
    <n v="24291.77671672"/>
    <n v="4"/>
  </r>
  <r>
    <x v="4"/>
    <s v="JU1064 NSLHD RNS DIV OF BUSINESS UNITS"/>
    <x v="0"/>
    <x v="9"/>
    <n v="0"/>
    <n v="0"/>
    <n v="0"/>
  </r>
  <r>
    <x v="6"/>
    <s v="JU2168 NSLHD CLINICAL OPER EXECUTIVE UNIT"/>
    <x v="1"/>
    <x v="14"/>
    <n v="566.72215131589996"/>
    <n v="228200.46934206999"/>
    <n v="19"/>
  </r>
  <r>
    <x v="3"/>
    <s v="JU1088 NSLHD NBHS DIV OF SECTOR OPER"/>
    <x v="1"/>
    <x v="8"/>
    <n v="0"/>
    <n v="0"/>
    <n v="0"/>
  </r>
  <r>
    <x v="6"/>
    <s v="JU2160 NSLHD INFORMATION COMMUNICATIONS &amp; TECHNOLOGY"/>
    <x v="2"/>
    <x v="9"/>
    <n v="1019.8010921051"/>
    <n v="475124.94401432999"/>
    <n v="83"/>
  </r>
  <r>
    <x v="4"/>
    <s v="JU4356 NSLHD RNS MEDICAL SERVICES"/>
    <x v="2"/>
    <x v="24"/>
    <n v="2031.3187631584999"/>
    <n v="936023.18383578002"/>
    <n v="261"/>
  </r>
  <r>
    <x v="10"/>
    <s v="NSLHD MANLY"/>
    <x v="2"/>
    <x v="18"/>
    <n v="0"/>
    <n v="0"/>
    <n v="0"/>
  </r>
  <r>
    <x v="6"/>
    <s v="JU2164 NSLHD WORKFORCE DEVELOPMENT"/>
    <x v="2"/>
    <x v="4"/>
    <n v="756.14383552629999"/>
    <n v="380265.12764701998"/>
    <n v="69"/>
  </r>
  <r>
    <x v="1"/>
    <s v="JU2152 NSLHD POPULATION HEALTH &amp; PLANNING"/>
    <x v="2"/>
    <x v="4"/>
    <n v="57.030532894700002"/>
    <n v="36448.869301760002"/>
    <n v="5"/>
  </r>
  <r>
    <x v="6"/>
    <s v="JU4344 NSLHD RESEARCH GEN"/>
    <x v="2"/>
    <x v="6"/>
    <n v="153.91934210529999"/>
    <n v="58868.679253380004"/>
    <n v="18"/>
  </r>
  <r>
    <x v="5"/>
    <s v="JU2315 P&amp;CC HARP"/>
    <x v="0"/>
    <x v="2"/>
    <n v="84.4122763158"/>
    <n v="87790.068780510002"/>
    <n v="5"/>
  </r>
  <r>
    <x v="5"/>
    <s v="JU2307 P&amp;CC Area Executive"/>
    <x v="1"/>
    <x v="18"/>
    <n v="22.1652631579"/>
    <n v="11675.74534008"/>
    <n v="2"/>
  </r>
  <r>
    <x v="5"/>
    <s v="JU2314 P&amp;CC Cremone CHC"/>
    <x v="1"/>
    <x v="12"/>
    <n v="0"/>
    <n v="0"/>
    <n v="0"/>
  </r>
  <r>
    <x v="0"/>
    <s v="JU1042 NSLHD HKHS DIV OF MEDICAL SERVICES"/>
    <x v="0"/>
    <x v="13"/>
    <n v="1541.0951052624"/>
    <n v="953924.65525814996"/>
    <n v="51"/>
  </r>
  <r>
    <x v="4"/>
    <s v="JU2170 NSLHD RNS Division of Cancer, Haematology &amp; Palliative Care"/>
    <x v="0"/>
    <x v="17"/>
    <n v="3948.7554501881"/>
    <n v="1981074.7547438601"/>
    <n v="216"/>
  </r>
  <r>
    <x v="6"/>
    <s v="JU1317 NSLHD NORTHERN BEACHES HOSPITAL"/>
    <x v="0"/>
    <x v="24"/>
    <n v="1575.537763158"/>
    <n v="723533.24530089996"/>
    <n v="89"/>
  </r>
  <r>
    <x v="1"/>
    <s v="JU2163 NSLHD PHPP PUBLIC HEALTH UNIT"/>
    <x v="1"/>
    <x v="18"/>
    <n v="144.4331052631"/>
    <n v="121894.96534886"/>
    <n v="0"/>
  </r>
  <r>
    <x v="1"/>
    <s v="JU2162 NSLHD PHPP HEALTH PROMOTION"/>
    <x v="2"/>
    <x v="14"/>
    <n v="16.121447368399998"/>
    <n v="6244.06432305"/>
    <n v="7"/>
  </r>
  <r>
    <x v="3"/>
    <s v="JU1077 NSLHD NBHS MV DIV OF DMS"/>
    <x v="0"/>
    <x v="5"/>
    <n v="53.423250000000003"/>
    <n v="33640.917268110003"/>
    <n v="2"/>
  </r>
  <r>
    <x v="3"/>
    <s v="JU1072 NSLHD NBHS DIV OF MEDIC EMERG AND ICU"/>
    <x v="1"/>
    <x v="1"/>
    <n v="15.04125"/>
    <n v="18666.735141599998"/>
    <n v="0"/>
  </r>
  <r>
    <x v="2"/>
    <s v="JU4368 NSLHD RYDE NURSING SERVICES"/>
    <x v="0"/>
    <x v="9"/>
    <n v="2546.4031578943"/>
    <n v="847227.51229233004"/>
    <n v="11"/>
  </r>
  <r>
    <x v="0"/>
    <s v="JU1036 NSLHD HKHS DIV OF REHAB AND AGED CARE"/>
    <x v="0"/>
    <x v="3"/>
    <n v="424.20561842109998"/>
    <n v="197643.29138047001"/>
    <n v="8"/>
  </r>
  <r>
    <x v="2"/>
    <s v="JU4362 NSLHD RYDE CORPORATE SERVICES"/>
    <x v="1"/>
    <x v="13"/>
    <n v="286.89697368399999"/>
    <n v="81175.988574339994"/>
    <n v="16"/>
  </r>
  <r>
    <x v="0"/>
    <s v="JU1036 NSLHD HKHS DIV OF REHAB AND AGED CARE"/>
    <x v="2"/>
    <x v="15"/>
    <n v="466.11896052660001"/>
    <n v="214274.64992026001"/>
    <n v="8"/>
  </r>
  <r>
    <x v="6"/>
    <s v="JU1317 NSLHD NORTHERN BEACHES HOSPITAL"/>
    <x v="0"/>
    <x v="21"/>
    <n v="1180.8209210529001"/>
    <n v="546452.78312826995"/>
    <n v="43"/>
  </r>
  <r>
    <x v="6"/>
    <s v="JU4344 NSLHD RESEARCH GEN"/>
    <x v="2"/>
    <x v="18"/>
    <n v="126.3892105263"/>
    <n v="49499.628359380004"/>
    <n v="22"/>
  </r>
  <r>
    <x v="2"/>
    <s v="JU4368 NSLHD RYDE NURSING SERVICES"/>
    <x v="0"/>
    <x v="8"/>
    <n v="2272.5531578949999"/>
    <n v="777019.22089904"/>
    <n v="10"/>
  </r>
  <r>
    <x v="6"/>
    <s v="JU2166 NSLHD SENIOR MEDICAL WORKFORCE"/>
    <x v="0"/>
    <x v="18"/>
    <n v="170.92367763159999"/>
    <n v="115609.66619543001"/>
    <n v="16"/>
  </r>
  <r>
    <x v="6"/>
    <s v="JU1317 NSLHD NORTHERN BEACHES HOSPITAL"/>
    <x v="2"/>
    <x v="18"/>
    <n v="935.4528947371"/>
    <n v="445109.85546687001"/>
    <n v="30"/>
  </r>
  <r>
    <x v="3"/>
    <s v="JU1084 NSLHD NBHS DIV OF AGED CARE AND REHAB"/>
    <x v="0"/>
    <x v="12"/>
    <n v="50.443361842100003"/>
    <n v="59212.631533150001"/>
    <n v="0"/>
  </r>
  <r>
    <x v="0"/>
    <s v="JU1024 NSLHD HKH OUTPATIENT SERVICES"/>
    <x v="2"/>
    <x v="15"/>
    <n v="52.012105263099997"/>
    <n v="19027.160938630001"/>
    <n v="1"/>
  </r>
  <r>
    <x v="4"/>
    <s v="JU4354 NSLHD RNS FINANCE"/>
    <x v="2"/>
    <x v="21"/>
    <n v="46.395131578899999"/>
    <n v="16435.628155269998"/>
    <n v="5"/>
  </r>
  <r>
    <x v="1"/>
    <s v="JU2163 NSLHD PHPP PUBLIC HEALTH UNIT"/>
    <x v="1"/>
    <x v="20"/>
    <n v="111.9637236842"/>
    <n v="99221.358005200003"/>
    <n v="2"/>
  </r>
  <r>
    <x v="6"/>
    <s v="JU2164 NSLHD WORKFORCE DEVELOPMENT"/>
    <x v="0"/>
    <x v="0"/>
    <n v="706.49898684180005"/>
    <n v="335589.46280148003"/>
    <n v="71"/>
  </r>
  <r>
    <x v="1"/>
    <s v="JU2162 NSLHD PHPP HEALTH PROMOTION"/>
    <x v="0"/>
    <x v="17"/>
    <n v="19.369868421100001"/>
    <n v="8510.4931428300006"/>
    <n v="8"/>
  </r>
  <r>
    <x v="2"/>
    <s v="JU4368 NSLHD RYDE NURSING SERVICES"/>
    <x v="2"/>
    <x v="0"/>
    <n v="2612.6019736846001"/>
    <n v="879589.16509327001"/>
    <n v="0"/>
  </r>
  <r>
    <x v="6"/>
    <s v="JU2159 NSLHD CORPORATE SERVICES REPORTING ENTITY"/>
    <x v="2"/>
    <x v="10"/>
    <n v="35.565375000000003"/>
    <n v="17286.749467909998"/>
    <n v="2"/>
  </r>
  <r>
    <x v="0"/>
    <s v="JU1040 NSLHD HKHS DIV OF SECTOR OPER"/>
    <x v="0"/>
    <x v="19"/>
    <n v="112.66434210520001"/>
    <n v="57690.843845479998"/>
    <n v="7"/>
  </r>
  <r>
    <x v="2"/>
    <s v="JU4368 NSLHD RYDE NURSING SERVICES"/>
    <x v="2"/>
    <x v="22"/>
    <n v="2651.0031578950002"/>
    <n v="892312.96795187995"/>
    <n v="2"/>
  </r>
  <r>
    <x v="5"/>
    <s v="JU2315 P&amp;CC HARP"/>
    <x v="2"/>
    <x v="15"/>
    <n v="109.22203289470001"/>
    <n v="116681.01758511001"/>
    <n v="2"/>
  </r>
  <r>
    <x v="4"/>
    <s v="JU4356 NSLHD RNS MEDICAL SERVICES"/>
    <x v="0"/>
    <x v="23"/>
    <n v="2045.0495394745999"/>
    <n v="935781.17267807003"/>
    <n v="219"/>
  </r>
  <r>
    <x v="0"/>
    <s v="JU1042 NSLHD HKHS DIV OF MEDICAL SERVICES"/>
    <x v="1"/>
    <x v="11"/>
    <n v="2038.5559755638999"/>
    <n v="1339049.74870168"/>
    <n v="95"/>
  </r>
  <r>
    <x v="7"/>
    <s v="JU2174 - NSLHD DRUG &amp; ALCOHOL"/>
    <x v="0"/>
    <x v="21"/>
    <n v="521.49677631589998"/>
    <n v="224410.24036254"/>
    <n v="24"/>
  </r>
  <r>
    <x v="6"/>
    <s v="JU4312 NSLHD MEDICAL IMAGING"/>
    <x v="1"/>
    <x v="2"/>
    <n v="116.6888101503"/>
    <n v="67835.225561190004"/>
    <n v="0"/>
  </r>
  <r>
    <x v="4"/>
    <s v="JU1052 NSLHD RNS DIV OF SURG AND ANAESTH"/>
    <x v="2"/>
    <x v="17"/>
    <n v="15815.9641983087"/>
    <n v="7196509.3172264602"/>
    <n v="120"/>
  </r>
  <r>
    <x v="6"/>
    <s v="NSLHD CORPORATE SERVICES - RE PPP"/>
    <x v="0"/>
    <x v="22"/>
    <n v="71.631710526299997"/>
    <n v="43133.35188278"/>
    <n v="1"/>
  </r>
  <r>
    <x v="7"/>
    <s v="JU2174 - NSLHD DRUG &amp; ALCOHOL"/>
    <x v="2"/>
    <x v="8"/>
    <n v="416.25017105249998"/>
    <n v="176245.55375394999"/>
    <n v="20"/>
  </r>
  <r>
    <x v="6"/>
    <s v="NSLHD CORPORATE SERVICES - RE PPP"/>
    <x v="2"/>
    <x v="20"/>
    <n v="77.643927631599993"/>
    <n v="43783.60716965"/>
    <n v="6"/>
  </r>
  <r>
    <x v="6"/>
    <s v="NSLHD CORPORATE SERVICES - RE PPP"/>
    <x v="0"/>
    <x v="10"/>
    <n v="85.929447368400005"/>
    <n v="51349.55357597"/>
    <n v="1"/>
  </r>
  <r>
    <x v="4"/>
    <s v="JU4358 NSLHD RNS NURSING SERVICES"/>
    <x v="2"/>
    <x v="10"/>
    <n v="446.36052631579997"/>
    <n v="194592.56588772"/>
    <n v="0"/>
  </r>
  <r>
    <x v="6"/>
    <s v="JU2159 NSLHD CORPORATE SERVICES REPORTING ENTITY"/>
    <x v="0"/>
    <x v="4"/>
    <n v="39.154328947400003"/>
    <n v="18748.84008319"/>
    <n v="6"/>
  </r>
  <r>
    <x v="3"/>
    <s v="JU1084 NSLHD NBHS DIV OF AGED CARE AND REHAB"/>
    <x v="0"/>
    <x v="17"/>
    <n v="132.02188157890001"/>
    <n v="138025.83212519999"/>
    <n v="0"/>
  </r>
  <r>
    <x v="7"/>
    <s v="JU2175 NSLHD MENTAL HEALTH DRUG AND ALCOHOL"/>
    <x v="1"/>
    <x v="15"/>
    <n v="4345.6571907896996"/>
    <n v="1864607.2013216701"/>
    <n v="119"/>
  </r>
  <r>
    <x v="5"/>
    <s v="JU2324 P&amp;CC Sydney Home Nursing"/>
    <x v="0"/>
    <x v="23"/>
    <n v="713.77526315800003"/>
    <n v="258306.38616262999"/>
    <n v="1"/>
  </r>
  <r>
    <x v="6"/>
    <s v="JU2168 NSLHD CLINICAL OPER EXECUTIVE UNIT"/>
    <x v="2"/>
    <x v="11"/>
    <n v="675.13747368429995"/>
    <n v="296398.22308113001"/>
    <n v="34"/>
  </r>
  <r>
    <x v="8"/>
    <s v="JU1244 NSLHD HORNSBY SP&amp;T"/>
    <x v="0"/>
    <x v="20"/>
    <n v="0"/>
    <n v="0"/>
    <n v="0"/>
  </r>
  <r>
    <x v="5"/>
    <s v="JU2320 P&amp;CC Multicutural Health"/>
    <x v="0"/>
    <x v="13"/>
    <n v="0"/>
    <n v="0"/>
    <n v="0"/>
  </r>
  <r>
    <x v="5"/>
    <s v="JU2307 P&amp;CC Area Executive"/>
    <x v="2"/>
    <x v="3"/>
    <n v="47.2232894737"/>
    <n v="22693.495839679999"/>
    <n v="10"/>
  </r>
  <r>
    <x v="8"/>
    <s v="JU1248 NSLHD MANLY SP&amp;T"/>
    <x v="2"/>
    <x v="5"/>
    <n v="0"/>
    <n v="0"/>
    <n v="0"/>
  </r>
  <r>
    <x v="1"/>
    <s v="JU2161 NSLHD PHPP ABORIGINAL HEALTH"/>
    <x v="1"/>
    <x v="24"/>
    <n v="4.2685526316000004"/>
    <n v="1794.1576065300001"/>
    <n v="5"/>
  </r>
  <r>
    <x v="6"/>
    <s v="JU4312 NSLHD MEDICAL IMAGING"/>
    <x v="2"/>
    <x v="10"/>
    <n v="123.14987499999999"/>
    <n v="71603.782227470001"/>
    <n v="0"/>
  </r>
  <r>
    <x v="0"/>
    <s v="JU1040 NSLHD HKHS DIV OF SECTOR OPER"/>
    <x v="1"/>
    <x v="1"/>
    <n v="65.578289473599995"/>
    <n v="24706.49619545"/>
    <n v="5"/>
  </r>
  <r>
    <x v="4"/>
    <s v="JU4358 NSLHD RNS NURSING SERVICES"/>
    <x v="1"/>
    <x v="8"/>
    <n v="260.9971052633"/>
    <n v="117278.43116868001"/>
    <n v="5"/>
  </r>
  <r>
    <x v="6"/>
    <s v="JU2116 NSLHD CLINICAL TECHNOLOGY SERVICE"/>
    <x v="2"/>
    <x v="20"/>
    <n v="31.837236841999999"/>
    <n v="12982.734621629999"/>
    <n v="1"/>
  </r>
  <r>
    <x v="6"/>
    <s v="JU2116 NSLHD CLINICAL TECHNOLOGY SERVICE"/>
    <x v="1"/>
    <x v="15"/>
    <n v="5.7564473684999999"/>
    <n v="2196.5871462199998"/>
    <n v="1"/>
  </r>
  <r>
    <x v="6"/>
    <s v="JU2116 NSLHD CLINICAL TECHNOLOGY SERVICE"/>
    <x v="1"/>
    <x v="4"/>
    <n v="12.612500000100001"/>
    <n v="5523.4527442999997"/>
    <n v="1"/>
  </r>
  <r>
    <x v="6"/>
    <s v="JU2166 NSLHD SENIOR MEDICAL WORKFORCE"/>
    <x v="1"/>
    <x v="14"/>
    <n v="55.793427631599997"/>
    <n v="38224.668606979998"/>
    <n v="0"/>
  </r>
  <r>
    <x v="0"/>
    <s v="JU1040 NSLHD HKHS DIV OF SECTOR OPER"/>
    <x v="1"/>
    <x v="2"/>
    <n v="72.910131578900007"/>
    <n v="28064.255580950001"/>
    <n v="2"/>
  </r>
  <r>
    <x v="8"/>
    <s v="JU4340 NSLHD RESEARCH SP&amp;T"/>
    <x v="2"/>
    <x v="16"/>
    <n v="234.76706578939999"/>
    <n v="122462.56644903"/>
    <n v="61"/>
  </r>
  <r>
    <x v="5"/>
    <s v="JU2322 P&amp;CC Oral Health"/>
    <x v="1"/>
    <x v="20"/>
    <n v="94.388046052700005"/>
    <n v="43303.785859470001"/>
    <n v="9"/>
  </r>
  <r>
    <x v="3"/>
    <s v="JU1084 NSLHD NBHS DIV OF AGED CARE AND REHAB"/>
    <x v="0"/>
    <x v="24"/>
    <n v="41.023967105300002"/>
    <n v="55698.843890110002"/>
    <n v="0"/>
  </r>
  <r>
    <x v="3"/>
    <s v="JU1088 NSLHD NBHS DIV OF SECTOR OPER"/>
    <x v="1"/>
    <x v="18"/>
    <n v="0"/>
    <n v="0"/>
    <n v="0"/>
  </r>
  <r>
    <x v="5"/>
    <s v="JU2315 P&amp;CC HARP"/>
    <x v="2"/>
    <x v="16"/>
    <n v="108.16730921049999"/>
    <n v="120092.39178269"/>
    <n v="5"/>
  </r>
  <r>
    <x v="4"/>
    <s v="JU4367 - NSLHD RNS RYDE MEDICAL SERVICES"/>
    <x v="1"/>
    <x v="18"/>
    <n v="83.934736842099994"/>
    <n v="41071.589873719997"/>
    <n v="11"/>
  </r>
  <r>
    <x v="3"/>
    <s v="JU1072 NSLHD NBHS DIV OF MEDIC EMERG AND ICU"/>
    <x v="2"/>
    <x v="24"/>
    <n v="12.539835526299999"/>
    <n v="12136.50585028"/>
    <n v="0"/>
  </r>
  <r>
    <x v="5"/>
    <s v="JU2322 P&amp;CC Oral Health"/>
    <x v="1"/>
    <x v="13"/>
    <n v="66.551973684199993"/>
    <n v="31234.420220709999"/>
    <n v="6"/>
  </r>
  <r>
    <x v="4"/>
    <s v="JU4356 NSLHD RNS MEDICAL SERVICES"/>
    <x v="2"/>
    <x v="11"/>
    <n v="2059.674250001"/>
    <n v="927000.44379928999"/>
    <n v="201"/>
  </r>
  <r>
    <x v="3"/>
    <s v="JU1072 NSLHD NBHS DIV OF MEDIC EMERG AND ICU"/>
    <x v="2"/>
    <x v="6"/>
    <n v="12.922539473700001"/>
    <n v="11797.809607839999"/>
    <n v="0"/>
  </r>
  <r>
    <x v="4"/>
    <s v="JU4354 NSLHD RNS FINANCE"/>
    <x v="0"/>
    <x v="16"/>
    <n v="147.9017105264"/>
    <n v="56494.609724620001"/>
    <n v="14"/>
  </r>
  <r>
    <x v="6"/>
    <s v="JU2159 NSLHD CORPORATE SERVICES REPORTING ENTITY"/>
    <x v="1"/>
    <x v="1"/>
    <n v="34.475789473699997"/>
    <n v="13872.0222773"/>
    <n v="3"/>
  </r>
  <r>
    <x v="0"/>
    <s v="JU1044 NSLHD HKHS DIV OF ALLIED HEALTH"/>
    <x v="2"/>
    <x v="18"/>
    <n v="42.297763158099997"/>
    <n v="20158.788721289999"/>
    <n v="9"/>
  </r>
  <r>
    <x v="7"/>
    <s v="JU2174 - NSLHD DRUG &amp; ALCOHOL"/>
    <x v="0"/>
    <x v="4"/>
    <n v="473.6430000002"/>
    <n v="223314.28227306"/>
    <n v="11"/>
  </r>
  <r>
    <x v="7"/>
    <s v="JU2174 - NSLHD DRUG &amp; ALCOHOL"/>
    <x v="1"/>
    <x v="24"/>
    <n v="449.39879605260001"/>
    <n v="203882.28939881001"/>
    <n v="3"/>
  </r>
  <r>
    <x v="9"/>
    <s v="JU2172 RESEARCH CLINICAL TRIALS"/>
    <x v="0"/>
    <x v="11"/>
    <n v="94.461842105399995"/>
    <n v="36933.721752979996"/>
    <n v="12"/>
  </r>
  <r>
    <x v="5"/>
    <s v="JU2307 P&amp;CC Area Executive"/>
    <x v="2"/>
    <x v="14"/>
    <n v="26.283684210499999"/>
    <n v="13362.92087478"/>
    <n v="10"/>
  </r>
  <r>
    <x v="8"/>
    <s v="JU4340 NSLHD RESEARCH SP&amp;T"/>
    <x v="0"/>
    <x v="15"/>
    <n v="361.50065789500002"/>
    <n v="148074.84981148"/>
    <n v="108"/>
  </r>
  <r>
    <x v="8"/>
    <s v="JU4340 NSLHD RESEARCH SP&amp;T"/>
    <x v="0"/>
    <x v="8"/>
    <n v="215.89757236849999"/>
    <n v="103385.76393092"/>
    <n v="130"/>
  </r>
  <r>
    <x v="0"/>
    <s v="JU1040 NSLHD HKHS DIV OF SECTOR OPER"/>
    <x v="0"/>
    <x v="5"/>
    <n v="70.443289473600004"/>
    <n v="30472.604943800001"/>
    <n v="11"/>
  </r>
  <r>
    <x v="6"/>
    <s v="JU4312 NSLHD MEDICAL IMAGING"/>
    <x v="0"/>
    <x v="4"/>
    <n v="142.30107518790001"/>
    <n v="78118.975554320001"/>
    <n v="17"/>
  </r>
  <r>
    <x v="6"/>
    <s v="JU2159 NSLHD CORPORATE SERVICES REPORTING ENTITY"/>
    <x v="1"/>
    <x v="2"/>
    <n v="29.9064473685"/>
    <n v="12862.04822814"/>
    <n v="5"/>
  </r>
  <r>
    <x v="6"/>
    <s v="NSLHD CORPORATE SERVICES - RE PPP"/>
    <x v="2"/>
    <x v="4"/>
    <n v="86.5630263157"/>
    <n v="47879.762946690003"/>
    <n v="6"/>
  </r>
  <r>
    <x v="4"/>
    <s v="JU1052 NSLHD RNS DIV OF SURG AND ANAESTH"/>
    <x v="2"/>
    <x v="24"/>
    <n v="14935.2886015042"/>
    <n v="6623182.9638047693"/>
    <n v="106"/>
  </r>
  <r>
    <x v="6"/>
    <s v="JU2116 NSLHD CLINICAL TECHNOLOGY SERVICE"/>
    <x v="2"/>
    <x v="13"/>
    <n v="16.420263157899999"/>
    <n v="6278.2044291299999"/>
    <n v="1"/>
  </r>
  <r>
    <x v="3"/>
    <s v="JU1084 NSLHD NBHS DIV OF AGED CARE AND REHAB"/>
    <x v="0"/>
    <x v="23"/>
    <n v="204.7397894737"/>
    <n v="204771.61412973999"/>
    <n v="1"/>
  </r>
  <r>
    <x v="1"/>
    <s v="JU2163 NSLHD PHPP PUBLIC HEALTH UNIT"/>
    <x v="1"/>
    <x v="11"/>
    <n v="105.75022368419999"/>
    <n v="86026.274217540005"/>
    <n v="0"/>
  </r>
  <r>
    <x v="6"/>
    <s v="JU2160 NSLHD INFORMATION COMMUNICATIONS &amp; TECHNOLOGY"/>
    <x v="0"/>
    <x v="13"/>
    <n v="815.10143797019998"/>
    <n v="366672.68570962001"/>
    <n v="105"/>
  </r>
  <r>
    <x v="4"/>
    <s v="JU1048 NSLHD RNS DIV OF MEDIC"/>
    <x v="0"/>
    <x v="19"/>
    <n v="10945.4376588342"/>
    <n v="5180131.4946777197"/>
    <n v="127"/>
  </r>
  <r>
    <x v="6"/>
    <s v="JU1317 NSLHD NORTHERN BEACHES HOSPITAL"/>
    <x v="0"/>
    <x v="22"/>
    <n v="1287.0698684206"/>
    <n v="594142.39297227003"/>
    <n v="34"/>
  </r>
  <r>
    <x v="6"/>
    <s v="JU2160 NSLHD INFORMATION COMMUNICATIONS &amp; TECHNOLOGY"/>
    <x v="2"/>
    <x v="4"/>
    <n v="1150.1031381578"/>
    <n v="547436.42369646998"/>
    <n v="116"/>
  </r>
  <r>
    <x v="6"/>
    <s v="JU2160 NSLHD INFORMATION COMMUNICATIONS &amp; TECHNOLOGY"/>
    <x v="0"/>
    <x v="20"/>
    <n v="1008.7349539472"/>
    <n v="461408.87640012999"/>
    <n v="121"/>
  </r>
  <r>
    <x v="5"/>
    <s v="JU2307 P&amp;CC Area Executive"/>
    <x v="2"/>
    <x v="17"/>
    <n v="32.599473684199999"/>
    <n v="15895.189068739999"/>
    <n v="14"/>
  </r>
  <r>
    <x v="3"/>
    <s v="JU1076 NSLHD NBHS DIV OF ANAESTH AND SURG"/>
    <x v="2"/>
    <x v="13"/>
    <n v="32.488374999999998"/>
    <n v="44161.73805213"/>
    <n v="0"/>
  </r>
  <r>
    <x v="6"/>
    <s v="JU4344 NSLHD RESEARCH GEN"/>
    <x v="1"/>
    <x v="4"/>
    <n v="151.4849999999"/>
    <n v="62326.32561896"/>
    <n v="39"/>
  </r>
  <r>
    <x v="1"/>
    <s v="JU2152 NSLHD POPULATION HEALTH &amp; PLANNING"/>
    <x v="0"/>
    <x v="14"/>
    <n v="66.199914473700005"/>
    <n v="33597.763011399999"/>
    <n v="0"/>
  </r>
  <r>
    <x v="2"/>
    <s v="JU4366 NSLHD RYDE MEDICAL SERVICES"/>
    <x v="0"/>
    <x v="3"/>
    <n v="1638.2174821435999"/>
    <n v="1031677.38335638"/>
    <n v="11"/>
  </r>
  <r>
    <x v="5"/>
    <s v="JU2308 P&amp;CC Breast Screen"/>
    <x v="1"/>
    <x v="20"/>
    <n v="12.778455827"/>
    <n v="6235.2118562599999"/>
    <n v="3"/>
  </r>
  <r>
    <x v="3"/>
    <s v="JU1084 NSLHD NBHS DIV OF AGED CARE AND REHAB"/>
    <x v="0"/>
    <x v="3"/>
    <n v="51.532526315799998"/>
    <n v="59947.176848789997"/>
    <n v="1"/>
  </r>
  <r>
    <x v="3"/>
    <s v="JU1077 NSLHD NBHS MV DIV OF DMS"/>
    <x v="1"/>
    <x v="11"/>
    <n v="54.395611842000001"/>
    <n v="28317.452023540001"/>
    <n v="4"/>
  </r>
  <r>
    <x v="3"/>
    <s v="JU1084 NSLHD NBHS DIV OF AGED CARE AND REHAB"/>
    <x v="2"/>
    <x v="9"/>
    <n v="81.118684210599994"/>
    <n v="56127.411388990004"/>
    <n v="0"/>
  </r>
  <r>
    <x v="6"/>
    <s v="JU2158 NSLHD PATU - PATIENT ACCESS TRANSPORT UNIT"/>
    <x v="1"/>
    <x v="8"/>
    <n v="40.339736842199997"/>
    <n v="14645.080286099999"/>
    <n v="0"/>
  </r>
  <r>
    <x v="4"/>
    <s v="JU4358 NSLHD RNS NURSING SERVICES"/>
    <x v="1"/>
    <x v="7"/>
    <n v="293.3936842105"/>
    <n v="129084.96860459"/>
    <n v="0"/>
  </r>
  <r>
    <x v="0"/>
    <s v="JU1040 NSLHD HKHS DIV OF SECTOR OPER"/>
    <x v="2"/>
    <x v="12"/>
    <n v="104.60907894730001"/>
    <n v="43568.61514093"/>
    <n v="10"/>
  </r>
  <r>
    <x v="4"/>
    <s v="JU4358 NSLHD RNS NURSING SERVICES"/>
    <x v="0"/>
    <x v="22"/>
    <n v="415.4614473684"/>
    <n v="160952.63038176001"/>
    <n v="0"/>
  </r>
  <r>
    <x v="6"/>
    <s v="NSLHD CORPORATE SERVICES - RE PPP"/>
    <x v="2"/>
    <x v="19"/>
    <n v="85.291572368399997"/>
    <n v="43475.441431799998"/>
    <n v="1"/>
  </r>
  <r>
    <x v="5"/>
    <s v="JU2324 P&amp;CC Sydney Home Nursing"/>
    <x v="2"/>
    <x v="11"/>
    <n v="748.39921052629995"/>
    <n v="264249.94939328998"/>
    <n v="1"/>
  </r>
  <r>
    <x v="8"/>
    <s v="JU4340 NSLHD RESEARCH SP&amp;T"/>
    <x v="0"/>
    <x v="7"/>
    <n v="297.34378947379997"/>
    <n v="132174.97939071999"/>
    <n v="126"/>
  </r>
  <r>
    <x v="0"/>
    <s v="JU1040 NSLHD HKHS DIV OF SECTOR OPER"/>
    <x v="0"/>
    <x v="21"/>
    <n v="102.2723684211"/>
    <n v="52413.765842000001"/>
    <n v="6"/>
  </r>
  <r>
    <x v="6"/>
    <s v="JU2164 NSLHD WORKFORCE DEVELOPMENT"/>
    <x v="0"/>
    <x v="5"/>
    <n v="568.6470986841"/>
    <n v="286753.26809446001"/>
    <n v="96"/>
  </r>
  <r>
    <x v="8"/>
    <s v="JU4340 NSLHD RESEARCH SP&amp;T"/>
    <x v="0"/>
    <x v="23"/>
    <n v="319.7945394738"/>
    <n v="156899.59983381999"/>
    <n v="58"/>
  </r>
  <r>
    <x v="4"/>
    <s v="JU1064 NSLHD RNS DIV OF BUSINESS UNITS"/>
    <x v="1"/>
    <x v="11"/>
    <n v="0"/>
    <n v="0"/>
    <n v="0"/>
  </r>
  <r>
    <x v="1"/>
    <s v="JU2163 NSLHD PHPP PUBLIC HEALTH UNIT"/>
    <x v="0"/>
    <x v="15"/>
    <n v="179.51513815800001"/>
    <n v="125658.80793855"/>
    <n v="4"/>
  </r>
  <r>
    <x v="4"/>
    <s v="JU1048 NSLHD RNS DIV OF MEDIC"/>
    <x v="1"/>
    <x v="11"/>
    <n v="11715.218073309399"/>
    <n v="5672758.6741204401"/>
    <n v="121"/>
  </r>
  <r>
    <x v="6"/>
    <s v="JU2159 NSLHD CORPORATE SERVICES REPORTING ENTITY"/>
    <x v="0"/>
    <x v="21"/>
    <n v="36.7647236842"/>
    <n v="18592.697457459999"/>
    <n v="2"/>
  </r>
  <r>
    <x v="4"/>
    <s v="JU1102 NSLHD CORPORATE SERVICES - RNS PPP"/>
    <x v="2"/>
    <x v="13"/>
    <n v="106.1605263157"/>
    <n v="29495.941496079999"/>
    <n v="0"/>
  </r>
  <r>
    <x v="5"/>
    <s v="JU2312 P&amp;CC Community Clinical Rehab"/>
    <x v="0"/>
    <x v="9"/>
    <n v="64.418947368399998"/>
    <n v="28616.173540870001"/>
    <n v="2"/>
  </r>
  <r>
    <x v="0"/>
    <s v="JU1046 NSLHD HKHS DIV OF NURSING"/>
    <x v="2"/>
    <x v="23"/>
    <n v="4316.2896052626002"/>
    <n v="1499515.8535509901"/>
    <n v="9"/>
  </r>
  <r>
    <x v="7"/>
    <s v="JU2175 NSLHD MENTAL HEALTH DRUG AND ALCOHOL"/>
    <x v="1"/>
    <x v="20"/>
    <n v="4116.7593618421997"/>
    <n v="1905683.2919603901"/>
    <n v="155"/>
  </r>
  <r>
    <x v="6"/>
    <s v="JU2164 NSLHD WORKFORCE DEVELOPMENT"/>
    <x v="2"/>
    <x v="1"/>
    <n v="771.4273421053"/>
    <n v="369355.95945303002"/>
    <n v="79"/>
  </r>
  <r>
    <x v="0"/>
    <s v="JU1024 NSLHD HKH OUTPATIENT SERVICES"/>
    <x v="2"/>
    <x v="6"/>
    <n v="32.552105263100003"/>
    <n v="11784.930514260001"/>
    <n v="1"/>
  </r>
  <r>
    <x v="5"/>
    <s v="JU2324 P&amp;CC Sydney Home Nursing"/>
    <x v="1"/>
    <x v="18"/>
    <n v="652.96328947320001"/>
    <n v="244665.28571801999"/>
    <n v="0"/>
  </r>
  <r>
    <x v="4"/>
    <s v="JU4358 NSLHD RNS NURSING SERVICES"/>
    <x v="1"/>
    <x v="15"/>
    <n v="322.0023684212"/>
    <n v="140465.81932293999"/>
    <n v="0"/>
  </r>
  <r>
    <x v="4"/>
    <s v="JU1102 NSLHD CORPORATE SERVICES - RNS PPP"/>
    <x v="2"/>
    <x v="12"/>
    <n v="79.413947368400002"/>
    <n v="23011.863944299999"/>
    <n v="0"/>
  </r>
  <r>
    <x v="6"/>
    <s v="JU2159 NSLHD CORPORATE SERVICES REPORTING ENTITY"/>
    <x v="2"/>
    <x v="12"/>
    <n v="47.904546052500002"/>
    <n v="22212.804968780001"/>
    <n v="1"/>
  </r>
  <r>
    <x v="5"/>
    <s v="JU2320 P&amp;CC Multicutural Health"/>
    <x v="1"/>
    <x v="15"/>
    <n v="0"/>
    <n v="0"/>
    <n v="0"/>
  </r>
  <r>
    <x v="3"/>
    <s v="JU1088 NSLHD NBHS DIV OF SECTOR OPER"/>
    <x v="2"/>
    <x v="23"/>
    <n v="0.80486842110000001"/>
    <n v="324.02317880999999"/>
    <n v="5"/>
  </r>
  <r>
    <x v="0"/>
    <s v="JU1040 NSLHD HKHS DIV OF SECTOR OPER"/>
    <x v="0"/>
    <x v="8"/>
    <n v="123.5305263157"/>
    <n v="54313.250869149997"/>
    <n v="11"/>
  </r>
  <r>
    <x v="5"/>
    <s v="JU2324 P&amp;CC Sydney Home Nursing"/>
    <x v="2"/>
    <x v="13"/>
    <n v="733.2919736847"/>
    <n v="265263.20711901999"/>
    <n v="1"/>
  </r>
  <r>
    <x v="4"/>
    <s v="JU1064 NSLHD RNS DIV OF BUSINESS UNITS"/>
    <x v="2"/>
    <x v="24"/>
    <n v="0"/>
    <n v="0"/>
    <n v="0"/>
  </r>
  <r>
    <x v="0"/>
    <s v="JU1036 NSLHD HKHS DIV OF REHAB AND AGED CARE"/>
    <x v="0"/>
    <x v="24"/>
    <n v="444.69828289460003"/>
    <n v="204190.05303253999"/>
    <n v="8"/>
  </r>
  <r>
    <x v="1"/>
    <s v="JU2161 NSLHD PHPP ABORIGINAL HEALTH"/>
    <x v="2"/>
    <x v="14"/>
    <n v="2.0601250000000002"/>
    <n v="1337.7667254400001"/>
    <n v="6"/>
  </r>
  <r>
    <x v="6"/>
    <s v="JU2164 NSLHD WORKFORCE DEVELOPMENT"/>
    <x v="0"/>
    <x v="22"/>
    <n v="704.42941447379997"/>
    <n v="334967.91109573998"/>
    <n v="79"/>
  </r>
  <r>
    <x v="1"/>
    <s v="JU2152 NSLHD POPULATION HEALTH &amp; PLANNING"/>
    <x v="0"/>
    <x v="0"/>
    <n v="45.540388157899997"/>
    <n v="29893.753941430001"/>
    <n v="3"/>
  </r>
  <r>
    <x v="0"/>
    <s v="JU1036 NSLHD HKHS DIV OF REHAB AND AGED CARE"/>
    <x v="2"/>
    <x v="18"/>
    <n v="614.52716447360001"/>
    <n v="256726.87400082001"/>
    <n v="1"/>
  </r>
  <r>
    <x v="1"/>
    <s v="JU2163 NSLHD PHPP PUBLIC HEALTH UNIT"/>
    <x v="0"/>
    <x v="25"/>
    <n v="265.08471052620001"/>
    <n v="169213.17709886999"/>
    <n v="4"/>
  </r>
  <r>
    <x v="6"/>
    <s v="JU4312 NSLHD MEDICAL IMAGING"/>
    <x v="1"/>
    <x v="3"/>
    <n v="131.3763026316"/>
    <n v="76383.891763609994"/>
    <n v="0"/>
  </r>
  <r>
    <x v="5"/>
    <s v="JU2316 P&amp;CC Health Contact Centre"/>
    <x v="1"/>
    <x v="5"/>
    <n v="11.0451315789"/>
    <n v="3869.30801853"/>
    <n v="2"/>
  </r>
  <r>
    <x v="3"/>
    <s v="JU1077 NSLHD NBHS MV DIV OF DMS"/>
    <x v="0"/>
    <x v="10"/>
    <n v="49.726318609000003"/>
    <n v="29199.721879590001"/>
    <n v="0"/>
  </r>
  <r>
    <x v="8"/>
    <s v="JU1244 NSLHD HORNSBY SP&amp;T"/>
    <x v="0"/>
    <x v="24"/>
    <n v="0"/>
    <n v="0"/>
    <n v="0"/>
  </r>
  <r>
    <x v="0"/>
    <s v="JU1024 NSLHD HKH OUTPATIENT SERVICES"/>
    <x v="1"/>
    <x v="7"/>
    <n v="142.69078947369999"/>
    <n v="56018.987922469998"/>
    <n v="0"/>
  </r>
  <r>
    <x v="6"/>
    <s v="JU2158 NSLHD PATU - PATIENT ACCESS TRANSPORT UNIT"/>
    <x v="0"/>
    <x v="5"/>
    <n v="58.536578947400002"/>
    <n v="23149.1711015"/>
    <n v="0"/>
  </r>
  <r>
    <x v="3"/>
    <s v="JU1088 NSLHD NBHS DIV OF SECTOR OPER"/>
    <x v="2"/>
    <x v="6"/>
    <n v="0"/>
    <n v="0"/>
    <n v="0"/>
  </r>
  <r>
    <x v="3"/>
    <s v="JU1084 NSLHD NBHS DIV OF AGED CARE AND REHAB"/>
    <x v="0"/>
    <x v="7"/>
    <n v="44.592453947400003"/>
    <n v="53184.918797389997"/>
    <n v="0"/>
  </r>
  <r>
    <x v="0"/>
    <s v="JU1046 NSLHD HKHS DIV OF NURSING"/>
    <x v="2"/>
    <x v="9"/>
    <n v="4333.0944736844003"/>
    <n v="1510164.18860994"/>
    <n v="3"/>
  </r>
  <r>
    <x v="0"/>
    <s v="JU1042 NSLHD HKHS DIV OF MEDICAL SERVICES"/>
    <x v="2"/>
    <x v="8"/>
    <n v="2351.1154257517001"/>
    <n v="1461978.6899939501"/>
    <n v="24"/>
  </r>
  <r>
    <x v="8"/>
    <s v="JU4340 NSLHD RESEARCH SP&amp;T"/>
    <x v="1"/>
    <x v="11"/>
    <n v="170.23457236839999"/>
    <n v="96627.497803609993"/>
    <n v="7"/>
  </r>
  <r>
    <x v="2"/>
    <s v="JU4362 NSLHD RYDE CORPORATE SERVICES"/>
    <x v="2"/>
    <x v="22"/>
    <n v="356.52986842119998"/>
    <n v="93655.615237310005"/>
    <n v="9"/>
  </r>
  <r>
    <x v="5"/>
    <s v="JU2314 P&amp;CC Cremone CHC"/>
    <x v="0"/>
    <x v="14"/>
    <n v="0"/>
    <n v="0"/>
    <n v="0"/>
  </r>
  <r>
    <x v="4"/>
    <s v="JU4360 NSLHD RNS OPERATIONS"/>
    <x v="1"/>
    <x v="12"/>
    <n v="1275.6705263158001"/>
    <n v="398322.94711488002"/>
    <n v="132"/>
  </r>
  <r>
    <x v="7"/>
    <s v="JU2174 - NSLHD DRUG &amp; ALCOHOL"/>
    <x v="2"/>
    <x v="25"/>
    <n v="434.00606578959997"/>
    <n v="176275.87246362999"/>
    <n v="12"/>
  </r>
  <r>
    <x v="5"/>
    <s v="JU2326 P&amp;CC Transitional Aged Care Program"/>
    <x v="0"/>
    <x v="3"/>
    <n v="5.8049999999999997"/>
    <n v="2759.5340827499999"/>
    <n v="0"/>
  </r>
  <r>
    <x v="8"/>
    <s v="JU4340 NSLHD RESEARCH SP&amp;T"/>
    <x v="0"/>
    <x v="6"/>
    <n v="309.56763157900002"/>
    <n v="136344.33700724001"/>
    <n v="122"/>
  </r>
  <r>
    <x v="3"/>
    <s v="JU1077 NSLHD NBHS MV DIV OF DMS"/>
    <x v="0"/>
    <x v="17"/>
    <n v="49.392749999999999"/>
    <n v="31484.37613647"/>
    <n v="0"/>
  </r>
  <r>
    <x v="0"/>
    <s v="JU1025 NSLHD HKHS DIV OF CORPORATE SERVICES"/>
    <x v="0"/>
    <x v="11"/>
    <n v="678.20118421070003"/>
    <n v="151320.86471389999"/>
    <n v="5"/>
  </r>
  <r>
    <x v="5"/>
    <s v="JU2305 P&amp;CC AGED CARE &amp; REHAB"/>
    <x v="1"/>
    <x v="18"/>
    <n v="96.2681250001"/>
    <n v="45333.534580469997"/>
    <n v="27"/>
  </r>
  <r>
    <x v="5"/>
    <s v="JU2312 P&amp;CC Community Clinical Rehab"/>
    <x v="2"/>
    <x v="16"/>
    <n v="72.792500000000004"/>
    <n v="33537.842815420001"/>
    <n v="2"/>
  </r>
  <r>
    <x v="8"/>
    <s v="JU1224 NSLHD AREA NS SP&amp;T"/>
    <x v="1"/>
    <x v="4"/>
    <n v="0"/>
    <n v="0"/>
    <n v="0"/>
  </r>
  <r>
    <x v="3"/>
    <s v="JU1072 NSLHD NBHS DIV OF MEDIC EMERG AND ICU"/>
    <x v="2"/>
    <x v="3"/>
    <n v="12.387677631600001"/>
    <n v="12656.626167259999"/>
    <n v="0"/>
  </r>
  <r>
    <x v="3"/>
    <s v="JU1088 NSLHD NBHS DIV OF SECTOR OPER"/>
    <x v="1"/>
    <x v="5"/>
    <n v="0"/>
    <n v="0"/>
    <n v="0"/>
  </r>
  <r>
    <x v="8"/>
    <s v="JU1248 NSLHD MANLY SP&amp;T"/>
    <x v="2"/>
    <x v="4"/>
    <n v="0.56328947370000004"/>
    <n v="234.50239188"/>
    <n v="0"/>
  </r>
  <r>
    <x v="6"/>
    <s v="JU1316 NSLHD REPORTING ENTITY"/>
    <x v="2"/>
    <x v="7"/>
    <n v="2.3844736842000001"/>
    <n v="937.09351293999998"/>
    <n v="0"/>
  </r>
  <r>
    <x v="8"/>
    <s v="JU1248 NSLHD MANLY SP&amp;T"/>
    <x v="2"/>
    <x v="19"/>
    <n v="0"/>
    <n v="0"/>
    <n v="0"/>
  </r>
  <r>
    <x v="2"/>
    <s v="JU4370 NSLHD RYDE PRIMARY &amp; COMMUNITY CARE"/>
    <x v="2"/>
    <x v="12"/>
    <n v="8.5584210526"/>
    <n v="3410.5156653099998"/>
    <n v="6"/>
  </r>
  <r>
    <x v="9"/>
    <s v="JU2172 RESEARCH CLINICAL TRIALS"/>
    <x v="0"/>
    <x v="10"/>
    <n v="140.47500000010001"/>
    <n v="53026.313970460003"/>
    <n v="24"/>
  </r>
  <r>
    <x v="0"/>
    <s v="JU1044 NSLHD HKHS DIV OF ALLIED HEALTH"/>
    <x v="0"/>
    <x v="17"/>
    <n v="37.5407894736"/>
    <n v="16658.919781230001"/>
    <n v="12"/>
  </r>
  <r>
    <x v="3"/>
    <s v="JU1072 NSLHD NBHS DIV OF MEDIC EMERG AND ICU"/>
    <x v="2"/>
    <x v="25"/>
    <n v="17.0820526316"/>
    <n v="15523.457692219999"/>
    <n v="0"/>
  </r>
  <r>
    <x v="6"/>
    <s v="JU1317 NSLHD NORTHERN BEACHES HOSPITAL"/>
    <x v="0"/>
    <x v="12"/>
    <n v="1411.5949999999"/>
    <n v="651928.49402508"/>
    <n v="102"/>
  </r>
  <r>
    <x v="7"/>
    <s v="JU2174 - NSLHD DRUG &amp; ALCOHOL"/>
    <x v="0"/>
    <x v="20"/>
    <n v="456.60286842110003"/>
    <n v="216452.94097816999"/>
    <n v="12"/>
  </r>
  <r>
    <x v="8"/>
    <s v="JU1248 NSLHD MANLY SP&amp;T"/>
    <x v="0"/>
    <x v="22"/>
    <n v="0"/>
    <n v="0"/>
    <n v="0"/>
  </r>
  <r>
    <x v="1"/>
    <s v="JU2162 NSLHD PHPP HEALTH PROMOTION"/>
    <x v="0"/>
    <x v="25"/>
    <n v="26.1727631579"/>
    <n v="11203.120238310001"/>
    <n v="2"/>
  </r>
  <r>
    <x v="3"/>
    <s v="JU1076 NSLHD NBHS DIV OF ANAESTH AND SURG"/>
    <x v="1"/>
    <x v="20"/>
    <n v="0"/>
    <n v="0"/>
    <n v="0"/>
  </r>
  <r>
    <x v="6"/>
    <s v="JU2144 NSLHD CHIEF EXECUTIVE"/>
    <x v="0"/>
    <x v="18"/>
    <n v="232.03960526309999"/>
    <n v="97250.267356099997"/>
    <n v="34"/>
  </r>
  <r>
    <x v="0"/>
    <s v="JU1036 NSLHD HKHS DIV OF REHAB AND AGED CARE"/>
    <x v="2"/>
    <x v="7"/>
    <n v="675.84678947350005"/>
    <n v="293528.40467366"/>
    <n v="1"/>
  </r>
  <r>
    <x v="3"/>
    <s v="JU1088 NSLHD NBHS DIV OF SECTOR OPER"/>
    <x v="0"/>
    <x v="3"/>
    <n v="0"/>
    <n v="0"/>
    <n v="0"/>
  </r>
  <r>
    <x v="0"/>
    <s v="JU1025 NSLHD HKHS DIV OF CORPORATE SERVICES"/>
    <x v="0"/>
    <x v="9"/>
    <n v="712.85249999999996"/>
    <n v="153382.50394765"/>
    <n v="14"/>
  </r>
  <r>
    <x v="5"/>
    <s v="JU2312 P&amp;CC Community Clinical Rehab"/>
    <x v="1"/>
    <x v="14"/>
    <n v="60.364078947400003"/>
    <n v="28680.76409113"/>
    <n v="4"/>
  </r>
  <r>
    <x v="5"/>
    <s v="JU2305 P&amp;CC AGED CARE &amp; REHAB"/>
    <x v="0"/>
    <x v="5"/>
    <n v="96.308947368399998"/>
    <n v="35985.556339319999"/>
    <n v="7"/>
  </r>
  <r>
    <x v="6"/>
    <s v="JU4344 NSLHD RESEARCH GEN"/>
    <x v="0"/>
    <x v="13"/>
    <n v="157.3508552632"/>
    <n v="81011.376368059995"/>
    <n v="19"/>
  </r>
  <r>
    <x v="5"/>
    <s v="JU2314 P&amp;CC Cremone CHC"/>
    <x v="2"/>
    <x v="21"/>
    <n v="0"/>
    <n v="0"/>
    <n v="0"/>
  </r>
  <r>
    <x v="5"/>
    <s v="JU2309 P&amp;CC Child &amp; Family Health"/>
    <x v="0"/>
    <x v="15"/>
    <n v="386.1178355266"/>
    <n v="224426.03497903"/>
    <n v="33"/>
  </r>
  <r>
    <x v="6"/>
    <s v="JU2168 NSLHD CLINICAL OPER EXECUTIVE UNIT"/>
    <x v="2"/>
    <x v="1"/>
    <n v="669.85676315770002"/>
    <n v="297305.38153750001"/>
    <n v="40"/>
  </r>
  <r>
    <x v="6"/>
    <s v="JU2140 NSLHD NURSING &amp; MIDWIFERY"/>
    <x v="0"/>
    <x v="19"/>
    <n v="460.37223684219998"/>
    <n v="217661.13771281001"/>
    <n v="12"/>
  </r>
  <r>
    <x v="1"/>
    <s v="JU2152 NSLHD POPULATION HEALTH &amp; PLANNING"/>
    <x v="0"/>
    <x v="17"/>
    <n v="54.068776315800001"/>
    <n v="35036.843450599998"/>
    <n v="4"/>
  </r>
  <r>
    <x v="5"/>
    <s v="JU2307 P&amp;CC Area Executive"/>
    <x v="1"/>
    <x v="2"/>
    <n v="25.0828947368"/>
    <n v="12869.92648002"/>
    <n v="2"/>
  </r>
  <r>
    <x v="7"/>
    <s v="JU2174 - NSLHD DRUG &amp; ALCOHOL"/>
    <x v="2"/>
    <x v="19"/>
    <n v="470.08384210510002"/>
    <n v="198226.27738568999"/>
    <n v="4"/>
  </r>
  <r>
    <x v="5"/>
    <s v="JU2309 P&amp;CC Child &amp; Family Health"/>
    <x v="0"/>
    <x v="8"/>
    <n v="493.68007894760001"/>
    <n v="263120.59830507002"/>
    <n v="44"/>
  </r>
  <r>
    <x v="6"/>
    <s v="JU2156 NSLHD FINANCE"/>
    <x v="2"/>
    <x v="10"/>
    <n v="219.64571052630001"/>
    <n v="105134.33654606"/>
    <n v="8"/>
  </r>
  <r>
    <x v="5"/>
    <s v="JU2307 P&amp;CC Area Executive"/>
    <x v="0"/>
    <x v="17"/>
    <n v="52.037624999999998"/>
    <n v="26356.645092030001"/>
    <n v="6"/>
  </r>
  <r>
    <x v="3"/>
    <s v="JU1079 NSLHD NBHS MV DIV OF CORPORATE SERVICES"/>
    <x v="0"/>
    <x v="6"/>
    <n v="128.73605263170001"/>
    <n v="26794.90415735"/>
    <n v="8"/>
  </r>
  <r>
    <x v="6"/>
    <s v="JU2168 NSLHD CLINICAL OPER EXECUTIVE UNIT"/>
    <x v="1"/>
    <x v="18"/>
    <n v="671.62484210549997"/>
    <n v="279557.62259182998"/>
    <n v="18"/>
  </r>
  <r>
    <x v="6"/>
    <s v="JU2116 NSLHD CLINICAL TECHNOLOGY SERVICE"/>
    <x v="1"/>
    <x v="3"/>
    <n v="14.672631579000001"/>
    <n v="6432.6865520199999"/>
    <n v="0"/>
  </r>
  <r>
    <x v="5"/>
    <s v="JU2316 P&amp;CC Health Contact Centre"/>
    <x v="2"/>
    <x v="14"/>
    <n v="25.216315789399999"/>
    <n v="8446.1679876599992"/>
    <n v="0"/>
  </r>
  <r>
    <x v="8"/>
    <s v="JU1248 NSLHD MANLY SP&amp;T"/>
    <x v="0"/>
    <x v="0"/>
    <n v="0"/>
    <n v="0"/>
    <n v="0"/>
  </r>
  <r>
    <x v="8"/>
    <s v="JU4340 NSLHD RESEARCH SP&amp;T"/>
    <x v="0"/>
    <x v="4"/>
    <n v="286.25022368430001"/>
    <n v="133255.29501209999"/>
    <n v="130"/>
  </r>
  <r>
    <x v="6"/>
    <s v="JU2159 NSLHD CORPORATE SERVICES REPORTING ENTITY"/>
    <x v="1"/>
    <x v="18"/>
    <n v="17.873026315899999"/>
    <n v="8073.8625961199996"/>
    <n v="2"/>
  </r>
  <r>
    <x v="7"/>
    <s v="JU2175 NSLHD MENTAL HEALTH DRUG AND ALCOHOL"/>
    <x v="1"/>
    <x v="3"/>
    <n v="4108.8379868427"/>
    <n v="1895387.6730758001"/>
    <n v="147"/>
  </r>
  <r>
    <x v="5"/>
    <s v="JU2312 P&amp;CC Community Clinical Rehab"/>
    <x v="2"/>
    <x v="4"/>
    <n v="76.3082894737"/>
    <n v="34741.024188620002"/>
    <n v="5"/>
  </r>
  <r>
    <x v="4"/>
    <s v="JU4356 NSLHD RNS MEDICAL SERVICES"/>
    <x v="0"/>
    <x v="2"/>
    <n v="1522.4072763155"/>
    <n v="697953.62219751999"/>
    <n v="343"/>
  </r>
  <r>
    <x v="4"/>
    <s v="JU4356 NSLHD RNS MEDICAL SERVICES"/>
    <x v="0"/>
    <x v="7"/>
    <n v="1601.6622565785001"/>
    <n v="729901.63475597999"/>
    <n v="304"/>
  </r>
  <r>
    <x v="6"/>
    <s v="JU2116 NSLHD CLINICAL TECHNOLOGY SERVICE"/>
    <x v="2"/>
    <x v="25"/>
    <n v="11.142236842100001"/>
    <n v="4464.8797863999998"/>
    <n v="0"/>
  </r>
  <r>
    <x v="4"/>
    <s v="JU4360 NSLHD RNS OPERATIONS"/>
    <x v="0"/>
    <x v="21"/>
    <n v="1738.7386842105"/>
    <n v="477802.62274372001"/>
    <n v="145"/>
  </r>
  <r>
    <x v="6"/>
    <s v="JU4344 NSLHD RESEARCH GEN"/>
    <x v="1"/>
    <x v="16"/>
    <n v="140.5238157894"/>
    <n v="55306.767377730001"/>
    <n v="30"/>
  </r>
  <r>
    <x v="6"/>
    <s v="JU1317 NSLHD NORTHERN BEACHES HOSPITAL"/>
    <x v="2"/>
    <x v="7"/>
    <n v="1260.4856578951999"/>
    <n v="594853.27083167003"/>
    <n v="37"/>
  </r>
  <r>
    <x v="2"/>
    <s v="JU4362 NSLHD RYDE CORPORATE SERVICES"/>
    <x v="0"/>
    <x v="18"/>
    <n v="464.77945394720001"/>
    <n v="116744.74143751001"/>
    <n v="20"/>
  </r>
  <r>
    <x v="5"/>
    <s v="JU2322 P&amp;CC Oral Health"/>
    <x v="2"/>
    <x v="11"/>
    <n v="95.2921052632"/>
    <n v="48192.568489279998"/>
    <n v="6"/>
  </r>
  <r>
    <x v="6"/>
    <s v="JU2158 NSLHD PATU - PATIENT ACCESS TRANSPORT UNIT"/>
    <x v="2"/>
    <x v="9"/>
    <n v="24.3264473684"/>
    <n v="8399.2685494899997"/>
    <n v="0"/>
  </r>
  <r>
    <x v="6"/>
    <s v="JU2148 NSLHD CLINICAL GOVERNANCE"/>
    <x v="1"/>
    <x v="5"/>
    <n v="496.85539473680001"/>
    <n v="210499.98117164001"/>
    <n v="45"/>
  </r>
  <r>
    <x v="0"/>
    <s v="JU1036 NSLHD HKHS DIV OF REHAB AND AGED CARE"/>
    <x v="0"/>
    <x v="9"/>
    <n v="451.49012500010002"/>
    <n v="203625.84281028001"/>
    <n v="10"/>
  </r>
  <r>
    <x v="6"/>
    <s v="JU2168 NSLHD CLINICAL OPER EXECUTIVE UNIT"/>
    <x v="0"/>
    <x v="12"/>
    <n v="590.59030263160003"/>
    <n v="253848.18900645999"/>
    <n v="32"/>
  </r>
  <r>
    <x v="6"/>
    <s v="JU2166 NSLHD SENIOR MEDICAL WORKFORCE"/>
    <x v="1"/>
    <x v="16"/>
    <n v="120.96355921049999"/>
    <n v="76318.624495630007"/>
    <n v="8"/>
  </r>
  <r>
    <x v="1"/>
    <s v="JU2161 NSLHD PHPP ABORIGINAL HEALTH"/>
    <x v="0"/>
    <x v="21"/>
    <n v="38.138052631599997"/>
    <n v="15716.627755420001"/>
    <n v="12"/>
  </r>
  <r>
    <x v="5"/>
    <s v="JU2312 P&amp;CC Community Clinical Rehab"/>
    <x v="1"/>
    <x v="16"/>
    <n v="80.040131579000004"/>
    <n v="36994.891449199997"/>
    <n v="5"/>
  </r>
  <r>
    <x v="4"/>
    <s v="JU4356 NSLHD RNS MEDICAL SERVICES"/>
    <x v="2"/>
    <x v="10"/>
    <n v="2250.7372763152998"/>
    <n v="1098149.83393756"/>
    <n v="206"/>
  </r>
  <r>
    <x v="6"/>
    <s v="JU1317 NSLHD NORTHERN BEACHES HOSPITAL"/>
    <x v="2"/>
    <x v="1"/>
    <n v="1259.8359210522999"/>
    <n v="592032.29567497002"/>
    <n v="49"/>
  </r>
  <r>
    <x v="6"/>
    <s v="JU2148 NSLHD CLINICAL GOVERNANCE"/>
    <x v="2"/>
    <x v="13"/>
    <n v="341.70789473690002"/>
    <n v="130568.03349597999"/>
    <n v="61"/>
  </r>
  <r>
    <x v="4"/>
    <s v="JU2170 NSLHD RNS Division of Cancer, Haematology &amp; Palliative Care"/>
    <x v="2"/>
    <x v="11"/>
    <n v="3843.0344943612999"/>
    <n v="1924131.2298479599"/>
    <n v="235"/>
  </r>
  <r>
    <x v="6"/>
    <s v="JU2140 NSLHD NURSING &amp; MIDWIFERY"/>
    <x v="2"/>
    <x v="24"/>
    <n v="347.16052631629998"/>
    <n v="163439.26096856"/>
    <n v="6"/>
  </r>
  <r>
    <x v="4"/>
    <s v="JU1068 NSLHD RNS DIV OF PRIM &amp; COMM CARE"/>
    <x v="1"/>
    <x v="6"/>
    <n v="143.4214473685"/>
    <n v="60360.910089589997"/>
    <n v="28"/>
  </r>
  <r>
    <x v="3"/>
    <s v="JU1084 NSLHD NBHS DIV OF AGED CARE AND REHAB"/>
    <x v="2"/>
    <x v="10"/>
    <n v="71.536368421000006"/>
    <n v="51115.398584379996"/>
    <n v="0"/>
  </r>
  <r>
    <x v="5"/>
    <s v="JU2314 P&amp;CC Cremone CHC"/>
    <x v="0"/>
    <x v="15"/>
    <n v="0"/>
    <n v="0"/>
    <n v="0"/>
  </r>
  <r>
    <x v="5"/>
    <s v="JU2309 P&amp;CC Child &amp; Family Health"/>
    <x v="1"/>
    <x v="4"/>
    <n v="473.99171710510001"/>
    <n v="319974.92386765999"/>
    <n v="35"/>
  </r>
  <r>
    <x v="0"/>
    <s v="JU1025 NSLHD HKHS DIV OF CORPORATE SERVICES"/>
    <x v="0"/>
    <x v="13"/>
    <n v="682.81723684190001"/>
    <n v="152814.05738072001"/>
    <n v="7"/>
  </r>
  <r>
    <x v="4"/>
    <s v="JU1052 NSLHD RNS DIV OF SURG AND ANAESTH"/>
    <x v="1"/>
    <x v="3"/>
    <n v="14902.885579886501"/>
    <n v="7003048.2060708199"/>
    <n v="151"/>
  </r>
  <r>
    <x v="2"/>
    <s v="JU4368 NSLHD RYDE NURSING SERVICES"/>
    <x v="1"/>
    <x v="1"/>
    <n v="2631.1182894741"/>
    <n v="888771.96698989999"/>
    <n v="1"/>
  </r>
  <r>
    <x v="5"/>
    <s v="JU2308 P&amp;CC Breast Screen"/>
    <x v="0"/>
    <x v="10"/>
    <n v="37.842831766899998"/>
    <n v="19371.323452799999"/>
    <n v="4"/>
  </r>
  <r>
    <x v="2"/>
    <s v="JU4366 NSLHD RYDE MEDICAL SERVICES"/>
    <x v="0"/>
    <x v="23"/>
    <n v="1747.6758233081"/>
    <n v="1107300.6793585001"/>
    <n v="11"/>
  </r>
  <r>
    <x v="4"/>
    <s v="JU2108 NSLHD IMAGING"/>
    <x v="1"/>
    <x v="4"/>
    <n v="2097.5881691727"/>
    <n v="1146262.67192232"/>
    <n v="55"/>
  </r>
  <r>
    <x v="4"/>
    <s v="JU1056 NSLHD RNS DIV OF WOM CHILD AND FAM HLTH"/>
    <x v="0"/>
    <x v="16"/>
    <n v="4080.5376250002"/>
    <n v="2079649.62552478"/>
    <n v="63"/>
  </r>
  <r>
    <x v="0"/>
    <s v="JU1024 NSLHD HKH OUTPATIENT SERVICES"/>
    <x v="0"/>
    <x v="8"/>
    <n v="78.478552631499994"/>
    <n v="28196.72161868"/>
    <n v="1"/>
  </r>
  <r>
    <x v="8"/>
    <s v="JU1236 NSLHD ROYAL NORTH SHORE SP&amp;T"/>
    <x v="0"/>
    <x v="22"/>
    <n v="152.8311842105"/>
    <n v="96990.720020549998"/>
    <n v="6"/>
  </r>
  <r>
    <x v="4"/>
    <s v="JU4360 NSLHD RNS OPERATIONS"/>
    <x v="1"/>
    <x v="24"/>
    <n v="1121.7415789473"/>
    <n v="353588.98625273001"/>
    <n v="100"/>
  </r>
  <r>
    <x v="6"/>
    <s v="JU2156 NSLHD FINANCE"/>
    <x v="2"/>
    <x v="18"/>
    <n v="214.91994736859999"/>
    <n v="103271.90602071999"/>
    <n v="5"/>
  </r>
  <r>
    <x v="5"/>
    <s v="JU2312 P&amp;CC Community Clinical Rehab"/>
    <x v="1"/>
    <x v="15"/>
    <n v="77.119078947299997"/>
    <n v="35551.055871080003"/>
    <n v="2"/>
  </r>
  <r>
    <x v="9"/>
    <s v="JU2172 RESEARCH CLINICAL TRIALS"/>
    <x v="2"/>
    <x v="2"/>
    <n v="135.0144736842"/>
    <n v="51707.72749772"/>
    <n v="19"/>
  </r>
  <r>
    <x v="3"/>
    <s v="JU1072 NSLHD NBHS DIV OF MEDIC EMERG AND ICU"/>
    <x v="0"/>
    <x v="21"/>
    <n v="9.4068749999999994"/>
    <n v="8090.0043931099999"/>
    <n v="0"/>
  </r>
  <r>
    <x v="6"/>
    <s v="JU2144 NSLHD CHIEF EXECUTIVE"/>
    <x v="1"/>
    <x v="3"/>
    <n v="72.634894736800007"/>
    <n v="33460.277895829997"/>
    <n v="41"/>
  </r>
  <r>
    <x v="4"/>
    <s v="JU1052 NSLHD RNS DIV OF SURG AND ANAESTH"/>
    <x v="1"/>
    <x v="6"/>
    <n v="15464.8632969928"/>
    <n v="7100008.7831067601"/>
    <n v="150"/>
  </r>
  <r>
    <x v="9"/>
    <s v="JU2172 RESEARCH CLINICAL TRIALS"/>
    <x v="2"/>
    <x v="3"/>
    <n v="161.46355263160001"/>
    <n v="61083.287829749999"/>
    <n v="22"/>
  </r>
  <r>
    <x v="5"/>
    <s v="JU2314 P&amp;CC Cremone CHC"/>
    <x v="0"/>
    <x v="16"/>
    <n v="0"/>
    <n v="0"/>
    <n v="7.4999999999999997E-2"/>
  </r>
  <r>
    <x v="5"/>
    <s v="JU2320 P&amp;CC Multicutural Health"/>
    <x v="0"/>
    <x v="9"/>
    <n v="12.473421052599999"/>
    <n v="6170.8284110000004"/>
    <n v="0"/>
  </r>
  <r>
    <x v="3"/>
    <s v="JU1088 NSLHD NBHS DIV OF SECTOR OPER"/>
    <x v="0"/>
    <x v="0"/>
    <n v="0"/>
    <n v="0"/>
    <n v="0"/>
  </r>
  <r>
    <x v="3"/>
    <s v="JU1079 NSLHD NBHS MV DIV OF CORPORATE SERVICES"/>
    <x v="0"/>
    <x v="12"/>
    <n v="112.5019736843"/>
    <n v="23118.50856101"/>
    <n v="8"/>
  </r>
  <r>
    <x v="5"/>
    <s v="JU2309 P&amp;CC Child &amp; Family Health"/>
    <x v="2"/>
    <x v="10"/>
    <n v="425.06847368410001"/>
    <n v="231962.75477671"/>
    <n v="42"/>
  </r>
  <r>
    <x v="3"/>
    <s v="JU1088 NSLHD NBHS DIV OF SECTOR OPER"/>
    <x v="2"/>
    <x v="20"/>
    <n v="2.7028947368999998"/>
    <n v="1163.7228750199999"/>
    <n v="0"/>
  </r>
  <r>
    <x v="5"/>
    <s v="JU2320 P&amp;CC Multicutural Health"/>
    <x v="0"/>
    <x v="18"/>
    <n v="7.8706578946999999"/>
    <n v="3893.7577065"/>
    <n v="0"/>
  </r>
  <r>
    <x v="5"/>
    <s v="JU2315 P&amp;CC HARP"/>
    <x v="1"/>
    <x v="2"/>
    <n v="92.598671052599997"/>
    <n v="127893.85657571"/>
    <n v="7"/>
  </r>
  <r>
    <x v="4"/>
    <s v="JU4356 NSLHD RNS MEDICAL SERVICES"/>
    <x v="0"/>
    <x v="14"/>
    <n v="2078.7375394728001"/>
    <n v="902030.56486776005"/>
    <n v="378"/>
  </r>
  <r>
    <x v="6"/>
    <s v="JU2156 NSLHD FINANCE"/>
    <x v="0"/>
    <x v="17"/>
    <n v="331.49001973690002"/>
    <n v="144344.81911179001"/>
    <n v="16"/>
  </r>
  <r>
    <x v="4"/>
    <s v="JU1068 NSLHD RNS DIV OF PRIM &amp; COMM CARE"/>
    <x v="2"/>
    <x v="5"/>
    <n v="137.05815789490001"/>
    <n v="55842.301098620002"/>
    <n v="47"/>
  </r>
  <r>
    <x v="4"/>
    <s v="JU1052 NSLHD RNS DIV OF SURG AND ANAESTH"/>
    <x v="1"/>
    <x v="24"/>
    <n v="14293.6154595875"/>
    <n v="6716009.8572184704"/>
    <n v="101"/>
  </r>
  <r>
    <x v="6"/>
    <s v="JU2144 NSLHD CHIEF EXECUTIVE"/>
    <x v="1"/>
    <x v="6"/>
    <n v="96.085453947299996"/>
    <n v="43909.029120899999"/>
    <n v="34"/>
  </r>
  <r>
    <x v="6"/>
    <s v="JU4344 NSLHD RESEARCH GEN"/>
    <x v="2"/>
    <x v="15"/>
    <n v="178.2721052631"/>
    <n v="66871.502559550005"/>
    <n v="14"/>
  </r>
  <r>
    <x v="9"/>
    <s v="JU2172 RESEARCH CLINICAL TRIALS"/>
    <x v="2"/>
    <x v="6"/>
    <n v="133.5469736842"/>
    <n v="51212.887014220003"/>
    <n v="21"/>
  </r>
  <r>
    <x v="3"/>
    <s v="JU1084 NSLHD NBHS DIV OF AGED CARE AND REHAB"/>
    <x v="0"/>
    <x v="0"/>
    <n v="137.08975000000001"/>
    <n v="143220.75747908"/>
    <n v="0"/>
  </r>
  <r>
    <x v="4"/>
    <s v="JU4367 - NSLHD RNS RYDE MEDICAL SERVICES"/>
    <x v="0"/>
    <x v="22"/>
    <n v="317.19451315779997"/>
    <n v="332268.63332024001"/>
    <n v="4"/>
  </r>
  <r>
    <x v="4"/>
    <s v="JU1064 NSLHD RNS DIV OF BUSINESS UNITS"/>
    <x v="0"/>
    <x v="14"/>
    <n v="0"/>
    <n v="0"/>
    <n v="0"/>
  </r>
  <r>
    <x v="6"/>
    <s v="JU2166 NSLHD SENIOR MEDICAL WORKFORCE"/>
    <x v="2"/>
    <x v="4"/>
    <n v="181.82677631569999"/>
    <n v="109098.81754703"/>
    <n v="33"/>
  </r>
  <r>
    <x v="5"/>
    <s v="JU2314 P&amp;CC Cremone CHC"/>
    <x v="0"/>
    <x v="23"/>
    <n v="0"/>
    <n v="0"/>
    <n v="0"/>
  </r>
  <r>
    <x v="9"/>
    <s v="JU2172 RESEARCH CLINICAL TRIALS"/>
    <x v="1"/>
    <x v="16"/>
    <n v="138.8652631578"/>
    <n v="57237.602826180002"/>
    <n v="14"/>
  </r>
  <r>
    <x v="0"/>
    <s v="JU1042 NSLHD HKHS DIV OF MEDICAL SERVICES"/>
    <x v="2"/>
    <x v="17"/>
    <n v="2084.0241757514"/>
    <n v="1373366.17139518"/>
    <n v="91"/>
  </r>
  <r>
    <x v="5"/>
    <s v="JU2322 P&amp;CC Oral Health"/>
    <x v="1"/>
    <x v="18"/>
    <n v="31.228421052600002"/>
    <n v="10795.448710660001"/>
    <n v="0"/>
  </r>
  <r>
    <x v="7"/>
    <s v="JU2175 NSLHD MENTAL HEALTH DRUG AND ALCOHOL"/>
    <x v="2"/>
    <x v="6"/>
    <n v="4863.6881578940001"/>
    <n v="2092747.35669672"/>
    <n v="135"/>
  </r>
  <r>
    <x v="4"/>
    <s v="JU1056 NSLHD RNS DIV OF WOM CHILD AND FAM HLTH"/>
    <x v="0"/>
    <x v="15"/>
    <n v="3997.6192894731998"/>
    <n v="2006490.6340761301"/>
    <n v="58"/>
  </r>
  <r>
    <x v="3"/>
    <s v="JU1076 NSLHD NBHS DIV OF ANAESTH AND SURG"/>
    <x v="0"/>
    <x v="25"/>
    <n v="16.634625"/>
    <n v="22080.18021223"/>
    <n v="0"/>
  </r>
  <r>
    <x v="6"/>
    <s v="JU2158 NSLHD PATU - PATIENT ACCESS TRANSPORT UNIT"/>
    <x v="1"/>
    <x v="5"/>
    <n v="35.450263157899997"/>
    <n v="12218.611298829999"/>
    <n v="0"/>
  </r>
  <r>
    <x v="3"/>
    <s v="JU1072 NSLHD NBHS DIV OF MEDIC EMERG AND ICU"/>
    <x v="1"/>
    <x v="24"/>
    <n v="18.7925"/>
    <n v="23322.172036799999"/>
    <n v="0"/>
  </r>
  <r>
    <x v="8"/>
    <s v="JU1236 NSLHD ROYAL NORTH SHORE SP&amp;T"/>
    <x v="2"/>
    <x v="11"/>
    <n v="206.96253289469999"/>
    <n v="136130.80865550999"/>
    <n v="9"/>
  </r>
  <r>
    <x v="6"/>
    <s v="JU4344 NSLHD RESEARCH GEN"/>
    <x v="2"/>
    <x v="14"/>
    <n v="133.32065789469999"/>
    <n v="52204.09908693"/>
    <n v="22"/>
  </r>
  <r>
    <x v="2"/>
    <s v="JU4366 NSLHD RYDE MEDICAL SERVICES"/>
    <x v="0"/>
    <x v="17"/>
    <n v="1727.8434304509001"/>
    <n v="1107837.2466104701"/>
    <n v="17"/>
  </r>
  <r>
    <x v="5"/>
    <s v="JU2305 P&amp;CC AGED CARE &amp; REHAB"/>
    <x v="0"/>
    <x v="7"/>
    <n v="148.0343552631"/>
    <n v="62739.619913609997"/>
    <n v="13"/>
  </r>
  <r>
    <x v="6"/>
    <s v="JU2168 NSLHD CLINICAL OPER EXECUTIVE UNIT"/>
    <x v="0"/>
    <x v="16"/>
    <n v="502.97259210549998"/>
    <n v="205124.12393711999"/>
    <n v="63"/>
  </r>
  <r>
    <x v="7"/>
    <s v="JU2175 NSLHD MENTAL HEALTH DRUG AND ALCOHOL"/>
    <x v="0"/>
    <x v="19"/>
    <n v="4448.3762763150999"/>
    <n v="1904510.3798044999"/>
    <n v="90"/>
  </r>
  <r>
    <x v="4"/>
    <s v="JU1048 NSLHD RNS DIV OF MEDIC"/>
    <x v="2"/>
    <x v="12"/>
    <n v="11575.8979116542"/>
    <n v="5607711.1918898895"/>
    <n v="196"/>
  </r>
  <r>
    <x v="3"/>
    <s v="JU1084 NSLHD NBHS DIV OF AGED CARE AND REHAB"/>
    <x v="1"/>
    <x v="18"/>
    <n v="62.184249999999999"/>
    <n v="48505.006604490001"/>
    <n v="1"/>
  </r>
  <r>
    <x v="3"/>
    <s v="JU1088 NSLHD NBHS DIV OF SECTOR OPER"/>
    <x v="0"/>
    <x v="24"/>
    <n v="0"/>
    <n v="0"/>
    <n v="0"/>
  </r>
  <r>
    <x v="4"/>
    <s v="JU4367 - NSLHD RNS RYDE MEDICAL SERVICES"/>
    <x v="0"/>
    <x v="6"/>
    <n v="248.7570263158"/>
    <n v="279425.17599043"/>
    <n v="3"/>
  </r>
  <r>
    <x v="6"/>
    <s v="NSLHD CORPORATE SERVICES - RE PPP"/>
    <x v="2"/>
    <x v="21"/>
    <n v="74.075723684300002"/>
    <n v="37753.729972540001"/>
    <n v="3"/>
  </r>
  <r>
    <x v="8"/>
    <s v="JU1248 NSLHD MANLY SP&amp;T"/>
    <x v="1"/>
    <x v="4"/>
    <n v="0"/>
    <n v="0"/>
    <n v="0"/>
  </r>
  <r>
    <x v="3"/>
    <s v="JU1088 NSLHD NBHS DIV OF SECTOR OPER"/>
    <x v="2"/>
    <x v="1"/>
    <n v="0"/>
    <n v="0"/>
    <n v="0"/>
  </r>
  <r>
    <x v="0"/>
    <s v="JU1040 NSLHD HKHS DIV OF SECTOR OPER"/>
    <x v="1"/>
    <x v="11"/>
    <n v="47.191315789500003"/>
    <n v="15503.80830613"/>
    <n v="4"/>
  </r>
  <r>
    <x v="0"/>
    <s v="JU1046 NSLHD HKHS DIV OF NURSING"/>
    <x v="0"/>
    <x v="7"/>
    <n v="3834.1264473688998"/>
    <n v="1297211.2167710301"/>
    <n v="9"/>
  </r>
  <r>
    <x v="6"/>
    <s v="JU1317 NSLHD NORTHERN BEACHES HOSPITAL"/>
    <x v="2"/>
    <x v="10"/>
    <n v="878.53776315760001"/>
    <n v="422973.62940018001"/>
    <n v="31"/>
  </r>
  <r>
    <x v="0"/>
    <s v="JU1046 NSLHD HKHS DIV OF NURSING"/>
    <x v="0"/>
    <x v="8"/>
    <n v="3655.3585526318998"/>
    <n v="1224550.05152402"/>
    <n v="9"/>
  </r>
  <r>
    <x v="3"/>
    <s v="JU1076 NSLHD NBHS DIV OF ANAESTH AND SURG"/>
    <x v="0"/>
    <x v="14"/>
    <n v="11.881125000000001"/>
    <n v="15756.06332193"/>
    <n v="0"/>
  </r>
  <r>
    <x v="1"/>
    <s v="JU2163 NSLHD PHPP PUBLIC HEALTH UNIT"/>
    <x v="0"/>
    <x v="5"/>
    <n v="186.55798026330001"/>
    <n v="134766.15109626"/>
    <n v="4"/>
  </r>
  <r>
    <x v="6"/>
    <s v="JU2148 NSLHD CLINICAL GOVERNANCE"/>
    <x v="2"/>
    <x v="11"/>
    <n v="337.81723684219997"/>
    <n v="128537.02183791"/>
    <n v="53"/>
  </r>
  <r>
    <x v="8"/>
    <s v="JU1248 NSLHD MANLY SP&amp;T"/>
    <x v="0"/>
    <x v="10"/>
    <n v="0"/>
    <n v="0"/>
    <n v="0"/>
  </r>
  <r>
    <x v="4"/>
    <s v="JU4367 - NSLHD RNS RYDE MEDICAL SERVICES"/>
    <x v="0"/>
    <x v="23"/>
    <n v="333.35605263159999"/>
    <n v="344547.21657091001"/>
    <n v="2"/>
  </r>
  <r>
    <x v="5"/>
    <s v="JU2307 P&amp;CC Area Executive"/>
    <x v="0"/>
    <x v="10"/>
    <n v="52.805144736800003"/>
    <n v="28986.974896160002"/>
    <n v="5"/>
  </r>
  <r>
    <x v="0"/>
    <s v="JU1036 NSLHD HKHS DIV OF REHAB AND AGED CARE"/>
    <x v="1"/>
    <x v="2"/>
    <n v="644.69127631549998"/>
    <n v="317499.56990726001"/>
    <n v="5"/>
  </r>
  <r>
    <x v="6"/>
    <s v="JU2160 NSLHD INFORMATION COMMUNICATIONS &amp; TECHNOLOGY"/>
    <x v="2"/>
    <x v="21"/>
    <n v="1092.4193289473001"/>
    <n v="498377.11761041998"/>
    <n v="99"/>
  </r>
  <r>
    <x v="0"/>
    <s v="JU1036 NSLHD HKHS DIV OF REHAB AND AGED CARE"/>
    <x v="2"/>
    <x v="8"/>
    <n v="636.60393421100002"/>
    <n v="278368.35481802002"/>
    <n v="2"/>
  </r>
  <r>
    <x v="2"/>
    <s v="JU4366 NSLHD RYDE MEDICAL SERVICES"/>
    <x v="0"/>
    <x v="14"/>
    <n v="1871.1642922927001"/>
    <n v="1151754.64588399"/>
    <n v="10"/>
  </r>
  <r>
    <x v="9"/>
    <s v="JU2172 RESEARCH CLINICAL TRIALS"/>
    <x v="1"/>
    <x v="3"/>
    <n v="150.2230065791"/>
    <n v="65898.756619120002"/>
    <n v="19"/>
  </r>
  <r>
    <x v="8"/>
    <s v="JU1237 NSLHD RNS DIV OF MEDICINE SP&amp;T"/>
    <x v="1"/>
    <x v="1"/>
    <n v="0"/>
    <n v="0"/>
    <n v="4"/>
  </r>
  <r>
    <x v="6"/>
    <s v="JU2116 NSLHD CLINICAL TECHNOLOGY SERVICE"/>
    <x v="2"/>
    <x v="10"/>
    <n v="8.3834210525999993"/>
    <n v="3386.5158405900002"/>
    <n v="1"/>
  </r>
  <r>
    <x v="6"/>
    <s v="JU2156 NSLHD FINANCE"/>
    <x v="0"/>
    <x v="16"/>
    <n v="352.95384868420001"/>
    <n v="143914.26843445"/>
    <n v="66"/>
  </r>
  <r>
    <x v="0"/>
    <s v="JU1046 NSLHD HKHS DIV OF NURSING"/>
    <x v="2"/>
    <x v="10"/>
    <n v="4296.3419736844999"/>
    <n v="1498801.7486451699"/>
    <n v="2"/>
  </r>
  <r>
    <x v="0"/>
    <s v="JU1042 NSLHD HKHS DIV OF MEDICAL SERVICES"/>
    <x v="2"/>
    <x v="0"/>
    <n v="1970.9281879702"/>
    <n v="1312332.2683905"/>
    <n v="54"/>
  </r>
  <r>
    <x v="5"/>
    <s v="JU2312 P&amp;CC Community Clinical Rehab"/>
    <x v="0"/>
    <x v="25"/>
    <n v="56.145789473699999"/>
    <n v="24936.755211939999"/>
    <n v="1"/>
  </r>
  <r>
    <x v="0"/>
    <s v="JU1046 NSLHD HKHS DIV OF NURSING"/>
    <x v="0"/>
    <x v="6"/>
    <n v="3705.6407894726999"/>
    <n v="1228763.92446404"/>
    <n v="11"/>
  </r>
  <r>
    <x v="3"/>
    <s v="JU1084 NSLHD NBHS DIV OF AGED CARE AND REHAB"/>
    <x v="0"/>
    <x v="25"/>
    <n v="134.50089473680001"/>
    <n v="140742.55318352999"/>
    <n v="1"/>
  </r>
  <r>
    <x v="4"/>
    <s v="JU1068 NSLHD RNS DIV OF PRIM &amp; COMM CARE"/>
    <x v="1"/>
    <x v="14"/>
    <n v="85.701842105099999"/>
    <n v="35996.567591029998"/>
    <n v="35"/>
  </r>
  <r>
    <x v="5"/>
    <s v="JU2305 P&amp;CC AGED CARE &amp; REHAB"/>
    <x v="0"/>
    <x v="8"/>
    <n v="131.26719736850001"/>
    <n v="55855.87874357"/>
    <n v="11"/>
  </r>
  <r>
    <x v="3"/>
    <s v="JU1088 NSLHD NBHS DIV OF SECTOR OPER"/>
    <x v="2"/>
    <x v="18"/>
    <n v="2.1123684210999998"/>
    <n v="850.39531022000006"/>
    <n v="0"/>
  </r>
  <r>
    <x v="5"/>
    <s v="JU2320 P&amp;CC Multicutural Health"/>
    <x v="0"/>
    <x v="20"/>
    <n v="4.5007894737000003"/>
    <n v="2226.6224670000001"/>
    <n v="1"/>
  </r>
  <r>
    <x v="6"/>
    <s v="JU2164 NSLHD WORKFORCE DEVELOPMENT"/>
    <x v="2"/>
    <x v="22"/>
    <n v="700.92108552670004"/>
    <n v="358002.17711623001"/>
    <n v="63"/>
  </r>
  <r>
    <x v="0"/>
    <s v="JU1024 NSLHD HKH OUTPATIENT SERVICES"/>
    <x v="0"/>
    <x v="0"/>
    <n v="46.035526315799999"/>
    <n v="17813.324459529998"/>
    <n v="1"/>
  </r>
  <r>
    <x v="2"/>
    <s v="JU4368 NSLHD RYDE NURSING SERVICES"/>
    <x v="1"/>
    <x v="11"/>
    <n v="2572.2281578949001"/>
    <n v="870012.67378238996"/>
    <n v="3"/>
  </r>
  <r>
    <x v="5"/>
    <s v="JU2324 P&amp;CC Sydney Home Nursing"/>
    <x v="2"/>
    <x v="9"/>
    <n v="818.29078947380003"/>
    <n v="299195.08381695999"/>
    <n v="1"/>
  </r>
  <r>
    <x v="6"/>
    <s v="JU2116 NSLHD CLINICAL TECHNOLOGY SERVICE"/>
    <x v="0"/>
    <x v="12"/>
    <n v="50.733815789399998"/>
    <n v="18416.558767480001"/>
    <n v="3"/>
  </r>
  <r>
    <x v="4"/>
    <s v="JU1052 NSLHD RNS DIV OF SURG AND ANAESTH"/>
    <x v="2"/>
    <x v="1"/>
    <n v="15328.349864661001"/>
    <n v="6776764.1059373803"/>
    <n v="113"/>
  </r>
  <r>
    <x v="8"/>
    <s v="JU1244 NSLHD HORNSBY SP&amp;T"/>
    <x v="2"/>
    <x v="7"/>
    <n v="0"/>
    <n v="0"/>
    <n v="0"/>
  </r>
  <r>
    <x v="6"/>
    <s v="JU2164 NSLHD WORKFORCE DEVELOPMENT"/>
    <x v="0"/>
    <x v="19"/>
    <n v="729.49846710520001"/>
    <n v="348780.76186887"/>
    <n v="66"/>
  </r>
  <r>
    <x v="6"/>
    <s v="NSLHD CORPORATE SERVICES - RE PPP"/>
    <x v="2"/>
    <x v="5"/>
    <n v="75.287888157799998"/>
    <n v="43069.963932979997"/>
    <n v="3"/>
  </r>
  <r>
    <x v="6"/>
    <s v="JU2156 NSLHD FINANCE"/>
    <x v="2"/>
    <x v="20"/>
    <n v="390.98514473680001"/>
    <n v="194079.61466858999"/>
    <n v="21"/>
  </r>
  <r>
    <x v="8"/>
    <s v="JU1236 NSLHD ROYAL NORTH SHORE SP&amp;T"/>
    <x v="0"/>
    <x v="2"/>
    <n v="114.96835526309999"/>
    <n v="58751.853319889997"/>
    <n v="3"/>
  </r>
  <r>
    <x v="0"/>
    <s v="JU1040 NSLHD HKHS DIV OF SECTOR OPER"/>
    <x v="0"/>
    <x v="4"/>
    <n v="121.9827631579"/>
    <n v="52620.697691360001"/>
    <n v="8"/>
  </r>
  <r>
    <x v="6"/>
    <s v="NSLHD CORPORATE SERVICES - RE PPP"/>
    <x v="1"/>
    <x v="15"/>
    <n v="95.672157894700007"/>
    <n v="47754.672466119999"/>
    <n v="2"/>
  </r>
  <r>
    <x v="0"/>
    <s v="JU1042 NSLHD HKHS DIV OF MEDICAL SERVICES"/>
    <x v="2"/>
    <x v="22"/>
    <n v="2008.4225253760001"/>
    <n v="1343901.2071342999"/>
    <n v="74"/>
  </r>
  <r>
    <x v="6"/>
    <s v="JU2164 NSLHD WORKFORCE DEVELOPMENT"/>
    <x v="2"/>
    <x v="0"/>
    <n v="697.57772368439998"/>
    <n v="358122.20726096001"/>
    <n v="59"/>
  </r>
  <r>
    <x v="0"/>
    <s v="JU1036 NSLHD HKHS DIV OF REHAB AND AGED CARE"/>
    <x v="0"/>
    <x v="13"/>
    <n v="311.5078223685"/>
    <n v="134846.85273390001"/>
    <n v="2"/>
  </r>
  <r>
    <x v="6"/>
    <s v="JU2164 NSLHD WORKFORCE DEVELOPMENT"/>
    <x v="0"/>
    <x v="15"/>
    <n v="538.9917236842"/>
    <n v="272232.19673174998"/>
    <n v="85"/>
  </r>
  <r>
    <x v="3"/>
    <s v="JU1078 NSLHD NBHS MV DIV OF ALLIED HEALTH"/>
    <x v="0"/>
    <x v="10"/>
    <n v="26.523026315799999"/>
    <n v="10293.451887310001"/>
    <n v="1"/>
  </r>
  <r>
    <x v="6"/>
    <s v="JU2158 NSLHD PATU - PATIENT ACCESS TRANSPORT UNIT"/>
    <x v="2"/>
    <x v="5"/>
    <n v="54.8167105263"/>
    <n v="20897.63680118"/>
    <n v="1"/>
  </r>
  <r>
    <x v="4"/>
    <s v="JU4360 NSLHD RNS OPERATIONS"/>
    <x v="2"/>
    <x v="12"/>
    <n v="1864.9777763157999"/>
    <n v="547762.09412807005"/>
    <n v="176"/>
  </r>
  <r>
    <x v="6"/>
    <s v="JU2158 NSLHD PATU - PATIENT ACCESS TRANSPORT UNIT"/>
    <x v="1"/>
    <x v="13"/>
    <n v="33.354999999999997"/>
    <n v="11489.521374370001"/>
    <n v="0"/>
  </r>
  <r>
    <x v="4"/>
    <s v="JU4367 - NSLHD RNS RYDE MEDICAL SERVICES"/>
    <x v="1"/>
    <x v="14"/>
    <n v="34.583289473699999"/>
    <n v="14861.54504544"/>
    <n v="2"/>
  </r>
  <r>
    <x v="4"/>
    <s v="JU1068 NSLHD RNS DIV OF PRIM &amp; COMM CARE"/>
    <x v="2"/>
    <x v="18"/>
    <n v="108.81210526309999"/>
    <n v="42522.306673780004"/>
    <n v="35"/>
  </r>
  <r>
    <x v="1"/>
    <s v="JU2161 NSLHD PHPP ABORIGINAL HEALTH"/>
    <x v="2"/>
    <x v="9"/>
    <n v="5.2690789473999997"/>
    <n v="3191.8299531500002"/>
    <n v="10"/>
  </r>
  <r>
    <x v="7"/>
    <s v="JU2174 - NSLHD DRUG &amp; ALCOHOL"/>
    <x v="0"/>
    <x v="10"/>
    <n v="491.43213157899999"/>
    <n v="216559.46949292999"/>
    <n v="13"/>
  </r>
  <r>
    <x v="1"/>
    <s v="JU2161 NSLHD PHPP ABORIGINAL HEALTH"/>
    <x v="1"/>
    <x v="6"/>
    <n v="4.2397171052999996"/>
    <n v="2231.7774322599998"/>
    <n v="8"/>
  </r>
  <r>
    <x v="3"/>
    <s v="JU1077 NSLHD NBHS MV DIV OF DMS"/>
    <x v="2"/>
    <x v="1"/>
    <n v="49.421867481100001"/>
    <n v="32800.682791970001"/>
    <n v="1"/>
  </r>
  <r>
    <x v="4"/>
    <s v="JU4356 NSLHD RNS MEDICAL SERVICES"/>
    <x v="0"/>
    <x v="1"/>
    <n v="1469.5608552628"/>
    <n v="673569.96012771002"/>
    <n v="242"/>
  </r>
  <r>
    <x v="7"/>
    <s v="JU2175 NSLHD MENTAL HEALTH DRUG AND ALCOHOL"/>
    <x v="1"/>
    <x v="24"/>
    <n v="3741.0706578948998"/>
    <n v="1700625.7643854599"/>
    <n v="78"/>
  </r>
  <r>
    <x v="3"/>
    <s v="JU1079 NSLHD NBHS MV DIV OF CORPORATE SERVICES"/>
    <x v="0"/>
    <x v="18"/>
    <n v="101.6649999999"/>
    <n v="20712.94329006"/>
    <n v="10"/>
  </r>
  <r>
    <x v="7"/>
    <s v="JU2174 - NSLHD DRUG &amp; ALCOHOL"/>
    <x v="0"/>
    <x v="5"/>
    <n v="433.92009868420001"/>
    <n v="199050.89002922"/>
    <n v="26"/>
  </r>
  <r>
    <x v="6"/>
    <s v="JU4344 NSLHD RESEARCH GEN"/>
    <x v="1"/>
    <x v="15"/>
    <n v="148.20881578949999"/>
    <n v="59318.634572000003"/>
    <n v="25"/>
  </r>
  <r>
    <x v="8"/>
    <s v="JU1224 NSLHD AREA NS SP&amp;T"/>
    <x v="1"/>
    <x v="8"/>
    <n v="0"/>
    <n v="0"/>
    <n v="0"/>
  </r>
  <r>
    <x v="6"/>
    <s v="JU2156 NSLHD FINANCE"/>
    <x v="1"/>
    <x v="3"/>
    <n v="336.91396052620001"/>
    <n v="191150.57376845999"/>
    <n v="17"/>
  </r>
  <r>
    <x v="6"/>
    <s v="JU2116 NSLHD CLINICAL TECHNOLOGY SERVICE"/>
    <x v="1"/>
    <x v="24"/>
    <n v="5.9038157895000003"/>
    <n v="2210.4747562399998"/>
    <n v="1"/>
  </r>
  <r>
    <x v="4"/>
    <s v="JU4356 NSLHD RNS MEDICAL SERVICES"/>
    <x v="0"/>
    <x v="18"/>
    <n v="2243.7472894728999"/>
    <n v="1031743.86285865"/>
    <n v="309"/>
  </r>
  <r>
    <x v="5"/>
    <s v="JU2305 P&amp;CC AGED CARE &amp; REHAB"/>
    <x v="1"/>
    <x v="12"/>
    <n v="80.248651315800004"/>
    <n v="39605.257074139998"/>
    <n v="19"/>
  </r>
  <r>
    <x v="5"/>
    <s v="JU2305 P&amp;CC AGED CARE &amp; REHAB"/>
    <x v="2"/>
    <x v="16"/>
    <n v="152.96381578949999"/>
    <n v="65273.259491819997"/>
    <n v="4"/>
  </r>
  <r>
    <x v="6"/>
    <s v="JU2160 NSLHD INFORMATION COMMUNICATIONS &amp; TECHNOLOGY"/>
    <x v="1"/>
    <x v="14"/>
    <n v="721.74749999999995"/>
    <n v="346715.48535833001"/>
    <n v="69"/>
  </r>
  <r>
    <x v="5"/>
    <s v="JU2326 P&amp;CC Transitional Aged Care Program"/>
    <x v="2"/>
    <x v="3"/>
    <n v="4.2131578948000001"/>
    <n v="1905.3050130700001"/>
    <n v="2"/>
  </r>
  <r>
    <x v="5"/>
    <s v="JU2326 P&amp;CC Transitional Aged Care Program"/>
    <x v="1"/>
    <x v="5"/>
    <n v="6.2739473684"/>
    <n v="2527.2747414"/>
    <n v="1"/>
  </r>
  <r>
    <x v="6"/>
    <s v="NSLHD CORPORATE SERVICES - RE PPP"/>
    <x v="0"/>
    <x v="0"/>
    <n v="67.375578947400001"/>
    <n v="41324.928206689998"/>
    <n v="2"/>
  </r>
  <r>
    <x v="5"/>
    <s v="JU2307 P&amp;CC Area Executive"/>
    <x v="1"/>
    <x v="7"/>
    <n v="26.722368420999999"/>
    <n v="13667.623232559999"/>
    <n v="7"/>
  </r>
  <r>
    <x v="4"/>
    <s v="JU1048 NSLHD RNS DIV OF MEDIC"/>
    <x v="2"/>
    <x v="7"/>
    <n v="11593.715984963101"/>
    <n v="5667413.4395780498"/>
    <n v="166"/>
  </r>
  <r>
    <x v="4"/>
    <s v="JU2108 NSLHD IMAGING"/>
    <x v="2"/>
    <x v="1"/>
    <n v="2298.3299877816999"/>
    <n v="1197372.4163511"/>
    <n v="61"/>
  </r>
  <r>
    <x v="5"/>
    <s v="JU2324 P&amp;CC Sydney Home Nursing"/>
    <x v="0"/>
    <x v="11"/>
    <n v="440.48513157910003"/>
    <n v="154868.8834588"/>
    <n v="1"/>
  </r>
  <r>
    <x v="6"/>
    <s v="JU2140 NSLHD NURSING &amp; MIDWIFERY"/>
    <x v="1"/>
    <x v="8"/>
    <n v="227.26526315789999"/>
    <n v="123277.62854252"/>
    <n v="8"/>
  </r>
  <r>
    <x v="7"/>
    <s v="JU2175 NSLHD MENTAL HEALTH DRUG AND ALCOHOL"/>
    <x v="2"/>
    <x v="3"/>
    <n v="4969.6650986832001"/>
    <n v="2152233.4490567702"/>
    <n v="155"/>
  </r>
  <r>
    <x v="4"/>
    <s v="JU1068 NSLHD RNS DIV OF PRIM &amp; COMM CARE"/>
    <x v="2"/>
    <x v="19"/>
    <n v="131.27447368399999"/>
    <n v="53003.998648460001"/>
    <n v="53"/>
  </r>
  <r>
    <x v="2"/>
    <s v="JU4366 NSLHD RYDE MEDICAL SERVICES"/>
    <x v="2"/>
    <x v="19"/>
    <n v="1896.3880874060001"/>
    <n v="1233752.00251354"/>
    <n v="13"/>
  </r>
  <r>
    <x v="2"/>
    <s v="JU4362 NSLHD RYDE CORPORATE SERVICES"/>
    <x v="2"/>
    <x v="1"/>
    <n v="467.97851315759999"/>
    <n v="137349.09046914001"/>
    <n v="22"/>
  </r>
  <r>
    <x v="4"/>
    <s v="JU1052 NSLHD RNS DIV OF SURG AND ANAESTH"/>
    <x v="2"/>
    <x v="0"/>
    <n v="15576.0560610917"/>
    <n v="7090703.2753214203"/>
    <n v="117"/>
  </r>
  <r>
    <x v="3"/>
    <s v="JU1074 NSLHD NBHS MANLY DIV OF NURSING"/>
    <x v="2"/>
    <x v="7"/>
    <n v="971.28000000040004"/>
    <n v="455190.61798923998"/>
    <n v="6"/>
  </r>
  <r>
    <x v="4"/>
    <s v="JU2170 NSLHD RNS Division of Cancer, Haematology &amp; Palliative Care"/>
    <x v="0"/>
    <x v="15"/>
    <n v="3254.9467396615"/>
    <n v="1563436.760088"/>
    <n v="198"/>
  </r>
  <r>
    <x v="0"/>
    <s v="JU1044 NSLHD HKHS DIV OF ALLIED HEALTH"/>
    <x v="0"/>
    <x v="0"/>
    <n v="37.0432894737"/>
    <n v="16167.622262049999"/>
    <n v="10"/>
  </r>
  <r>
    <x v="6"/>
    <s v="JU4312 NSLHD MEDICAL IMAGING"/>
    <x v="0"/>
    <x v="18"/>
    <n v="112.7451071429"/>
    <n v="60573.46502684"/>
    <n v="7"/>
  </r>
  <r>
    <x v="1"/>
    <s v="JU2161 NSLHD PHPP ABORIGINAL HEALTH"/>
    <x v="1"/>
    <x v="2"/>
    <n v="6.1380065788999998"/>
    <n v="3258.9481249"/>
    <n v="8"/>
  </r>
  <r>
    <x v="1"/>
    <s v="JU2152 NSLHD POPULATION HEALTH &amp; PLANNING"/>
    <x v="2"/>
    <x v="12"/>
    <n v="41.567828947300001"/>
    <n v="27554.277071299999"/>
    <n v="3"/>
  </r>
  <r>
    <x v="5"/>
    <s v="JU2320 P&amp;CC Multicutural Health"/>
    <x v="1"/>
    <x v="5"/>
    <n v="0"/>
    <n v="0"/>
    <n v="0"/>
  </r>
  <r>
    <x v="5"/>
    <s v="JU2326 P&amp;CC Transitional Aged Care Program"/>
    <x v="0"/>
    <x v="16"/>
    <n v="2.74"/>
    <n v="1393.6655663199999"/>
    <n v="2"/>
  </r>
  <r>
    <x v="3"/>
    <s v="JU1076 NSLHD NBHS DIV OF ANAESTH AND SURG"/>
    <x v="2"/>
    <x v="1"/>
    <n v="34.68"/>
    <n v="48214.009077670002"/>
    <n v="0"/>
  </r>
  <r>
    <x v="5"/>
    <s v="JU2317 P&amp;CC HealthOne"/>
    <x v="0"/>
    <x v="9"/>
    <n v="0"/>
    <n v="0"/>
    <n v="0"/>
  </r>
  <r>
    <x v="5"/>
    <s v="JU2307 P&amp;CC Area Executive"/>
    <x v="0"/>
    <x v="11"/>
    <n v="59.493618421100003"/>
    <n v="30018.4213203"/>
    <n v="2"/>
  </r>
  <r>
    <x v="6"/>
    <s v="JU1317 NSLHD NORTHERN BEACHES HOSPITAL"/>
    <x v="2"/>
    <x v="11"/>
    <n v="1450.9594736843001"/>
    <n v="666384.59364247997"/>
    <n v="56"/>
  </r>
  <r>
    <x v="0"/>
    <s v="JU1024 NSLHD HKH OUTPATIENT SERVICES"/>
    <x v="0"/>
    <x v="23"/>
    <n v="53.176315789500002"/>
    <n v="19515.856929580001"/>
    <n v="2"/>
  </r>
  <r>
    <x v="3"/>
    <s v="JU1074 NSLHD NBHS MANLY DIV OF NURSING"/>
    <x v="1"/>
    <x v="6"/>
    <n v="1134.4328947368001"/>
    <n v="483993.15911507001"/>
    <n v="11"/>
  </r>
  <r>
    <x v="6"/>
    <s v="JU2140 NSLHD NURSING &amp; MIDWIFERY"/>
    <x v="2"/>
    <x v="17"/>
    <n v="367.7969736842"/>
    <n v="175662.38843493999"/>
    <n v="4"/>
  </r>
  <r>
    <x v="5"/>
    <s v="JU2308 P&amp;CC Breast Screen"/>
    <x v="2"/>
    <x v="21"/>
    <n v="9.4222875939000001"/>
    <n v="5644.2083980999996"/>
    <n v="4"/>
  </r>
  <r>
    <x v="2"/>
    <s v="JU4362 NSLHD RYDE CORPORATE SERVICES"/>
    <x v="1"/>
    <x v="1"/>
    <n v="315.09486842090001"/>
    <n v="88756.105952800004"/>
    <n v="17"/>
  </r>
  <r>
    <x v="3"/>
    <s v="JU1084 NSLHD NBHS DIV OF AGED CARE AND REHAB"/>
    <x v="0"/>
    <x v="22"/>
    <n v="132.26771052629999"/>
    <n v="134506.71444054999"/>
    <n v="2"/>
  </r>
  <r>
    <x v="6"/>
    <s v="NSLHD CORPORATE SERVICES - RE PPP"/>
    <x v="1"/>
    <x v="14"/>
    <n v="64.948565789400007"/>
    <n v="34222.640605059998"/>
    <n v="4"/>
  </r>
  <r>
    <x v="3"/>
    <s v="JU1076 NSLHD NBHS DIV OF ANAESTH AND SURG"/>
    <x v="2"/>
    <x v="11"/>
    <n v="30.090875"/>
    <n v="40928.70439205"/>
    <n v="0"/>
  </r>
  <r>
    <x v="4"/>
    <s v="JU4360 NSLHD RNS OPERATIONS"/>
    <x v="0"/>
    <x v="11"/>
    <n v="1351.709868421"/>
    <n v="375105.54973715998"/>
    <n v="104"/>
  </r>
  <r>
    <x v="3"/>
    <s v="JU1088 NSLHD NBHS DIV OF SECTOR OPER"/>
    <x v="1"/>
    <x v="20"/>
    <n v="0"/>
    <n v="0"/>
    <n v="1"/>
  </r>
  <r>
    <x v="4"/>
    <s v="JU4358 NSLHD RNS NURSING SERVICES"/>
    <x v="2"/>
    <x v="11"/>
    <n v="408.28197368420001"/>
    <n v="161291.75398486"/>
    <n v="1"/>
  </r>
  <r>
    <x v="3"/>
    <s v="JU1072 NSLHD NBHS DIV OF MEDIC EMERG AND ICU"/>
    <x v="2"/>
    <x v="0"/>
    <n v="18.217480263199999"/>
    <n v="16370.070013140001"/>
    <n v="0"/>
  </r>
  <r>
    <x v="3"/>
    <s v="JU1084 NSLHD NBHS DIV OF AGED CARE AND REHAB"/>
    <x v="0"/>
    <x v="4"/>
    <n v="49.213164473699997"/>
    <n v="57685.533294380002"/>
    <n v="0"/>
  </r>
  <r>
    <x v="4"/>
    <s v="JU4358 NSLHD RNS NURSING SERVICES"/>
    <x v="2"/>
    <x v="7"/>
    <n v="341.18539473689998"/>
    <n v="144888.47763879999"/>
    <n v="2"/>
  </r>
  <r>
    <x v="7"/>
    <s v="JU2175 NSLHD MENTAL HEALTH DRUG AND ALCOHOL"/>
    <x v="2"/>
    <x v="0"/>
    <n v="4443.4411710510003"/>
    <n v="1956261.7117288499"/>
    <n v="106"/>
  </r>
  <r>
    <x v="4"/>
    <s v="JU1102 NSLHD CORPORATE SERVICES - RNS PPP"/>
    <x v="1"/>
    <x v="20"/>
    <n v="35.386315789500003"/>
    <n v="10059.908503320001"/>
    <n v="0"/>
  </r>
  <r>
    <x v="8"/>
    <s v="JU4340 NSLHD RESEARCH SP&amp;T"/>
    <x v="2"/>
    <x v="25"/>
    <n v="259.63221052630001"/>
    <n v="140539.56039763"/>
    <n v="19"/>
  </r>
  <r>
    <x v="4"/>
    <s v="JU1102 NSLHD CORPORATE SERVICES - RNS PPP"/>
    <x v="1"/>
    <x v="6"/>
    <n v="59.693421052700003"/>
    <n v="17594.540398829999"/>
    <n v="0"/>
  </r>
  <r>
    <x v="6"/>
    <s v="JU2116 NSLHD CLINICAL TECHNOLOGY SERVICE"/>
    <x v="0"/>
    <x v="9"/>
    <n v="36.065921052699998"/>
    <n v="12549.55729871"/>
    <n v="1"/>
  </r>
  <r>
    <x v="6"/>
    <s v="JU2148 NSLHD CLINICAL GOVERNANCE"/>
    <x v="1"/>
    <x v="18"/>
    <n v="392.88578947370002"/>
    <n v="179891.91487638"/>
    <n v="34"/>
  </r>
  <r>
    <x v="3"/>
    <s v="JU1078 NSLHD NBHS MV DIV OF ALLIED HEALTH"/>
    <x v="0"/>
    <x v="22"/>
    <n v="22.2311842105"/>
    <n v="9035.8166123299998"/>
    <n v="0"/>
  </r>
  <r>
    <x v="6"/>
    <s v="JU2160 NSLHD INFORMATION COMMUNICATIONS &amp; TECHNOLOGY"/>
    <x v="2"/>
    <x v="15"/>
    <n v="1208.8539276319"/>
    <n v="549834.73103667004"/>
    <n v="124"/>
  </r>
  <r>
    <x v="5"/>
    <s v="JU2308 P&amp;CC Breast Screen"/>
    <x v="1"/>
    <x v="5"/>
    <n v="9.9896578947000005"/>
    <n v="5622.7712283600004"/>
    <n v="3"/>
  </r>
  <r>
    <x v="4"/>
    <s v="JU4367 - NSLHD RNS RYDE MEDICAL SERVICES"/>
    <x v="0"/>
    <x v="1"/>
    <n v="245.12360526309999"/>
    <n v="277403.83354240999"/>
    <n v="4"/>
  </r>
  <r>
    <x v="3"/>
    <s v="JU1074 NSLHD NBHS MANLY DIV OF NURSING"/>
    <x v="2"/>
    <x v="18"/>
    <n v="1133.4746052635001"/>
    <n v="529421.33500375994"/>
    <n v="6"/>
  </r>
  <r>
    <x v="6"/>
    <s v="JU2166 NSLHD SENIOR MEDICAL WORKFORCE"/>
    <x v="2"/>
    <x v="9"/>
    <n v="146.6062236841"/>
    <n v="87387.033572429995"/>
    <n v="8"/>
  </r>
  <r>
    <x v="3"/>
    <s v="JU1074 NSLHD NBHS MANLY DIV OF NURSING"/>
    <x v="2"/>
    <x v="12"/>
    <n v="1101.2161842109001"/>
    <n v="510398.97806116001"/>
    <n v="3"/>
  </r>
  <r>
    <x v="0"/>
    <s v="JU1046 NSLHD HKHS DIV OF NURSING"/>
    <x v="2"/>
    <x v="22"/>
    <n v="4377.0947368422003"/>
    <n v="1526723.4147210601"/>
    <n v="5"/>
  </r>
  <r>
    <x v="3"/>
    <s v="JU1074 NSLHD NBHS MANLY DIV OF NURSING"/>
    <x v="0"/>
    <x v="21"/>
    <n v="898.86631578979996"/>
    <n v="418635.13738859002"/>
    <n v="7"/>
  </r>
  <r>
    <x v="6"/>
    <s v="JU2166 NSLHD SENIOR MEDICAL WORKFORCE"/>
    <x v="0"/>
    <x v="16"/>
    <n v="130.38972368410001"/>
    <n v="71800.413196950001"/>
    <n v="29"/>
  </r>
  <r>
    <x v="6"/>
    <s v="JU2164 NSLHD WORKFORCE DEVELOPMENT"/>
    <x v="1"/>
    <x v="16"/>
    <n v="723.157401316"/>
    <n v="373058.07791637001"/>
    <n v="60"/>
  </r>
  <r>
    <x v="9"/>
    <s v="JU2172 RESEARCH CLINICAL TRIALS"/>
    <x v="1"/>
    <x v="24"/>
    <n v="108.9064276316"/>
    <n v="49698.549544610003"/>
    <n v="13"/>
  </r>
  <r>
    <x v="8"/>
    <s v="JU1244 NSLHD HORNSBY SP&amp;T"/>
    <x v="1"/>
    <x v="6"/>
    <n v="0"/>
    <n v="0"/>
    <n v="0"/>
  </r>
  <r>
    <x v="4"/>
    <s v="JU1102 NSLHD CORPORATE SERVICES - RNS PPP"/>
    <x v="1"/>
    <x v="13"/>
    <n v="58.928421052600001"/>
    <n v="16728.97499884"/>
    <n v="0"/>
  </r>
  <r>
    <x v="5"/>
    <s v="JU2326 P&amp;CC Transitional Aged Care Program"/>
    <x v="1"/>
    <x v="7"/>
    <n v="10.099078947400001"/>
    <n v="4203.6781492299997"/>
    <n v="1"/>
  </r>
  <r>
    <x v="4"/>
    <s v="JU1102 NSLHD CORPORATE SERVICES - RNS PPP"/>
    <x v="1"/>
    <x v="7"/>
    <n v="39.822105263200001"/>
    <n v="11459.104249079999"/>
    <n v="0"/>
  </r>
  <r>
    <x v="5"/>
    <s v="JU2317 P&amp;CC HealthOne"/>
    <x v="2"/>
    <x v="5"/>
    <n v="1.6012500000000001"/>
    <n v="1082.6471418000001"/>
    <n v="0"/>
  </r>
  <r>
    <x v="5"/>
    <s v="JU2326 P&amp;CC Transitional Aged Care Program"/>
    <x v="2"/>
    <x v="24"/>
    <n v="11.8482894737"/>
    <n v="4800.7348309600002"/>
    <n v="0"/>
  </r>
  <r>
    <x v="6"/>
    <s v="JU1316 NSLHD REPORTING ENTITY"/>
    <x v="0"/>
    <x v="10"/>
    <n v="17.255657894799999"/>
    <n v="3703.6194117700002"/>
    <n v="0"/>
  </r>
  <r>
    <x v="6"/>
    <s v="NSLHD CORPORATE SERVICES - RE PPP"/>
    <x v="2"/>
    <x v="7"/>
    <n v="85.333250000099994"/>
    <n v="48501.758498329997"/>
    <n v="3"/>
  </r>
  <r>
    <x v="8"/>
    <s v="JU1236 NSLHD ROYAL NORTH SHORE SP&amp;T"/>
    <x v="0"/>
    <x v="9"/>
    <n v="155.24346710520001"/>
    <n v="98492.617407559999"/>
    <n v="5"/>
  </r>
  <r>
    <x v="8"/>
    <s v="JU1248 NSLHD MANLY SP&amp;T"/>
    <x v="1"/>
    <x v="20"/>
    <n v="0"/>
    <n v="0"/>
    <n v="0"/>
  </r>
  <r>
    <x v="3"/>
    <s v="JU1088 NSLHD NBHS DIV OF SECTOR OPER"/>
    <x v="0"/>
    <x v="1"/>
    <n v="0"/>
    <n v="0"/>
    <n v="0"/>
  </r>
  <r>
    <x v="4"/>
    <s v="JU4358 NSLHD RNS NURSING SERVICES"/>
    <x v="2"/>
    <x v="12"/>
    <n v="402.58144736859998"/>
    <n v="179710.72962304001"/>
    <n v="2"/>
  </r>
  <r>
    <x v="5"/>
    <s v="JU2307 P&amp;CC Area Executive"/>
    <x v="1"/>
    <x v="20"/>
    <n v="29.782499999999999"/>
    <n v="14917.433147969999"/>
    <n v="7"/>
  </r>
  <r>
    <x v="8"/>
    <s v="JU1244 NSLHD HORNSBY SP&amp;T"/>
    <x v="2"/>
    <x v="18"/>
    <n v="0"/>
    <n v="0"/>
    <n v="0"/>
  </r>
  <r>
    <x v="8"/>
    <s v="JU1244 NSLHD HORNSBY SP&amp;T"/>
    <x v="2"/>
    <x v="15"/>
    <n v="0"/>
    <n v="0"/>
    <n v="0"/>
  </r>
  <r>
    <x v="8"/>
    <s v="JU1244 NSLHD HORNSBY SP&amp;T"/>
    <x v="2"/>
    <x v="6"/>
    <n v="0"/>
    <n v="0"/>
    <n v="0"/>
  </r>
  <r>
    <x v="6"/>
    <s v="JU4344 NSLHD RESEARCH GEN"/>
    <x v="2"/>
    <x v="9"/>
    <n v="138.80013157889999"/>
    <n v="54755.411098129996"/>
    <n v="23"/>
  </r>
  <r>
    <x v="8"/>
    <s v="JU1244 NSLHD HORNSBY SP&amp;T"/>
    <x v="2"/>
    <x v="20"/>
    <n v="0"/>
    <n v="0"/>
    <n v="0"/>
  </r>
  <r>
    <x v="3"/>
    <s v="JU1088 NSLHD NBHS DIV OF SECTOR OPER"/>
    <x v="0"/>
    <x v="21"/>
    <n v="0"/>
    <n v="0"/>
    <n v="0"/>
  </r>
  <r>
    <x v="8"/>
    <s v="JU1248 NSLHD MANLY SP&amp;T"/>
    <x v="1"/>
    <x v="6"/>
    <n v="0"/>
    <n v="0"/>
    <n v="0"/>
  </r>
  <r>
    <x v="8"/>
    <s v="JU1248 NSLHD MANLY SP&amp;T"/>
    <x v="1"/>
    <x v="18"/>
    <n v="0"/>
    <n v="0"/>
    <n v="0"/>
  </r>
  <r>
    <x v="8"/>
    <s v="JU1244 NSLHD HORNSBY SP&amp;T"/>
    <x v="0"/>
    <x v="3"/>
    <n v="0"/>
    <n v="0"/>
    <n v="0"/>
  </r>
  <r>
    <x v="2"/>
    <s v="JU4368 NSLHD RYDE NURSING SERVICES"/>
    <x v="1"/>
    <x v="5"/>
    <n v="2638.6551315788001"/>
    <n v="887143.45624226995"/>
    <n v="0"/>
  </r>
  <r>
    <x v="4"/>
    <s v="JU4356 NSLHD RNS MEDICAL SERVICES"/>
    <x v="1"/>
    <x v="4"/>
    <n v="1782.0237302626999"/>
    <n v="905663.53195083002"/>
    <n v="135"/>
  </r>
  <r>
    <x v="0"/>
    <s v="JU1046 NSLHD HKHS DIV OF NURSING"/>
    <x v="1"/>
    <x v="4"/>
    <n v="4380.6930263162003"/>
    <n v="1615950.8849032"/>
    <n v="8"/>
  </r>
  <r>
    <x v="4"/>
    <s v="JU4367 - NSLHD RNS RYDE MEDICAL SERVICES"/>
    <x v="0"/>
    <x v="11"/>
    <n v="220.8458223685"/>
    <n v="259938.96670131999"/>
    <n v="2"/>
  </r>
  <r>
    <x v="9"/>
    <s v="JU2172 RESEARCH CLINICAL TRIALS"/>
    <x v="0"/>
    <x v="23"/>
    <n v="135.4934210527"/>
    <n v="50321.905070399996"/>
    <n v="23"/>
  </r>
  <r>
    <x v="4"/>
    <s v="JU2108 NSLHD IMAGING"/>
    <x v="1"/>
    <x v="24"/>
    <n v="1980.8446635334001"/>
    <n v="1094796.12686357"/>
    <n v="35"/>
  </r>
  <r>
    <x v="6"/>
    <s v="JU2168 NSLHD CLINICAL OPER EXECUTIVE UNIT"/>
    <x v="1"/>
    <x v="3"/>
    <n v="638.11209210480001"/>
    <n v="263408.59156277002"/>
    <n v="41"/>
  </r>
  <r>
    <x v="5"/>
    <s v="JU2324 P&amp;CC Sydney Home Nursing"/>
    <x v="2"/>
    <x v="6"/>
    <n v="832.24960526320001"/>
    <n v="303063.80795121001"/>
    <n v="0"/>
  </r>
  <r>
    <x v="6"/>
    <s v="JU4312 NSLHD MEDICAL IMAGING"/>
    <x v="2"/>
    <x v="5"/>
    <n v="113.31771428570001"/>
    <n v="62133.225278580001"/>
    <n v="0"/>
  </r>
  <r>
    <x v="4"/>
    <s v="JU1064 NSLHD RNS DIV OF BUSINESS UNITS"/>
    <x v="1"/>
    <x v="15"/>
    <n v="0"/>
    <n v="0"/>
    <n v="0"/>
  </r>
  <r>
    <x v="4"/>
    <s v="JU4356 NSLHD RNS MEDICAL SERVICES"/>
    <x v="1"/>
    <x v="15"/>
    <n v="2199.0914671063001"/>
    <n v="1051650.5113524301"/>
    <n v="93"/>
  </r>
  <r>
    <x v="6"/>
    <s v="JU2160 NSLHD INFORMATION COMMUNICATIONS &amp; TECHNOLOGY"/>
    <x v="2"/>
    <x v="0"/>
    <n v="1075.1813947365999"/>
    <n v="506016.58289914997"/>
    <n v="90"/>
  </r>
  <r>
    <x v="6"/>
    <s v="JU2156 NSLHD FINANCE"/>
    <x v="0"/>
    <x v="9"/>
    <n v="339.10657236830002"/>
    <n v="144708.35804925999"/>
    <n v="14"/>
  </r>
  <r>
    <x v="8"/>
    <s v="JU1248 NSLHD MANLY SP&amp;T"/>
    <x v="0"/>
    <x v="19"/>
    <n v="0"/>
    <n v="0"/>
    <n v="0"/>
  </r>
  <r>
    <x v="5"/>
    <s v="JU2324 P&amp;CC Sydney Home Nursing"/>
    <x v="2"/>
    <x v="7"/>
    <n v="863.38710526349996"/>
    <n v="313118.18516942998"/>
    <n v="0"/>
  </r>
  <r>
    <x v="5"/>
    <s v="JU2312 P&amp;CC Community Clinical Rehab"/>
    <x v="0"/>
    <x v="17"/>
    <n v="71.201973684199999"/>
    <n v="31551.065483850001"/>
    <n v="0"/>
  </r>
  <r>
    <x v="0"/>
    <s v="JU1046 NSLHD HKHS DIV OF NURSING"/>
    <x v="0"/>
    <x v="24"/>
    <n v="3696.1798684218002"/>
    <n v="1230097.5962818901"/>
    <n v="5"/>
  </r>
  <r>
    <x v="2"/>
    <s v="JU4366 NSLHD RYDE MEDICAL SERVICES"/>
    <x v="0"/>
    <x v="13"/>
    <n v="1604.8567866542001"/>
    <n v="984338.51865373994"/>
    <n v="11"/>
  </r>
  <r>
    <x v="4"/>
    <s v="JU1068 NSLHD RNS DIV OF PRIM &amp; COMM CARE"/>
    <x v="0"/>
    <x v="7"/>
    <n v="93.096447368200003"/>
    <n v="36100.79414287"/>
    <n v="29"/>
  </r>
  <r>
    <x v="5"/>
    <s v="JU2315 P&amp;CC HARP"/>
    <x v="1"/>
    <x v="12"/>
    <n v="86.742539473700006"/>
    <n v="122155.80440434"/>
    <n v="3"/>
  </r>
  <r>
    <x v="4"/>
    <s v="JU1064 NSLHD RNS DIV OF BUSINESS UNITS"/>
    <x v="1"/>
    <x v="13"/>
    <n v="0"/>
    <n v="0"/>
    <n v="0"/>
  </r>
  <r>
    <x v="4"/>
    <s v="JU1052 NSLHD RNS DIV OF SURG AND ANAESTH"/>
    <x v="2"/>
    <x v="22"/>
    <n v="16161.784514098499"/>
    <n v="7373190.7766746702"/>
    <n v="118"/>
  </r>
  <r>
    <x v="0"/>
    <s v="JU1024 NSLHD HKH OUTPATIENT SERVICES"/>
    <x v="0"/>
    <x v="7"/>
    <n v="71.197894736799995"/>
    <n v="24911.43211093"/>
    <n v="0"/>
  </r>
  <r>
    <x v="6"/>
    <s v="JU4312 NSLHD MEDICAL IMAGING"/>
    <x v="1"/>
    <x v="20"/>
    <n v="123.5101278196"/>
    <n v="71824.102055769996"/>
    <n v="0"/>
  </r>
  <r>
    <x v="6"/>
    <s v="JU2140 NSLHD NURSING &amp; MIDWIFERY"/>
    <x v="1"/>
    <x v="12"/>
    <n v="187.35289473680001"/>
    <n v="104438.03508779001"/>
    <n v="3"/>
  </r>
  <r>
    <x v="5"/>
    <s v="JU2308 P&amp;CC Breast Screen"/>
    <x v="2"/>
    <x v="4"/>
    <n v="3.8846315789000001"/>
    <n v="2086.0710633600002"/>
    <n v="2"/>
  </r>
  <r>
    <x v="5"/>
    <s v="JU2309 P&amp;CC Child &amp; Family Health"/>
    <x v="1"/>
    <x v="7"/>
    <n v="497.68472368409999"/>
    <n v="334851.60595311999"/>
    <n v="38"/>
  </r>
  <r>
    <x v="5"/>
    <s v="JU2305 P&amp;CC AGED CARE &amp; REHAB"/>
    <x v="1"/>
    <x v="20"/>
    <n v="100.667736842"/>
    <n v="47261.031740519997"/>
    <n v="23"/>
  </r>
  <r>
    <x v="7"/>
    <s v="JU2175 NSLHD MENTAL HEALTH DRUG AND ALCOHOL"/>
    <x v="2"/>
    <x v="17"/>
    <n v="4327.0287039467003"/>
    <n v="1937947.35679014"/>
    <n v="107"/>
  </r>
  <r>
    <x v="5"/>
    <s v="JU2309 P&amp;CC Child &amp; Family Health"/>
    <x v="1"/>
    <x v="5"/>
    <n v="537.93192105280002"/>
    <n v="346557.77574747999"/>
    <n v="53"/>
  </r>
  <r>
    <x v="2"/>
    <s v="JU4366 NSLHD RYDE MEDICAL SERVICES"/>
    <x v="2"/>
    <x v="4"/>
    <n v="1789.3039548871"/>
    <n v="1152116.0779758799"/>
    <n v="16"/>
  </r>
  <r>
    <x v="6"/>
    <s v="NSLHD CORPORATE SERVICES - RE PPP"/>
    <x v="2"/>
    <x v="18"/>
    <n v="29.0244605263"/>
    <n v="16262.04123911"/>
    <n v="4"/>
  </r>
  <r>
    <x v="0"/>
    <s v="JU1036 NSLHD HKHS DIV OF REHAB AND AGED CARE"/>
    <x v="0"/>
    <x v="18"/>
    <n v="521.14705921049995"/>
    <n v="242078.58202964999"/>
    <n v="20"/>
  </r>
  <r>
    <x v="6"/>
    <s v="JU4344 NSLHD RESEARCH GEN"/>
    <x v="0"/>
    <x v="1"/>
    <n v="172.52734210509999"/>
    <n v="91305.768424969996"/>
    <n v="21"/>
  </r>
  <r>
    <x v="2"/>
    <s v="JU4368 NSLHD RYDE NURSING SERVICES"/>
    <x v="2"/>
    <x v="2"/>
    <n v="2832.2959210527001"/>
    <n v="960763.22925649001"/>
    <n v="1"/>
  </r>
  <r>
    <x v="4"/>
    <s v="JU2108 NSLHD IMAGING"/>
    <x v="1"/>
    <x v="8"/>
    <n v="2027.096525376"/>
    <n v="1117004.8875571501"/>
    <n v="37"/>
  </r>
  <r>
    <x v="0"/>
    <s v="JU1044 NSLHD HKHS DIV OF ALLIED HEALTH"/>
    <x v="0"/>
    <x v="23"/>
    <n v="43.270789473699999"/>
    <n v="18629.62444743"/>
    <n v="11"/>
  </r>
  <r>
    <x v="3"/>
    <s v="JU1074 NSLHD NBHS MANLY DIV OF NURSING"/>
    <x v="0"/>
    <x v="9"/>
    <n v="931.40210526299995"/>
    <n v="430796.47343617002"/>
    <n v="6"/>
  </r>
  <r>
    <x v="7"/>
    <s v="JU2175 NSLHD MENTAL HEALTH DRUG AND ALCOHOL"/>
    <x v="2"/>
    <x v="15"/>
    <n v="4274.8978947366004"/>
    <n v="1819835.7351031599"/>
    <n v="119"/>
  </r>
  <r>
    <x v="8"/>
    <s v="JU1244 NSLHD HORNSBY SP&amp;T"/>
    <x v="0"/>
    <x v="9"/>
    <n v="0"/>
    <n v="0"/>
    <n v="0"/>
  </r>
  <r>
    <x v="4"/>
    <s v="JU1064 NSLHD RNS DIV OF BUSINESS UNITS"/>
    <x v="2"/>
    <x v="11"/>
    <n v="0"/>
    <n v="0"/>
    <n v="0"/>
  </r>
  <r>
    <x v="6"/>
    <s v="JU4344 NSLHD RESEARCH GEN"/>
    <x v="2"/>
    <x v="4"/>
    <n v="132.9734210526"/>
    <n v="52871.661500620001"/>
    <n v="21"/>
  </r>
  <r>
    <x v="2"/>
    <s v="JU4370 NSLHD RYDE PRIMARY &amp; COMMUNITY CARE"/>
    <x v="2"/>
    <x v="24"/>
    <n v="3.2814473683999998"/>
    <n v="1470.2268718800001"/>
    <n v="2"/>
  </r>
  <r>
    <x v="0"/>
    <s v="JU1042 NSLHD HKHS DIV OF MEDICAL SERVICES"/>
    <x v="2"/>
    <x v="3"/>
    <n v="2347.1466616535999"/>
    <n v="1455912.0401439001"/>
    <n v="28"/>
  </r>
  <r>
    <x v="5"/>
    <s v="JU2316 P&amp;CC Health Contact Centre"/>
    <x v="2"/>
    <x v="16"/>
    <n v="20.23"/>
    <n v="6751.4258796000004"/>
    <n v="3"/>
  </r>
  <r>
    <x v="6"/>
    <s v="JU2164 NSLHD WORKFORCE DEVELOPMENT"/>
    <x v="2"/>
    <x v="24"/>
    <n v="638.75552631549999"/>
    <n v="321636.29668212001"/>
    <n v="55"/>
  </r>
  <r>
    <x v="5"/>
    <s v="JU2316 P&amp;CC Health Contact Centre"/>
    <x v="2"/>
    <x v="23"/>
    <n v="27.280657894600001"/>
    <n v="9328.10659725"/>
    <n v="2"/>
  </r>
  <r>
    <x v="6"/>
    <s v="JU2160 NSLHD INFORMATION COMMUNICATIONS &amp; TECHNOLOGY"/>
    <x v="0"/>
    <x v="1"/>
    <n v="940.85968421029997"/>
    <n v="431821.20115804998"/>
    <n v="106"/>
  </r>
  <r>
    <x v="4"/>
    <s v="JU4360 NSLHD RNS OPERATIONS"/>
    <x v="1"/>
    <x v="6"/>
    <n v="1389.0619276312"/>
    <n v="428099.84505437"/>
    <n v="197"/>
  </r>
  <r>
    <x v="6"/>
    <s v="JU2159 NSLHD CORPORATE SERVICES REPORTING ENTITY"/>
    <x v="2"/>
    <x v="21"/>
    <n v="33.172388157999997"/>
    <n v="13443.73333485"/>
    <n v="3"/>
  </r>
  <r>
    <x v="4"/>
    <s v="JU4354 NSLHD RNS FINANCE"/>
    <x v="0"/>
    <x v="12"/>
    <n v="165.03092105269999"/>
    <n v="63854.895248150002"/>
    <n v="13"/>
  </r>
  <r>
    <x v="4"/>
    <s v="JU1068 NSLHD RNS DIV OF PRIM &amp; COMM CARE"/>
    <x v="0"/>
    <x v="23"/>
    <n v="126.0515789471"/>
    <n v="51011.448150060001"/>
    <n v="39"/>
  </r>
  <r>
    <x v="6"/>
    <s v="JU2148 NSLHD CLINICAL GOVERNANCE"/>
    <x v="0"/>
    <x v="9"/>
    <n v="295.77618421030002"/>
    <n v="109185.79304064"/>
    <n v="40"/>
  </r>
  <r>
    <x v="8"/>
    <s v="JU4340 NSLHD RESEARCH SP&amp;T"/>
    <x v="0"/>
    <x v="1"/>
    <n v="335.41236842119997"/>
    <n v="143245.40586520001"/>
    <n v="121"/>
  </r>
  <r>
    <x v="7"/>
    <s v="JU2175 NSLHD MENTAL HEALTH DRUG AND ALCOHOL"/>
    <x v="2"/>
    <x v="22"/>
    <n v="4532.2394144742002"/>
    <n v="1992044.28843281"/>
    <n v="81"/>
  </r>
  <r>
    <x v="6"/>
    <s v="JU1317 NSLHD NORTHERN BEACHES HOSPITAL"/>
    <x v="1"/>
    <x v="20"/>
    <n v="1019.4109210525"/>
    <n v="517134.86180595"/>
    <n v="69"/>
  </r>
  <r>
    <x v="4"/>
    <s v="JU1056 NSLHD RNS DIV OF WOM CHILD AND FAM HLTH"/>
    <x v="1"/>
    <x v="4"/>
    <n v="3529.3555197365999"/>
    <n v="1897475.8013887601"/>
    <n v="40"/>
  </r>
  <r>
    <x v="6"/>
    <s v="JU2159 NSLHD CORPORATE SERVICES REPORTING ENTITY"/>
    <x v="0"/>
    <x v="24"/>
    <n v="31.0085657895"/>
    <n v="15511.975492039999"/>
    <n v="0"/>
  </r>
  <r>
    <x v="8"/>
    <s v="JU1244 NSLHD HORNSBY SP&amp;T"/>
    <x v="1"/>
    <x v="15"/>
    <n v="0"/>
    <n v="0"/>
    <n v="0"/>
  </r>
  <r>
    <x v="5"/>
    <s v="JU2324 P&amp;CC Sydney Home Nursing"/>
    <x v="0"/>
    <x v="15"/>
    <n v="421.96197368399999"/>
    <n v="149398.23043279999"/>
    <n v="0"/>
  </r>
  <r>
    <x v="4"/>
    <s v="JU1056 NSLHD RNS DIV OF WOM CHILD AND FAM HLTH"/>
    <x v="2"/>
    <x v="9"/>
    <n v="3915.9673092103999"/>
    <n v="1937961.6809814"/>
    <n v="35"/>
  </r>
  <r>
    <x v="8"/>
    <s v="JU1236 NSLHD ROYAL NORTH SHORE SP&amp;T"/>
    <x v="0"/>
    <x v="8"/>
    <n v="110.8063157895"/>
    <n v="53705.922672569999"/>
    <n v="6"/>
  </r>
  <r>
    <x v="2"/>
    <s v="JU4370 NSLHD RYDE PRIMARY &amp; COMMUNITY CARE"/>
    <x v="2"/>
    <x v="9"/>
    <n v="10.444868421000001"/>
    <n v="4424.4527156499998"/>
    <n v="4"/>
  </r>
  <r>
    <x v="8"/>
    <s v="JU4340 NSLHD RESEARCH SP&amp;T"/>
    <x v="0"/>
    <x v="2"/>
    <n v="299.7326315789"/>
    <n v="131948.76430693999"/>
    <n v="125"/>
  </r>
  <r>
    <x v="5"/>
    <s v="JU2326 P&amp;CC Transitional Aged Care Program"/>
    <x v="1"/>
    <x v="13"/>
    <n v="5.5089473684000003"/>
    <n v="2219.1170436000002"/>
    <n v="1"/>
  </r>
  <r>
    <x v="5"/>
    <s v="JU2315 P&amp;CC HARP"/>
    <x v="0"/>
    <x v="25"/>
    <n v="106.0019342105"/>
    <n v="107107.12472584999"/>
    <n v="1"/>
  </r>
  <r>
    <x v="0"/>
    <s v="JU1025 NSLHD HKHS DIV OF CORPORATE SERVICES"/>
    <x v="2"/>
    <x v="3"/>
    <n v="604.19776315809997"/>
    <n v="139935.84135505001"/>
    <n v="16"/>
  </r>
  <r>
    <x v="0"/>
    <s v="JU1036 NSLHD HKHS DIV OF REHAB AND AGED CARE"/>
    <x v="1"/>
    <x v="7"/>
    <n v="635.3746513159"/>
    <n v="305432.92539958999"/>
    <n v="4"/>
  </r>
  <r>
    <x v="1"/>
    <s v="JU2162 NSLHD PHPP HEALTH PROMOTION"/>
    <x v="2"/>
    <x v="18"/>
    <n v="19.152105263300001"/>
    <n v="7446.4693873699998"/>
    <n v="11"/>
  </r>
  <r>
    <x v="4"/>
    <s v="JU4360 NSLHD RNS OPERATIONS"/>
    <x v="0"/>
    <x v="5"/>
    <n v="1365.9428947365"/>
    <n v="379345.30192226998"/>
    <n v="111"/>
  </r>
  <r>
    <x v="6"/>
    <s v="JU2144 NSLHD CHIEF EXECUTIVE"/>
    <x v="0"/>
    <x v="14"/>
    <n v="228.65960526320001"/>
    <n v="94662.459912799997"/>
    <n v="34"/>
  </r>
  <r>
    <x v="6"/>
    <s v="JU1316 NSLHD REPORTING ENTITY"/>
    <x v="0"/>
    <x v="13"/>
    <n v="45.590236842099998"/>
    <n v="18344.25942903"/>
    <n v="4"/>
  </r>
  <r>
    <x v="5"/>
    <s v="JU2314 P&amp;CC Cremone CHC"/>
    <x v="1"/>
    <x v="13"/>
    <n v="0"/>
    <n v="0"/>
    <n v="0"/>
  </r>
  <r>
    <x v="4"/>
    <s v="JU1068 NSLHD RNS DIV OF PRIM &amp; COMM CARE"/>
    <x v="0"/>
    <x v="25"/>
    <n v="90.953684210600002"/>
    <n v="34438.838465749999"/>
    <n v="42"/>
  </r>
  <r>
    <x v="6"/>
    <s v="JU2116 NSLHD CLINICAL TECHNOLOGY SERVICE"/>
    <x v="2"/>
    <x v="8"/>
    <n v="35.580789473800003"/>
    <n v="15264.420137929999"/>
    <n v="1"/>
  </r>
  <r>
    <x v="5"/>
    <s v="JU2305 P&amp;CC AGED CARE &amp; REHAB"/>
    <x v="0"/>
    <x v="21"/>
    <n v="136.0474934209"/>
    <n v="56831.224440569997"/>
    <n v="5"/>
  </r>
  <r>
    <x v="2"/>
    <s v="JU4368 NSLHD RYDE NURSING SERVICES"/>
    <x v="0"/>
    <x v="18"/>
    <n v="2374.3246052628001"/>
    <n v="803667.53945168003"/>
    <n v="8"/>
  </r>
  <r>
    <x v="6"/>
    <s v="JU2148 NSLHD CLINICAL GOVERNANCE"/>
    <x v="0"/>
    <x v="8"/>
    <n v="381.83447368470001"/>
    <n v="136227.31275844999"/>
    <n v="59"/>
  </r>
  <r>
    <x v="3"/>
    <s v="JU1084 NSLHD NBHS DIV OF AGED CARE AND REHAB"/>
    <x v="1"/>
    <x v="14"/>
    <n v="61.179993421100001"/>
    <n v="47854.507587779997"/>
    <n v="1"/>
  </r>
  <r>
    <x v="6"/>
    <s v="JU2168 NSLHD CLINICAL OPER EXECUTIVE UNIT"/>
    <x v="1"/>
    <x v="7"/>
    <n v="692.0405197366"/>
    <n v="282687.28848833003"/>
    <n v="36"/>
  </r>
  <r>
    <x v="0"/>
    <s v="JU1024 NSLHD HKH OUTPATIENT SERVICES"/>
    <x v="0"/>
    <x v="25"/>
    <n v="52.388289473599997"/>
    <n v="19747.779915809999"/>
    <n v="1"/>
  </r>
  <r>
    <x v="5"/>
    <s v="JU2322 P&amp;CC Oral Health"/>
    <x v="0"/>
    <x v="15"/>
    <n v="68.625921052699994"/>
    <n v="27033.782770090002"/>
    <n v="2"/>
  </r>
  <r>
    <x v="1"/>
    <s v="JU2161 NSLHD PHPP ABORIGINAL HEALTH"/>
    <x v="0"/>
    <x v="19"/>
    <n v="47.0664013158"/>
    <n v="19714.196496870001"/>
    <n v="14"/>
  </r>
  <r>
    <x v="8"/>
    <s v="JU1248 NSLHD MANLY SP&amp;T"/>
    <x v="0"/>
    <x v="1"/>
    <n v="12.192368420999999"/>
    <n v="4950.5461126999999"/>
    <n v="0"/>
  </r>
  <r>
    <x v="5"/>
    <s v="JU2307 P&amp;CC Area Executive"/>
    <x v="0"/>
    <x v="1"/>
    <n v="72.835802631600004"/>
    <n v="37987.176598140002"/>
    <n v="4"/>
  </r>
  <r>
    <x v="6"/>
    <s v="JU2116 NSLHD CLINICAL TECHNOLOGY SERVICE"/>
    <x v="1"/>
    <x v="14"/>
    <n v="2.1988157894999998"/>
    <n v="1042.1064315599999"/>
    <n v="0"/>
  </r>
  <r>
    <x v="5"/>
    <s v="JU2316 P&amp;CC Health Contact Centre"/>
    <x v="0"/>
    <x v="7"/>
    <n v="6.1897368421000003"/>
    <n v="2428.3915089500001"/>
    <n v="3"/>
  </r>
  <r>
    <x v="1"/>
    <s v="JU2152 NSLHD POPULATION HEALTH &amp; PLANNING"/>
    <x v="0"/>
    <x v="15"/>
    <n v="44.804480263199999"/>
    <n v="22196.92127463"/>
    <n v="7"/>
  </r>
  <r>
    <x v="4"/>
    <s v="JU4367 - NSLHD RNS RYDE MEDICAL SERVICES"/>
    <x v="1"/>
    <x v="20"/>
    <n v="39.032368421100003"/>
    <n v="17110.97021766"/>
    <n v="2"/>
  </r>
  <r>
    <x v="0"/>
    <s v="JU1044 NSLHD HKHS DIV OF ALLIED HEALTH"/>
    <x v="2"/>
    <x v="9"/>
    <n v="67.940526315699998"/>
    <n v="30562.34383088"/>
    <n v="11"/>
  </r>
  <r>
    <x v="6"/>
    <s v="JU2166 NSLHD SENIOR MEDICAL WORKFORCE"/>
    <x v="0"/>
    <x v="10"/>
    <n v="182.36459210530001"/>
    <n v="120679.58292885"/>
    <n v="9"/>
  </r>
  <r>
    <x v="6"/>
    <s v="JU2166 NSLHD SENIOR MEDICAL WORKFORCE"/>
    <x v="2"/>
    <x v="5"/>
    <n v="149.8525921053"/>
    <n v="91568.843984499996"/>
    <n v="26"/>
  </r>
  <r>
    <x v="4"/>
    <s v="JU1056 NSLHD RNS DIV OF WOM CHILD AND FAM HLTH"/>
    <x v="2"/>
    <x v="21"/>
    <n v="4042.9237105264001"/>
    <n v="1976334.78016908"/>
    <n v="39"/>
  </r>
  <r>
    <x v="4"/>
    <s v="JU4354 NSLHD RNS FINANCE"/>
    <x v="1"/>
    <x v="7"/>
    <n v="74.729078947399998"/>
    <n v="29594.270225389999"/>
    <n v="1"/>
  </r>
  <r>
    <x v="4"/>
    <s v="JU1068 NSLHD RNS DIV OF PRIM &amp; COMM CARE"/>
    <x v="2"/>
    <x v="21"/>
    <n v="124.5873684213"/>
    <n v="44817.302013150002"/>
    <n v="44"/>
  </r>
  <r>
    <x v="3"/>
    <s v="JU1078 NSLHD NBHS MV DIV OF ALLIED HEALTH"/>
    <x v="2"/>
    <x v="25"/>
    <n v="14.144473684299999"/>
    <n v="4997.4414197799997"/>
    <n v="1"/>
  </r>
  <r>
    <x v="4"/>
    <s v="JU2170 NSLHD RNS Division of Cancer, Haematology &amp; Palliative Care"/>
    <x v="0"/>
    <x v="23"/>
    <n v="3876.7031268792002"/>
    <n v="1954348.9164545001"/>
    <n v="218"/>
  </r>
  <r>
    <x v="4"/>
    <s v="JU1102 NSLHD CORPORATE SERVICES - RNS PPP"/>
    <x v="0"/>
    <x v="15"/>
    <n v="107.9038157896"/>
    <n v="29671.040651709998"/>
    <n v="0"/>
  </r>
  <r>
    <x v="4"/>
    <s v="JU1102 NSLHD CORPORATE SERVICES - RNS PPP"/>
    <x v="0"/>
    <x v="16"/>
    <n v="114.1842105262"/>
    <n v="31447.751725800001"/>
    <n v="0"/>
  </r>
  <r>
    <x v="9"/>
    <s v="JU2172 RESEARCH CLINICAL TRIALS"/>
    <x v="1"/>
    <x v="12"/>
    <n v="129.4623486843"/>
    <n v="57601.544954030003"/>
    <n v="11"/>
  </r>
  <r>
    <x v="4"/>
    <s v="JU2108 NSLHD IMAGING"/>
    <x v="1"/>
    <x v="7"/>
    <n v="2110.1943825189001"/>
    <n v="1148869.88330906"/>
    <n v="51"/>
  </r>
  <r>
    <x v="4"/>
    <s v="JU1068 NSLHD RNS DIV OF PRIM &amp; COMM CARE"/>
    <x v="2"/>
    <x v="4"/>
    <n v="137.28605263169999"/>
    <n v="55197.408771859999"/>
    <n v="51"/>
  </r>
  <r>
    <x v="4"/>
    <s v="JU4354 NSLHD RNS FINANCE"/>
    <x v="1"/>
    <x v="6"/>
    <n v="74.702763157800007"/>
    <n v="29099.392121090001"/>
    <n v="1"/>
  </r>
  <r>
    <x v="5"/>
    <s v="JU2322 P&amp;CC Oral Health"/>
    <x v="0"/>
    <x v="4"/>
    <n v="124.427743421"/>
    <n v="48365.449565260002"/>
    <n v="9"/>
  </r>
  <r>
    <x v="3"/>
    <s v="JU1078 NSLHD NBHS MV DIV OF ALLIED HEALTH"/>
    <x v="2"/>
    <x v="23"/>
    <n v="6.8842105263000004"/>
    <n v="2134.9216762400001"/>
    <n v="1"/>
  </r>
  <r>
    <x v="5"/>
    <s v="JU2324 P&amp;CC Sydney Home Nursing"/>
    <x v="1"/>
    <x v="1"/>
    <n v="884.44789473679998"/>
    <n v="323866.11971241003"/>
    <n v="0"/>
  </r>
  <r>
    <x v="5"/>
    <s v="JU2314 P&amp;CC Cremone CHC"/>
    <x v="2"/>
    <x v="11"/>
    <n v="0"/>
    <n v="0"/>
    <n v="0"/>
  </r>
  <r>
    <x v="5"/>
    <s v="JU2326 P&amp;CC Transitional Aged Care Program"/>
    <x v="1"/>
    <x v="11"/>
    <n v="4.7439473683999998"/>
    <n v="1910.9593457999999"/>
    <n v="1"/>
  </r>
  <r>
    <x v="4"/>
    <s v="JU1056 NSLHD RNS DIV OF WOM CHILD AND FAM HLTH"/>
    <x v="2"/>
    <x v="4"/>
    <n v="4524.3756118421998"/>
    <n v="2241234.0650062002"/>
    <n v="62"/>
  </r>
  <r>
    <x v="5"/>
    <s v="JU2305 P&amp;CC AGED CARE &amp; REHAB"/>
    <x v="2"/>
    <x v="17"/>
    <n v="120.6057894737"/>
    <n v="56363.37914022"/>
    <n v="17"/>
  </r>
  <r>
    <x v="6"/>
    <s v="JU2168 NSLHD CLINICAL OPER EXECUTIVE UNIT"/>
    <x v="1"/>
    <x v="8"/>
    <n v="603.06826973700004"/>
    <n v="250020.36075435"/>
    <n v="36"/>
  </r>
  <r>
    <x v="4"/>
    <s v="JU1068 NSLHD RNS DIV OF PRIM &amp; COMM CARE"/>
    <x v="1"/>
    <x v="15"/>
    <n v="129.97368421109999"/>
    <n v="52778.187460499998"/>
    <n v="41"/>
  </r>
  <r>
    <x v="6"/>
    <s v="JU2166 NSLHD SENIOR MEDICAL WORKFORCE"/>
    <x v="2"/>
    <x v="19"/>
    <n v="152.9899868421"/>
    <n v="91972.047138309994"/>
    <n v="4"/>
  </r>
  <r>
    <x v="6"/>
    <s v="JU4312 NSLHD MEDICAL IMAGING"/>
    <x v="1"/>
    <x v="13"/>
    <n v="116.12881296979999"/>
    <n v="65316.206522159999"/>
    <n v="1"/>
  </r>
  <r>
    <x v="6"/>
    <s v="JU2168 NSLHD CLINICAL OPER EXECUTIVE UNIT"/>
    <x v="2"/>
    <x v="10"/>
    <n v="623.82351973669995"/>
    <n v="258027.44155548001"/>
    <n v="20"/>
  </r>
  <r>
    <x v="0"/>
    <s v="JU1042 NSLHD HKHS DIV OF MEDICAL SERVICES"/>
    <x v="2"/>
    <x v="24"/>
    <n v="2525.9529295116999"/>
    <n v="1558436.9845401901"/>
    <n v="24"/>
  </r>
  <r>
    <x v="2"/>
    <s v="JU4362 NSLHD RYDE CORPORATE SERVICES"/>
    <x v="0"/>
    <x v="4"/>
    <n v="399.26374342100002"/>
    <n v="100930.17804068"/>
    <n v="16"/>
  </r>
  <r>
    <x v="2"/>
    <s v="JU4368 NSLHD RYDE NURSING SERVICES"/>
    <x v="2"/>
    <x v="24"/>
    <n v="2694.7509210527001"/>
    <n v="913211.00805112999"/>
    <n v="3"/>
  </r>
  <r>
    <x v="6"/>
    <s v="JU2144 NSLHD CHIEF EXECUTIVE"/>
    <x v="0"/>
    <x v="20"/>
    <n v="214.0012763158"/>
    <n v="89555.223529180003"/>
    <n v="65"/>
  </r>
  <r>
    <x v="3"/>
    <s v="JU1072 NSLHD NBHS DIV OF MEDIC EMERG AND ICU"/>
    <x v="1"/>
    <x v="12"/>
    <n v="18.577664473700001"/>
    <n v="22843.400993849998"/>
    <n v="0"/>
  </r>
  <r>
    <x v="0"/>
    <s v="JU1040 NSLHD HKHS DIV OF SECTOR OPER"/>
    <x v="2"/>
    <x v="17"/>
    <n v="88.337236842199999"/>
    <n v="39856.583050169997"/>
    <n v="5"/>
  </r>
  <r>
    <x v="5"/>
    <s v="JU2307 P&amp;CC Area Executive"/>
    <x v="2"/>
    <x v="15"/>
    <n v="51.708664473699997"/>
    <n v="27366.07844121"/>
    <n v="6"/>
  </r>
  <r>
    <x v="1"/>
    <s v="JU2152 NSLHD POPULATION HEALTH &amp; PLANNING"/>
    <x v="0"/>
    <x v="5"/>
    <n v="51.083618421099999"/>
    <n v="25307.907796759999"/>
    <n v="8"/>
  </r>
  <r>
    <x v="7"/>
    <s v="JU2175 NSLHD MENTAL HEALTH DRUG AND ALCOHOL"/>
    <x v="2"/>
    <x v="23"/>
    <n v="4301.5514473679996"/>
    <n v="1929644.6855047501"/>
    <n v="96"/>
  </r>
  <r>
    <x v="5"/>
    <s v="JU2305 P&amp;CC AGED CARE &amp; REHAB"/>
    <x v="1"/>
    <x v="13"/>
    <n v="128.73669736849999"/>
    <n v="59472.255954820001"/>
    <n v="14"/>
  </r>
  <r>
    <x v="6"/>
    <s v="JU2158 NSLHD PATU - PATIENT ACCESS TRANSPORT UNIT"/>
    <x v="0"/>
    <x v="16"/>
    <n v="64.605000000000004"/>
    <n v="25336.96490875"/>
    <n v="0"/>
  </r>
  <r>
    <x v="6"/>
    <s v="JU4344 NSLHD RESEARCH GEN"/>
    <x v="0"/>
    <x v="2"/>
    <n v="178.97864473679999"/>
    <n v="95358.809022660003"/>
    <n v="26"/>
  </r>
  <r>
    <x v="5"/>
    <s v="JU2316 P&amp;CC Health Contact Centre"/>
    <x v="0"/>
    <x v="6"/>
    <n v="9.1211842104999992"/>
    <n v="3028.1961715299999"/>
    <n v="2"/>
  </r>
  <r>
    <x v="0"/>
    <s v="JU1044 NSLHD HKHS DIV OF ALLIED HEALTH"/>
    <x v="0"/>
    <x v="22"/>
    <n v="37.535657894899998"/>
    <n v="16287.522012650001"/>
    <n v="13"/>
  </r>
  <r>
    <x v="3"/>
    <s v="JU1074 NSLHD NBHS MANLY DIV OF NURSING"/>
    <x v="2"/>
    <x v="8"/>
    <n v="990.30236842080001"/>
    <n v="455537.38388462999"/>
    <n v="10"/>
  </r>
  <r>
    <x v="2"/>
    <s v="JU4362 NSLHD RYDE CORPORATE SERVICES"/>
    <x v="2"/>
    <x v="2"/>
    <n v="461.0868815792"/>
    <n v="131246.22119221999"/>
    <n v="18"/>
  </r>
  <r>
    <x v="6"/>
    <s v="JU2144 NSLHD CHIEF EXECUTIVE"/>
    <x v="2"/>
    <x v="8"/>
    <n v="111.39255921030001"/>
    <n v="49258.117709470003"/>
    <n v="43"/>
  </r>
  <r>
    <x v="4"/>
    <s v="JU2170 NSLHD RNS Division of Cancer, Haematology &amp; Palliative Care"/>
    <x v="2"/>
    <x v="1"/>
    <n v="3764.6089379697"/>
    <n v="1966252.4669003701"/>
    <n v="220"/>
  </r>
  <r>
    <x v="0"/>
    <s v="JU1046 NSLHD HKHS DIV OF NURSING"/>
    <x v="2"/>
    <x v="18"/>
    <n v="4257.5952631567998"/>
    <n v="1481881.0747758299"/>
    <n v="1"/>
  </r>
  <r>
    <x v="1"/>
    <s v="JU2161 NSLHD PHPP ABORIGINAL HEALTH"/>
    <x v="1"/>
    <x v="12"/>
    <n v="17.445631578899999"/>
    <n v="9614.8410979500004"/>
    <n v="4"/>
  </r>
  <r>
    <x v="1"/>
    <s v="JU2163 NSLHD PHPP PUBLIC HEALTH UNIT"/>
    <x v="1"/>
    <x v="13"/>
    <n v="105.75038815790001"/>
    <n v="87553.888600620005"/>
    <n v="1"/>
  </r>
  <r>
    <x v="0"/>
    <s v="JU1042 NSLHD HKHS DIV OF MEDICAL SERVICES"/>
    <x v="2"/>
    <x v="2"/>
    <n v="2293.9605930453999"/>
    <n v="1441554.4599189099"/>
    <n v="17"/>
  </r>
  <r>
    <x v="5"/>
    <s v="JU2309 P&amp;CC Child &amp; Family Health"/>
    <x v="2"/>
    <x v="13"/>
    <n v="392.64701973690001"/>
    <n v="206065.55051686999"/>
    <n v="39"/>
  </r>
  <r>
    <x v="0"/>
    <s v="JU1046 NSLHD HKHS DIV OF NURSING"/>
    <x v="2"/>
    <x v="1"/>
    <n v="4246.9940789464999"/>
    <n v="1500594.0303336801"/>
    <n v="5"/>
  </r>
  <r>
    <x v="2"/>
    <s v="JU4368 NSLHD RYDE NURSING SERVICES"/>
    <x v="2"/>
    <x v="1"/>
    <n v="2669.2542105273001"/>
    <n v="903462.58697276004"/>
    <n v="4"/>
  </r>
  <r>
    <x v="6"/>
    <s v="JU2158 NSLHD PATU - PATIENT ACCESS TRANSPORT UNIT"/>
    <x v="0"/>
    <x v="23"/>
    <n v="40.047368421100003"/>
    <n v="13271.04281081"/>
    <n v="0"/>
  </r>
  <r>
    <x v="2"/>
    <s v="JU4366 NSLHD RYDE MEDICAL SERVICES"/>
    <x v="2"/>
    <x v="21"/>
    <n v="1955.8971353385"/>
    <n v="1206268.87035697"/>
    <n v="14"/>
  </r>
  <r>
    <x v="4"/>
    <s v="JU4354 NSLHD RNS FINANCE"/>
    <x v="2"/>
    <x v="19"/>
    <n v="54.229210526400003"/>
    <n v="19932.60493084"/>
    <n v="0"/>
  </r>
  <r>
    <x v="4"/>
    <s v="JU4360 NSLHD RNS OPERATIONS"/>
    <x v="0"/>
    <x v="9"/>
    <n v="1786.8773684211001"/>
    <n v="490822.24786186003"/>
    <n v="157"/>
  </r>
  <r>
    <x v="5"/>
    <s v="JU2307 P&amp;CC Area Executive"/>
    <x v="1"/>
    <x v="14"/>
    <n v="22.815263157899999"/>
    <n v="11761.49125746"/>
    <n v="2"/>
  </r>
  <r>
    <x v="8"/>
    <s v="JU1236 NSLHD ROYAL NORTH SHORE SP&amp;T"/>
    <x v="0"/>
    <x v="0"/>
    <n v="157.24163815790001"/>
    <n v="101363.06959563"/>
    <n v="6"/>
  </r>
  <r>
    <x v="4"/>
    <s v="JU4367 - NSLHD RNS RYDE MEDICAL SERVICES"/>
    <x v="0"/>
    <x v="0"/>
    <n v="309.72089473680001"/>
    <n v="326352.64189442003"/>
    <n v="2"/>
  </r>
  <r>
    <x v="3"/>
    <s v="JU1076 NSLHD NBHS DIV OF ANAESTH AND SURG"/>
    <x v="2"/>
    <x v="2"/>
    <n v="34.474625000000003"/>
    <n v="47834.8546498"/>
    <n v="0"/>
  </r>
  <r>
    <x v="3"/>
    <s v="JU1078 NSLHD NBHS MV DIV OF ALLIED HEALTH"/>
    <x v="2"/>
    <x v="6"/>
    <n v="12.535131579"/>
    <n v="3963.2030707600002"/>
    <n v="7"/>
  </r>
  <r>
    <x v="6"/>
    <s v="NSLHD CORPORATE SERVICES - RE PPP"/>
    <x v="0"/>
    <x v="1"/>
    <n v="93.552657894700005"/>
    <n v="57089.8614409"/>
    <n v="11"/>
  </r>
  <r>
    <x v="8"/>
    <s v="JU1248 NSLHD MANLY SP&amp;T"/>
    <x v="1"/>
    <x v="14"/>
    <n v="0"/>
    <n v="0"/>
    <n v="0"/>
  </r>
  <r>
    <x v="8"/>
    <s v="JU1236 NSLHD ROYAL NORTH SHORE SP&amp;T"/>
    <x v="1"/>
    <x v="4"/>
    <n v="108.7048684211"/>
    <n v="54881.033870580002"/>
    <n v="9"/>
  </r>
  <r>
    <x v="4"/>
    <s v="JU4356 NSLHD RNS MEDICAL SERVICES"/>
    <x v="2"/>
    <x v="13"/>
    <n v="2086.1621184217001"/>
    <n v="933979.20417487004"/>
    <n v="240"/>
  </r>
  <r>
    <x v="3"/>
    <s v="JU1084 NSLHD NBHS DIV OF AGED CARE AND REHAB"/>
    <x v="2"/>
    <x v="20"/>
    <n v="65.684605263199998"/>
    <n v="62940.48998274"/>
    <n v="0"/>
  </r>
  <r>
    <x v="0"/>
    <s v="JU1042 NSLHD HKHS DIV OF MEDICAL SERVICES"/>
    <x v="2"/>
    <x v="1"/>
    <n v="2236.0701221808999"/>
    <n v="1413413.39295299"/>
    <n v="22"/>
  </r>
  <r>
    <x v="6"/>
    <s v="JU2144 NSLHD CHIEF EXECUTIVE"/>
    <x v="2"/>
    <x v="7"/>
    <n v="120.26421052649999"/>
    <n v="53976.320896459998"/>
    <n v="42"/>
  </r>
  <r>
    <x v="8"/>
    <s v="JU4340 NSLHD RESEARCH SP&amp;T"/>
    <x v="0"/>
    <x v="14"/>
    <n v="215.77946052639999"/>
    <n v="98664.237957880003"/>
    <n v="105"/>
  </r>
  <r>
    <x v="3"/>
    <s v="JU1084 NSLHD NBHS DIV OF AGED CARE AND REHAB"/>
    <x v="2"/>
    <x v="13"/>
    <n v="200.792118421"/>
    <n v="198667.51516387999"/>
    <n v="0"/>
  </r>
  <r>
    <x v="3"/>
    <s v="JU1088 NSLHD NBHS DIV OF SECTOR OPER"/>
    <x v="0"/>
    <x v="12"/>
    <n v="0"/>
    <n v="0"/>
    <n v="0"/>
  </r>
  <r>
    <x v="8"/>
    <s v="JU1248 NSLHD MANLY SP&amp;T"/>
    <x v="2"/>
    <x v="18"/>
    <n v="0"/>
    <n v="0"/>
    <n v="0"/>
  </r>
  <r>
    <x v="0"/>
    <s v="JU1024 NSLHD HKH OUTPATIENT SERVICES"/>
    <x v="0"/>
    <x v="6"/>
    <n v="64.557894736700007"/>
    <n v="22796.319575450001"/>
    <n v="0"/>
  </r>
  <r>
    <x v="8"/>
    <s v="JU1224 NSLHD AREA NS SP&amp;T"/>
    <x v="1"/>
    <x v="18"/>
    <n v="0"/>
    <n v="0"/>
    <n v="0"/>
  </r>
  <r>
    <x v="3"/>
    <s v="JU1088 NSLHD NBHS DIV OF SECTOR OPER"/>
    <x v="2"/>
    <x v="13"/>
    <n v="0"/>
    <n v="0"/>
    <n v="2"/>
  </r>
  <r>
    <x v="6"/>
    <s v="JU4312 NSLHD MEDICAL IMAGING"/>
    <x v="2"/>
    <x v="1"/>
    <n v="104.07828571429999"/>
    <n v="56886.752836380001"/>
    <n v="0"/>
  </r>
  <r>
    <x v="5"/>
    <s v="JU2317 P&amp;CC HealthOne"/>
    <x v="2"/>
    <x v="17"/>
    <n v="0"/>
    <n v="0"/>
    <n v="0"/>
  </r>
  <r>
    <x v="5"/>
    <s v="JU2307 P&amp;CC Area Executive"/>
    <x v="2"/>
    <x v="16"/>
    <n v="56.737953947299999"/>
    <n v="32650.132394169999"/>
    <n v="7"/>
  </r>
  <r>
    <x v="8"/>
    <s v="JU1237 NSLHD RNS DIV OF MEDICINE SP&amp;T"/>
    <x v="2"/>
    <x v="2"/>
    <n v="0"/>
    <n v="0"/>
    <n v="0"/>
  </r>
  <r>
    <x v="5"/>
    <s v="JU2317 P&amp;CC HealthOne"/>
    <x v="2"/>
    <x v="6"/>
    <n v="0"/>
    <n v="0"/>
    <n v="0"/>
  </r>
  <r>
    <x v="6"/>
    <s v="JU2159 NSLHD CORPORATE SERVICES REPORTING ENTITY"/>
    <x v="1"/>
    <x v="7"/>
    <n v="34.163157894699999"/>
    <n v="14882.05242401"/>
    <n v="4"/>
  </r>
  <r>
    <x v="2"/>
    <s v="JU4370 NSLHD RYDE PRIMARY &amp; COMMUNITY CARE"/>
    <x v="1"/>
    <x v="8"/>
    <n v="15.215921052600001"/>
    <n v="5087.5907959899996"/>
    <n v="1"/>
  </r>
  <r>
    <x v="5"/>
    <s v="JU2308 P&amp;CC Breast Screen"/>
    <x v="1"/>
    <x v="3"/>
    <n v="13.8011560151"/>
    <n v="6823.6964335299999"/>
    <n v="3"/>
  </r>
  <r>
    <x v="6"/>
    <s v="JU2116 NSLHD CLINICAL TECHNOLOGY SERVICE"/>
    <x v="1"/>
    <x v="16"/>
    <n v="7.3667105263000003"/>
    <n v="3382.1712149"/>
    <n v="1"/>
  </r>
  <r>
    <x v="1"/>
    <s v="JU2152 NSLHD POPULATION HEALTH &amp; PLANNING"/>
    <x v="1"/>
    <x v="6"/>
    <n v="87.268296052599993"/>
    <n v="57550.408802079997"/>
    <n v="8"/>
  </r>
  <r>
    <x v="4"/>
    <s v="JU1048 NSLHD RNS DIV OF MEDIC"/>
    <x v="1"/>
    <x v="8"/>
    <n v="11013.778405075"/>
    <n v="5655412.1792327398"/>
    <n v="106"/>
  </r>
  <r>
    <x v="4"/>
    <s v="JU4358 NSLHD RNS NURSING SERVICES"/>
    <x v="2"/>
    <x v="3"/>
    <n v="396.5659210526"/>
    <n v="175076.54874256"/>
    <n v="1"/>
  </r>
  <r>
    <x v="6"/>
    <s v="NSLHD CORPORATE SERVICES - RE PPP"/>
    <x v="0"/>
    <x v="19"/>
    <n v="82.683105263200005"/>
    <n v="48913.226630379999"/>
    <n v="2"/>
  </r>
  <r>
    <x v="6"/>
    <s v="JU2140 NSLHD NURSING &amp; MIDWIFERY"/>
    <x v="0"/>
    <x v="2"/>
    <n v="503.50184210549997"/>
    <n v="211576.27193526999"/>
    <n v="58"/>
  </r>
  <r>
    <x v="7"/>
    <s v="JU2175 NSLHD MENTAL HEALTH DRUG AND ALCOHOL"/>
    <x v="0"/>
    <x v="24"/>
    <n v="4358.9794671057998"/>
    <n v="1816080.85885185"/>
    <n v="107"/>
  </r>
  <r>
    <x v="9"/>
    <s v="JU2172 RESEARCH CLINICAL TRIALS"/>
    <x v="0"/>
    <x v="7"/>
    <n v="131.8239473683"/>
    <n v="51531.43013311"/>
    <n v="19"/>
  </r>
  <r>
    <x v="4"/>
    <s v="JU1068 NSLHD RNS DIV OF PRIM &amp; COMM CARE"/>
    <x v="2"/>
    <x v="3"/>
    <n v="117.8155263159"/>
    <n v="46666.234761"/>
    <n v="41"/>
  </r>
  <r>
    <x v="5"/>
    <s v="JU2308 P&amp;CC Breast Screen"/>
    <x v="0"/>
    <x v="8"/>
    <n v="61.276646616500003"/>
    <n v="28444.816677629999"/>
    <n v="9"/>
  </r>
  <r>
    <x v="4"/>
    <s v="JU4354 NSLHD RNS FINANCE"/>
    <x v="2"/>
    <x v="6"/>
    <n v="113.2986842105"/>
    <n v="45654.770591699998"/>
    <n v="12"/>
  </r>
  <r>
    <x v="9"/>
    <s v="JU2172 RESEARCH CLINICAL TRIALS"/>
    <x v="2"/>
    <x v="9"/>
    <n v="127.4764473683"/>
    <n v="51522.965974309998"/>
    <n v="13"/>
  </r>
  <r>
    <x v="6"/>
    <s v="JU2164 NSLHD WORKFORCE DEVELOPMENT"/>
    <x v="1"/>
    <x v="14"/>
    <n v="711.46141447390005"/>
    <n v="460352.03944238002"/>
    <n v="28"/>
  </r>
  <r>
    <x v="3"/>
    <s v="JU1077 NSLHD NBHS MV DIV OF DMS"/>
    <x v="1"/>
    <x v="6"/>
    <n v="56.317137217999999"/>
    <n v="30989.950247019999"/>
    <n v="2"/>
  </r>
  <r>
    <x v="0"/>
    <s v="JU1025 NSLHD HKHS DIV OF CORPORATE SERVICES"/>
    <x v="0"/>
    <x v="15"/>
    <n v="672.31763157900002"/>
    <n v="150092.88097741999"/>
    <n v="4"/>
  </r>
  <r>
    <x v="6"/>
    <s v="JU2148 NSLHD CLINICAL GOVERNANCE"/>
    <x v="1"/>
    <x v="24"/>
    <n v="399.71381578950002"/>
    <n v="182787.75434320001"/>
    <n v="35"/>
  </r>
  <r>
    <x v="6"/>
    <s v="JU2158 NSLHD PATU - PATIENT ACCESS TRANSPORT UNIT"/>
    <x v="1"/>
    <x v="1"/>
    <n v="39.6409210526"/>
    <n v="13910.64663229"/>
    <n v="0"/>
  </r>
  <r>
    <x v="6"/>
    <s v="JU4344 NSLHD RESEARCH GEN"/>
    <x v="0"/>
    <x v="5"/>
    <n v="162.0763092105"/>
    <n v="83956.443493300001"/>
    <n v="18"/>
  </r>
  <r>
    <x v="4"/>
    <s v="JU1048 NSLHD RNS DIV OF MEDIC"/>
    <x v="0"/>
    <x v="17"/>
    <n v="11124.342979323999"/>
    <n v="5264224.0057791108"/>
    <n v="154"/>
  </r>
  <r>
    <x v="3"/>
    <s v="JU1072 NSLHD NBHS DIV OF MEDIC EMERG AND ICU"/>
    <x v="0"/>
    <x v="4"/>
    <n v="6.4544802631999998"/>
    <n v="3261.8227417500002"/>
    <n v="0"/>
  </r>
  <r>
    <x v="5"/>
    <s v="JU2312 P&amp;CC Community Clinical Rehab"/>
    <x v="1"/>
    <x v="20"/>
    <n v="83.922236842000004"/>
    <n v="39719.048688089999"/>
    <n v="5"/>
  </r>
  <r>
    <x v="5"/>
    <s v="JU2324 P&amp;CC Sydney Home Nursing"/>
    <x v="1"/>
    <x v="8"/>
    <n v="791.93223684190002"/>
    <n v="297535.63004505"/>
    <n v="1"/>
  </r>
  <r>
    <x v="6"/>
    <s v="JU2140 NSLHD NURSING &amp; MIDWIFERY"/>
    <x v="2"/>
    <x v="20"/>
    <n v="420.39105263179999"/>
    <n v="193869.31131623001"/>
    <n v="10"/>
  </r>
  <r>
    <x v="6"/>
    <s v="JU2166 NSLHD SENIOR MEDICAL WORKFORCE"/>
    <x v="2"/>
    <x v="16"/>
    <n v="156.37224342100001"/>
    <n v="95199.025428620007"/>
    <n v="26"/>
  </r>
  <r>
    <x v="5"/>
    <s v="JU2322 P&amp;CC Oral Health"/>
    <x v="2"/>
    <x v="3"/>
    <n v="126.313092105"/>
    <n v="69213.858659260004"/>
    <n v="4"/>
  </r>
  <r>
    <x v="7"/>
    <s v="JU2175 NSLHD MENTAL HEALTH DRUG AND ALCOHOL"/>
    <x v="0"/>
    <x v="23"/>
    <n v="4374.8638947364998"/>
    <n v="1883149.8704907601"/>
    <n v="95"/>
  </r>
  <r>
    <x v="4"/>
    <s v="JU2108 NSLHD IMAGING"/>
    <x v="1"/>
    <x v="3"/>
    <n v="2070.0712189851001"/>
    <n v="1134121.9837345099"/>
    <n v="53"/>
  </r>
  <r>
    <x v="2"/>
    <s v="JU4370 NSLHD RYDE PRIMARY &amp; COMMUNITY CARE"/>
    <x v="2"/>
    <x v="13"/>
    <n v="6.7534210526000003"/>
    <n v="2314.5515626800002"/>
    <n v="3"/>
  </r>
  <r>
    <x v="4"/>
    <s v="JU1056 NSLHD RNS DIV OF WOM CHILD AND FAM HLTH"/>
    <x v="0"/>
    <x v="20"/>
    <n v="4143.3316513147001"/>
    <n v="2011273.8275520301"/>
    <n v="86"/>
  </r>
  <r>
    <x v="2"/>
    <s v="JU4370 NSLHD RYDE PRIMARY &amp; COMMUNITY CARE"/>
    <x v="1"/>
    <x v="7"/>
    <n v="6.5444736842999998"/>
    <n v="1824.05923205"/>
    <n v="3"/>
  </r>
  <r>
    <x v="2"/>
    <s v="JU4366 NSLHD RYDE MEDICAL SERVICES"/>
    <x v="2"/>
    <x v="12"/>
    <n v="1915.8218599621"/>
    <n v="1229321.5871297"/>
    <n v="19"/>
  </r>
  <r>
    <x v="2"/>
    <s v="JU4362 NSLHD RYDE CORPORATE SERVICES"/>
    <x v="1"/>
    <x v="7"/>
    <n v="334.61486842110003"/>
    <n v="92627.381342089997"/>
    <n v="15"/>
  </r>
  <r>
    <x v="0"/>
    <s v="JU1044 NSLHD HKHS DIV OF ALLIED HEALTH"/>
    <x v="2"/>
    <x v="7"/>
    <n v="85.4344736842"/>
    <n v="36747.371773580002"/>
    <n v="16"/>
  </r>
  <r>
    <x v="3"/>
    <s v="JU1074 NSLHD NBHS MANLY DIV OF NURSING"/>
    <x v="2"/>
    <x v="23"/>
    <n v="1118.0778947371"/>
    <n v="481815.50893920002"/>
    <n v="11"/>
  </r>
  <r>
    <x v="6"/>
    <s v="JU2168 NSLHD CLINICAL OPER EXECUTIVE UNIT"/>
    <x v="2"/>
    <x v="25"/>
    <n v="635.39682894760006"/>
    <n v="263773.63607726002"/>
    <n v="30"/>
  </r>
  <r>
    <x v="6"/>
    <s v="JU2160 NSLHD INFORMATION COMMUNICATIONS &amp; TECHNOLOGY"/>
    <x v="1"/>
    <x v="24"/>
    <n v="791.52803947359996"/>
    <n v="380158.96904246998"/>
    <n v="68"/>
  </r>
  <r>
    <x v="1"/>
    <s v="JU2163 NSLHD PHPP PUBLIC HEALTH UNIT"/>
    <x v="1"/>
    <x v="3"/>
    <n v="98.666309210600005"/>
    <n v="90176.386735659995"/>
    <n v="1"/>
  </r>
  <r>
    <x v="7"/>
    <s v="JU2175 NSLHD MENTAL HEALTH DRUG AND ALCOHOL"/>
    <x v="0"/>
    <x v="6"/>
    <n v="4447.9688684206003"/>
    <n v="1824463.7474525301"/>
    <n v="171"/>
  </r>
  <r>
    <x v="4"/>
    <s v="JU2108 NSLHD IMAGING"/>
    <x v="2"/>
    <x v="25"/>
    <n v="2013.9834013157999"/>
    <n v="1051092.9213722399"/>
    <n v="60"/>
  </r>
  <r>
    <x v="3"/>
    <s v="JU1076 NSLHD NBHS DIV OF ANAESTH AND SURG"/>
    <x v="2"/>
    <x v="19"/>
    <n v="39.713250000000002"/>
    <n v="55664.473995"/>
    <n v="0"/>
  </r>
  <r>
    <x v="6"/>
    <s v="NSLHD CORPORATE SERVICES - RE PPP"/>
    <x v="1"/>
    <x v="11"/>
    <n v="92.293098684200004"/>
    <n v="47772.835906280001"/>
    <n v="2"/>
  </r>
  <r>
    <x v="5"/>
    <s v="JU2309 P&amp;CC Child &amp; Family Health"/>
    <x v="2"/>
    <x v="6"/>
    <n v="413.96188157910001"/>
    <n v="214312.22385559001"/>
    <n v="40"/>
  </r>
  <r>
    <x v="3"/>
    <s v="JU1076 NSLHD NBHS DIV OF ANAESTH AND SURG"/>
    <x v="0"/>
    <x v="11"/>
    <n v="5.0321249999999997"/>
    <n v="6576.7850660100003"/>
    <n v="0"/>
  </r>
  <r>
    <x v="4"/>
    <s v="JU4354 NSLHD RNS FINANCE"/>
    <x v="2"/>
    <x v="0"/>
    <n v="56.32"/>
    <n v="21823.186532129999"/>
    <n v="5"/>
  </r>
  <r>
    <x v="0"/>
    <s v="JU1025 NSLHD HKHS DIV OF CORPORATE SERVICES"/>
    <x v="2"/>
    <x v="2"/>
    <n v="638.71539473680002"/>
    <n v="148060.02951597999"/>
    <n v="13"/>
  </r>
  <r>
    <x v="3"/>
    <s v="JU1079 NSLHD NBHS MV DIV OF CORPORATE SERVICES"/>
    <x v="2"/>
    <x v="6"/>
    <n v="93.159605263100005"/>
    <n v="21668.102595730001"/>
    <n v="15"/>
  </r>
  <r>
    <x v="3"/>
    <s v="JU1078 NSLHD NBHS MV DIV OF ALLIED HEALTH"/>
    <x v="0"/>
    <x v="7"/>
    <n v="46.3447368422"/>
    <n v="17126.677053480002"/>
    <n v="3"/>
  </r>
  <r>
    <x v="5"/>
    <s v="JU2317 P&amp;CC HealthOne"/>
    <x v="0"/>
    <x v="22"/>
    <n v="0"/>
    <n v="0"/>
    <n v="0"/>
  </r>
  <r>
    <x v="5"/>
    <s v="JU2312 P&amp;CC Community Clinical Rehab"/>
    <x v="1"/>
    <x v="18"/>
    <n v="56.511578947399997"/>
    <n v="26945.793531129999"/>
    <n v="5"/>
  </r>
  <r>
    <x v="5"/>
    <s v="JU2307 P&amp;CC Area Executive"/>
    <x v="0"/>
    <x v="19"/>
    <n v="49.9690526316"/>
    <n v="25188.13183224"/>
    <n v="6"/>
  </r>
  <r>
    <x v="7"/>
    <s v="JU2174 - NSLHD DRUG &amp; ALCOHOL"/>
    <x v="2"/>
    <x v="11"/>
    <n v="568.21878947350001"/>
    <n v="243147.76853803001"/>
    <n v="23"/>
  </r>
  <r>
    <x v="6"/>
    <s v="JU2160 NSLHD INFORMATION COMMUNICATIONS &amp; TECHNOLOGY"/>
    <x v="1"/>
    <x v="6"/>
    <n v="1095.4224210524001"/>
    <n v="524556.56568906002"/>
    <n v="111"/>
  </r>
  <r>
    <x v="4"/>
    <s v="JU1068 NSLHD RNS DIV OF PRIM &amp; COMM CARE"/>
    <x v="0"/>
    <x v="19"/>
    <n v="130.99986842109999"/>
    <n v="50598.80027046"/>
    <n v="38"/>
  </r>
  <r>
    <x v="2"/>
    <s v="JU4362 NSLHD RYDE CORPORATE SERVICES"/>
    <x v="0"/>
    <x v="16"/>
    <n v="285.91836184210001"/>
    <n v="73089.840237640004"/>
    <n v="12"/>
  </r>
  <r>
    <x v="6"/>
    <s v="JU2160 NSLHD INFORMATION COMMUNICATIONS &amp; TECHNOLOGY"/>
    <x v="1"/>
    <x v="3"/>
    <n v="989.85923026299997"/>
    <n v="475234.04538080998"/>
    <n v="114"/>
  </r>
  <r>
    <x v="1"/>
    <s v="JU2162 NSLHD PHPP HEALTH PROMOTION"/>
    <x v="0"/>
    <x v="24"/>
    <n v="54.226842105199999"/>
    <n v="22225.893688799999"/>
    <n v="1"/>
  </r>
  <r>
    <x v="5"/>
    <s v="JU2312 P&amp;CC Community Clinical Rehab"/>
    <x v="2"/>
    <x v="1"/>
    <n v="74.416842105200004"/>
    <n v="34306.714161119999"/>
    <n v="3"/>
  </r>
  <r>
    <x v="6"/>
    <s v="JU2159 NSLHD CORPORATE SERVICES REPORTING ENTITY"/>
    <x v="0"/>
    <x v="3"/>
    <n v="43.756999999900003"/>
    <n v="21054.736265790001"/>
    <n v="10"/>
  </r>
  <r>
    <x v="4"/>
    <s v="JU1052 NSLHD RNS DIV OF SURG AND ANAESTH"/>
    <x v="2"/>
    <x v="23"/>
    <n v="15884.565042292899"/>
    <n v="7242517.20100585"/>
    <n v="100"/>
  </r>
  <r>
    <x v="5"/>
    <s v="JU2305 P&amp;CC AGED CARE &amp; REHAB"/>
    <x v="2"/>
    <x v="11"/>
    <n v="146.35954605289999"/>
    <n v="60587.660035050001"/>
    <n v="6"/>
  </r>
  <r>
    <x v="5"/>
    <s v="JU2307 P&amp;CC Area Executive"/>
    <x v="0"/>
    <x v="8"/>
    <n v="68.043572368499994"/>
    <n v="36222.629453889997"/>
    <n v="6"/>
  </r>
  <r>
    <x v="4"/>
    <s v="JU4358 NSLHD RNS NURSING SERVICES"/>
    <x v="1"/>
    <x v="13"/>
    <n v="287.69631578949998"/>
    <n v="124164.26082338"/>
    <n v="0"/>
  </r>
  <r>
    <x v="8"/>
    <s v="JU4340 NSLHD RESEARCH SP&amp;T"/>
    <x v="2"/>
    <x v="11"/>
    <n v="308.24439473680002"/>
    <n v="153924.78504667"/>
    <n v="60"/>
  </r>
  <r>
    <x v="5"/>
    <s v="JU2320 P&amp;CC Multicutural Health"/>
    <x v="0"/>
    <x v="21"/>
    <n v="10.939078947400001"/>
    <n v="5411.7614464999997"/>
    <n v="0"/>
  </r>
  <r>
    <x v="5"/>
    <s v="JU2316 P&amp;CC Health Contact Centre"/>
    <x v="0"/>
    <x v="12"/>
    <n v="12.339736842100001"/>
    <n v="3488.79534139"/>
    <n v="0"/>
  </r>
  <r>
    <x v="6"/>
    <s v="NSLHD CORPORATE SERVICES - RE PPP"/>
    <x v="1"/>
    <x v="16"/>
    <n v="106.1405263158"/>
    <n v="55146.729637919998"/>
    <n v="2"/>
  </r>
  <r>
    <x v="6"/>
    <s v="JU1317 NSLHD NORTHERN BEACHES HOSPITAL"/>
    <x v="1"/>
    <x v="6"/>
    <n v="959.10171052600003"/>
    <n v="479648.40462002001"/>
    <n v="89"/>
  </r>
  <r>
    <x v="0"/>
    <s v="JU1046 NSLHD HKHS DIV OF NURSING"/>
    <x v="0"/>
    <x v="13"/>
    <n v="3646.4934210525998"/>
    <n v="1189473.3928682299"/>
    <n v="8"/>
  </r>
  <r>
    <x v="6"/>
    <s v="JU2156 NSLHD FINANCE"/>
    <x v="2"/>
    <x v="4"/>
    <n v="408.353256579"/>
    <n v="202723.85467127999"/>
    <n v="17"/>
  </r>
  <r>
    <x v="4"/>
    <s v="JU2108 NSLHD IMAGING"/>
    <x v="0"/>
    <x v="11"/>
    <n v="1518.7125347742999"/>
    <n v="761724.25915916997"/>
    <n v="64"/>
  </r>
  <r>
    <x v="4"/>
    <s v="JU4367 - NSLHD RNS RYDE MEDICAL SERVICES"/>
    <x v="0"/>
    <x v="4"/>
    <n v="276.634756579"/>
    <n v="297003.11256472999"/>
    <n v="5"/>
  </r>
  <r>
    <x v="3"/>
    <s v="JU1078 NSLHD NBHS MV DIV OF ALLIED HEALTH"/>
    <x v="2"/>
    <x v="10"/>
    <n v="16.6102631579"/>
    <n v="6066.2661359800004"/>
    <n v="2"/>
  </r>
  <r>
    <x v="4"/>
    <s v="JU1064 NSLHD RNS DIV OF BUSINESS UNITS"/>
    <x v="0"/>
    <x v="7"/>
    <n v="0"/>
    <n v="0"/>
    <n v="0"/>
  </r>
  <r>
    <x v="3"/>
    <s v="JU1074 NSLHD NBHS MANLY DIV OF NURSING"/>
    <x v="0"/>
    <x v="5"/>
    <n v="529.75592105249996"/>
    <n v="266003.84534271999"/>
    <n v="4"/>
  </r>
  <r>
    <x v="2"/>
    <s v="JU4366 NSLHD RYDE MEDICAL SERVICES"/>
    <x v="1"/>
    <x v="13"/>
    <n v="2102.3551804514"/>
    <n v="1520688.2207472799"/>
    <n v="23"/>
  </r>
  <r>
    <x v="5"/>
    <s v="JU2324 P&amp;CC Sydney Home Nursing"/>
    <x v="2"/>
    <x v="2"/>
    <n v="857.32328947379995"/>
    <n v="312961.05598846002"/>
    <n v="0"/>
  </r>
  <r>
    <x v="3"/>
    <s v="JU1079 NSLHD NBHS MV DIV OF CORPORATE SERVICES"/>
    <x v="1"/>
    <x v="8"/>
    <n v="97.095921052700007"/>
    <n v="24009.087285580001"/>
    <n v="14"/>
  </r>
  <r>
    <x v="5"/>
    <s v="JU2322 P&amp;CC Oral Health"/>
    <x v="1"/>
    <x v="8"/>
    <n v="95.267638157999997"/>
    <n v="45642.366483259997"/>
    <n v="13"/>
  </r>
  <r>
    <x v="6"/>
    <s v="JU4344 NSLHD RESEARCH GEN"/>
    <x v="0"/>
    <x v="10"/>
    <n v="202.56961184209999"/>
    <n v="114450.21772505"/>
    <n v="21"/>
  </r>
  <r>
    <x v="0"/>
    <s v="JU1044 NSLHD HKHS DIV OF ALLIED HEALTH"/>
    <x v="2"/>
    <x v="24"/>
    <n v="58.247631579"/>
    <n v="25843.953459230001"/>
    <n v="9"/>
  </r>
  <r>
    <x v="2"/>
    <s v="JU4368 NSLHD RYDE NURSING SERVICES"/>
    <x v="2"/>
    <x v="10"/>
    <n v="2679.0410526316"/>
    <n v="903608.06735524"/>
    <n v="0"/>
  </r>
  <r>
    <x v="8"/>
    <s v="JU1244 NSLHD HORNSBY SP&amp;T"/>
    <x v="2"/>
    <x v="12"/>
    <n v="0"/>
    <n v="0"/>
    <n v="0"/>
  </r>
  <r>
    <x v="9"/>
    <s v="JU2172 RESEARCH CLINICAL TRIALS"/>
    <x v="2"/>
    <x v="14"/>
    <n v="130.81078947360001"/>
    <n v="49464.56505266"/>
    <n v="9"/>
  </r>
  <r>
    <x v="8"/>
    <s v="JU1237 NSLHD RNS DIV OF MEDICINE SP&amp;T"/>
    <x v="1"/>
    <x v="15"/>
    <n v="44.131184210500003"/>
    <n v="23196.43551861"/>
    <n v="2"/>
  </r>
  <r>
    <x v="6"/>
    <s v="JU2168 NSLHD CLINICAL OPER EXECUTIVE UNIT"/>
    <x v="2"/>
    <x v="2"/>
    <n v="701.05528289489996"/>
    <n v="303513.88954403001"/>
    <n v="41"/>
  </r>
  <r>
    <x v="5"/>
    <s v="JU2305 P&amp;CC AGED CARE &amp; REHAB"/>
    <x v="2"/>
    <x v="18"/>
    <n v="98.909184210399999"/>
    <n v="47421.634357930001"/>
    <n v="7"/>
  </r>
  <r>
    <x v="6"/>
    <s v="JU2148 NSLHD CLINICAL GOVERNANCE"/>
    <x v="1"/>
    <x v="3"/>
    <n v="493.64697368430001"/>
    <n v="221316.14140106001"/>
    <n v="61"/>
  </r>
  <r>
    <x v="5"/>
    <s v="JU2308 P&amp;CC Breast Screen"/>
    <x v="0"/>
    <x v="7"/>
    <n v="45.056785714299998"/>
    <n v="22602.628732699999"/>
    <n v="6"/>
  </r>
  <r>
    <x v="3"/>
    <s v="JU1074 NSLHD NBHS MANLY DIV OF NURSING"/>
    <x v="1"/>
    <x v="2"/>
    <n v="1134.8035526314"/>
    <n v="489838.85845375003"/>
    <n v="8"/>
  </r>
  <r>
    <x v="8"/>
    <s v="JU1236 NSLHD ROYAL NORTH SHORE SP&amp;T"/>
    <x v="1"/>
    <x v="3"/>
    <n v="111.56934210519999"/>
    <n v="56279.560282899998"/>
    <n v="10"/>
  </r>
  <r>
    <x v="3"/>
    <s v="JU1072 NSLHD NBHS DIV OF MEDIC EMERG AND ICU"/>
    <x v="2"/>
    <x v="2"/>
    <n v="14.068223684199999"/>
    <n v="12648.811360379999"/>
    <n v="0"/>
  </r>
  <r>
    <x v="4"/>
    <s v="JU2170 NSLHD RNS Division of Cancer, Haematology &amp; Palliative Care"/>
    <x v="0"/>
    <x v="9"/>
    <n v="3947.8419323305998"/>
    <n v="1957821.7730726299"/>
    <n v="211"/>
  </r>
  <r>
    <x v="1"/>
    <s v="JU2161 NSLHD PHPP ABORIGINAL HEALTH"/>
    <x v="0"/>
    <x v="22"/>
    <n v="40.439388157899998"/>
    <n v="16774.87942537"/>
    <n v="12"/>
  </r>
  <r>
    <x v="5"/>
    <s v="JU2322 P&amp;CC Oral Health"/>
    <x v="2"/>
    <x v="6"/>
    <n v="111.4278618422"/>
    <n v="61643.639078319997"/>
    <n v="6"/>
  </r>
  <r>
    <x v="4"/>
    <s v="JU4354 NSLHD RNS FINANCE"/>
    <x v="2"/>
    <x v="22"/>
    <n v="47.765394736899999"/>
    <n v="17453.268009949999"/>
    <n v="3"/>
  </r>
  <r>
    <x v="4"/>
    <s v="JU1056 NSLHD RNS DIV OF WOM CHILD AND FAM HLTH"/>
    <x v="0"/>
    <x v="18"/>
    <n v="4300.9110789475999"/>
    <n v="2056041.14875585"/>
    <n v="45"/>
  </r>
  <r>
    <x v="0"/>
    <s v="JU1025 NSLHD HKHS DIV OF CORPORATE SERVICES"/>
    <x v="0"/>
    <x v="4"/>
    <n v="806.85671052639998"/>
    <n v="181998.25079861001"/>
    <n v="12"/>
  </r>
  <r>
    <x v="5"/>
    <s v="JU2305 P&amp;CC AGED CARE &amp; REHAB"/>
    <x v="1"/>
    <x v="14"/>
    <n v="95.023651315799995"/>
    <n v="44642.608834259998"/>
    <n v="24"/>
  </r>
  <r>
    <x v="1"/>
    <s v="JU2162 NSLHD PHPP HEALTH PROMOTION"/>
    <x v="2"/>
    <x v="4"/>
    <n v="42.222763157899998"/>
    <n v="17362.392172219999"/>
    <n v="9"/>
  </r>
  <r>
    <x v="0"/>
    <s v="JU1044 NSLHD HKHS DIV OF ALLIED HEALTH"/>
    <x v="0"/>
    <x v="20"/>
    <n v="88.752368420899998"/>
    <n v="37574.312296169999"/>
    <n v="7"/>
  </r>
  <r>
    <x v="6"/>
    <s v="JU2148 NSLHD CLINICAL GOVERNANCE"/>
    <x v="2"/>
    <x v="5"/>
    <n v="356.66447368429999"/>
    <n v="137374.09919886"/>
    <n v="67"/>
  </r>
  <r>
    <x v="6"/>
    <s v="JU2159 NSLHD CORPORATE SERVICES REPORTING ENTITY"/>
    <x v="1"/>
    <x v="8"/>
    <n v="45.770756579100002"/>
    <n v="20326.621810550001"/>
    <n v="11"/>
  </r>
  <r>
    <x v="0"/>
    <s v="JU1040 NSLHD HKHS DIV OF SECTOR OPER"/>
    <x v="2"/>
    <x v="10"/>
    <n v="89.020263157800002"/>
    <n v="37629.170368020001"/>
    <n v="11"/>
  </r>
  <r>
    <x v="6"/>
    <s v="JU2160 NSLHD INFORMATION COMMUNICATIONS &amp; TECHNOLOGY"/>
    <x v="0"/>
    <x v="19"/>
    <n v="1098.2719671053001"/>
    <n v="503817.4036508"/>
    <n v="99"/>
  </r>
  <r>
    <x v="0"/>
    <s v="JU1046 NSLHD HKHS DIV OF NURSING"/>
    <x v="0"/>
    <x v="3"/>
    <n v="3708.7661842107"/>
    <n v="1244581.7264433899"/>
    <n v="10"/>
  </r>
  <r>
    <x v="5"/>
    <s v="JU2315 P&amp;CC HARP"/>
    <x v="1"/>
    <x v="1"/>
    <n v="101.80425"/>
    <n v="134505.32401057999"/>
    <n v="8"/>
  </r>
  <r>
    <x v="6"/>
    <s v="JU2158 NSLHD PATU - PATIENT ACCESS TRANSPORT UNIT"/>
    <x v="2"/>
    <x v="8"/>
    <n v="47.529210526299998"/>
    <n v="19758.188556270001"/>
    <n v="0"/>
  </r>
  <r>
    <x v="5"/>
    <s v="JU2312 P&amp;CC Community Clinical Rehab"/>
    <x v="0"/>
    <x v="2"/>
    <n v="52.002894736800002"/>
    <n v="22894.277471149999"/>
    <n v="9"/>
  </r>
  <r>
    <x v="0"/>
    <s v="JU1044 NSLHD HKHS DIV OF ALLIED HEALTH"/>
    <x v="1"/>
    <x v="2"/>
    <n v="95.680394737"/>
    <n v="41644.926180770002"/>
    <n v="17"/>
  </r>
  <r>
    <x v="3"/>
    <s v="JU1077 NSLHD NBHS MV DIV OF DMS"/>
    <x v="1"/>
    <x v="7"/>
    <n v="61.618507518800001"/>
    <n v="34300.015073490002"/>
    <n v="3"/>
  </r>
  <r>
    <x v="2"/>
    <s v="JU4370 NSLHD RYDE PRIMARY &amp; COMMUNITY CARE"/>
    <x v="0"/>
    <x v="22"/>
    <n v="1"/>
    <n v="365.27636799999999"/>
    <n v="3"/>
  </r>
  <r>
    <x v="6"/>
    <s v="JU2160 NSLHD INFORMATION COMMUNICATIONS &amp; TECHNOLOGY"/>
    <x v="2"/>
    <x v="22"/>
    <n v="1061.6835789469999"/>
    <n v="493301.30343083001"/>
    <n v="98"/>
  </r>
  <r>
    <x v="5"/>
    <s v="JU2320 P&amp;CC Multicutural Health"/>
    <x v="2"/>
    <x v="24"/>
    <n v="3.0401315789000001"/>
    <n v="1542.0579675500001"/>
    <n v="1"/>
  </r>
  <r>
    <x v="3"/>
    <s v="JU1077 NSLHD NBHS MV DIV OF DMS"/>
    <x v="1"/>
    <x v="8"/>
    <n v="49.370810150300002"/>
    <n v="29287.878753429999"/>
    <n v="1"/>
  </r>
  <r>
    <x v="4"/>
    <s v="JU4367 - NSLHD RNS RYDE MEDICAL SERVICES"/>
    <x v="1"/>
    <x v="12"/>
    <n v="39.2980263157"/>
    <n v="17023.830690719999"/>
    <n v="2"/>
  </r>
  <r>
    <x v="6"/>
    <s v="JU4312 NSLHD MEDICAL IMAGING"/>
    <x v="0"/>
    <x v="16"/>
    <n v="125.1248345865"/>
    <n v="68286.75505896"/>
    <n v="14"/>
  </r>
  <r>
    <x v="0"/>
    <s v="JU1040 NSLHD HKHS DIV OF SECTOR OPER"/>
    <x v="0"/>
    <x v="12"/>
    <n v="126.4093421054"/>
    <n v="54873.549107949999"/>
    <n v="6"/>
  </r>
  <r>
    <x v="1"/>
    <s v="JU2162 NSLHD PHPP HEALTH PROMOTION"/>
    <x v="0"/>
    <x v="2"/>
    <n v="55.980000000099999"/>
    <n v="21921.799891350001"/>
    <n v="13"/>
  </r>
  <r>
    <x v="5"/>
    <s v="JU2324 P&amp;CC Sydney Home Nursing"/>
    <x v="0"/>
    <x v="20"/>
    <n v="604.21592105249999"/>
    <n v="220361.88983279001"/>
    <n v="0"/>
  </r>
  <r>
    <x v="9"/>
    <s v="JU2172 RESEARCH CLINICAL TRIALS"/>
    <x v="0"/>
    <x v="8"/>
    <n v="166.1178947368"/>
    <n v="61824.98801003"/>
    <n v="24"/>
  </r>
  <r>
    <x v="3"/>
    <s v="JU1084 NSLHD NBHS DIV OF AGED CARE AND REHAB"/>
    <x v="0"/>
    <x v="13"/>
    <n v="31.076440789500001"/>
    <n v="40113.69437872"/>
    <n v="1"/>
  </r>
  <r>
    <x v="3"/>
    <s v="JU1079 NSLHD NBHS MV DIV OF CORPORATE SERVICES"/>
    <x v="1"/>
    <x v="15"/>
    <n v="71.1634210526"/>
    <n v="18421.316792779999"/>
    <n v="13"/>
  </r>
  <r>
    <x v="4"/>
    <s v="JU4356 NSLHD RNS MEDICAL SERVICES"/>
    <x v="1"/>
    <x v="14"/>
    <n v="1836.3821052638"/>
    <n v="888915.60227423999"/>
    <n v="165.5"/>
  </r>
  <r>
    <x v="6"/>
    <s v="JU2144 NSLHD CHIEF EXECUTIVE"/>
    <x v="2"/>
    <x v="1"/>
    <n v="170.44394736850001"/>
    <n v="74549.731211820006"/>
    <n v="45"/>
  </r>
  <r>
    <x v="0"/>
    <s v="JU1042 NSLHD HKHS DIV OF MEDICAL SERVICES"/>
    <x v="0"/>
    <x v="24"/>
    <n v="2010.1242011275001"/>
    <n v="1210093.84229151"/>
    <n v="65"/>
  </r>
  <r>
    <x v="1"/>
    <s v="JU2161 NSLHD PHPP ABORIGINAL HEALTH"/>
    <x v="0"/>
    <x v="0"/>
    <n v="35.836717105300004"/>
    <n v="14658.376085469999"/>
    <n v="12"/>
  </r>
  <r>
    <x v="0"/>
    <s v="JU1025 NSLHD HKHS DIV OF CORPORATE SERVICES"/>
    <x v="2"/>
    <x v="16"/>
    <n v="631.63210526329999"/>
    <n v="143256.99354225001"/>
    <n v="16"/>
  </r>
  <r>
    <x v="4"/>
    <s v="JU1068 NSLHD RNS DIV OF PRIM &amp; COMM CARE"/>
    <x v="2"/>
    <x v="24"/>
    <n v="117.855394737"/>
    <n v="45134.871140520001"/>
    <n v="36"/>
  </r>
  <r>
    <x v="5"/>
    <s v="JU2305 P&amp;CC AGED CARE &amp; REHAB"/>
    <x v="2"/>
    <x v="19"/>
    <n v="122.8973486842"/>
    <n v="57424.462083810002"/>
    <n v="20"/>
  </r>
  <r>
    <x v="0"/>
    <s v="JU1025 NSLHD HKHS DIV OF CORPORATE SERVICES"/>
    <x v="1"/>
    <x v="1"/>
    <n v="593.76342105280003"/>
    <n v="145669.06525613999"/>
    <n v="15"/>
  </r>
  <r>
    <x v="5"/>
    <s v="JU2315 P&amp;CC HARP"/>
    <x v="1"/>
    <x v="11"/>
    <n v="99.215151315699998"/>
    <n v="125341.60945305"/>
    <n v="8"/>
  </r>
  <r>
    <x v="5"/>
    <s v="JU2314 P&amp;CC Cremone CHC"/>
    <x v="1"/>
    <x v="3"/>
    <n v="0"/>
    <n v="0"/>
    <n v="0"/>
  </r>
  <r>
    <x v="5"/>
    <s v="JU2307 P&amp;CC Area Executive"/>
    <x v="2"/>
    <x v="9"/>
    <n v="31.996710526400001"/>
    <n v="15655.056776179999"/>
    <n v="14"/>
  </r>
  <r>
    <x v="0"/>
    <s v="JU1024 NSLHD HKH OUTPATIENT SERVICES"/>
    <x v="2"/>
    <x v="21"/>
    <n v="75.591184210600005"/>
    <n v="28078.385622760001"/>
    <n v="1"/>
  </r>
  <r>
    <x v="0"/>
    <s v="JU1044 NSLHD HKHS DIV OF ALLIED HEALTH"/>
    <x v="0"/>
    <x v="18"/>
    <n v="44.839342105299998"/>
    <n v="19354.13528581"/>
    <n v="15"/>
  </r>
  <r>
    <x v="5"/>
    <s v="JU2322 P&amp;CC Oral Health"/>
    <x v="2"/>
    <x v="24"/>
    <n v="43.422625000099998"/>
    <n v="25432.049926600001"/>
    <n v="0"/>
  </r>
  <r>
    <x v="3"/>
    <s v="JU1079 NSLHD NBHS MV DIV OF CORPORATE SERVICES"/>
    <x v="2"/>
    <x v="3"/>
    <n v="101.9322368421"/>
    <n v="22406.33524389"/>
    <n v="10"/>
  </r>
  <r>
    <x v="6"/>
    <s v="JU2168 NSLHD CLINICAL OPER EXECUTIVE UNIT"/>
    <x v="1"/>
    <x v="24"/>
    <n v="532.77050657899997"/>
    <n v="215286.56155951001"/>
    <n v="15"/>
  </r>
  <r>
    <x v="5"/>
    <s v="JU2320 P&amp;CC Multicutural Health"/>
    <x v="2"/>
    <x v="23"/>
    <n v="0"/>
    <n v="0"/>
    <n v="0"/>
  </r>
  <r>
    <x v="5"/>
    <s v="JU2316 P&amp;CC Health Contact Centre"/>
    <x v="0"/>
    <x v="23"/>
    <n v="19.723157894700002"/>
    <n v="6450.9372103300002"/>
    <n v="2"/>
  </r>
  <r>
    <x v="1"/>
    <s v="JU2152 NSLHD POPULATION HEALTH &amp; PLANNING"/>
    <x v="1"/>
    <x v="7"/>
    <n v="92.843026315700001"/>
    <n v="61032.109371229999"/>
    <n v="11"/>
  </r>
  <r>
    <x v="3"/>
    <s v="JU1072 NSLHD NBHS DIV OF MEDIC EMERG AND ICU"/>
    <x v="0"/>
    <x v="15"/>
    <n v="35.371960526300001"/>
    <n v="39492.084599000002"/>
    <n v="0"/>
  </r>
  <r>
    <x v="5"/>
    <s v="JU2326 P&amp;CC Transitional Aged Care Program"/>
    <x v="2"/>
    <x v="7"/>
    <n v="5.6103947368"/>
    <n v="2770.8780840899999"/>
    <n v="1"/>
  </r>
  <r>
    <x v="3"/>
    <s v="JU1076 NSLHD NBHS DIV OF ANAESTH AND SURG"/>
    <x v="1"/>
    <x v="14"/>
    <n v="0"/>
    <n v="0"/>
    <n v="0"/>
  </r>
  <r>
    <x v="5"/>
    <s v="JU2317 P&amp;CC HealthOne"/>
    <x v="0"/>
    <x v="0"/>
    <n v="0"/>
    <n v="0"/>
    <n v="0"/>
  </r>
  <r>
    <x v="4"/>
    <s v="JU1064 NSLHD RNS DIV OF BUSINESS UNITS"/>
    <x v="1"/>
    <x v="4"/>
    <n v="0"/>
    <n v="0"/>
    <n v="0"/>
  </r>
  <r>
    <x v="5"/>
    <s v="JU2317 P&amp;CC HealthOne"/>
    <x v="2"/>
    <x v="13"/>
    <n v="0.83412500000000001"/>
    <n v="550.05759208999996"/>
    <n v="0"/>
  </r>
  <r>
    <x v="4"/>
    <s v="JU4358 NSLHD RNS NURSING SERVICES"/>
    <x v="2"/>
    <x v="25"/>
    <n v="412.62565789479999"/>
    <n v="182124.60414417999"/>
    <n v="0"/>
  </r>
  <r>
    <x v="5"/>
    <s v="JU2324 P&amp;CC Sydney Home Nursing"/>
    <x v="0"/>
    <x v="18"/>
    <n v="592.51236842119999"/>
    <n v="216515.50506463999"/>
    <n v="1"/>
  </r>
  <r>
    <x v="3"/>
    <s v="JU1084 NSLHD NBHS DIV OF AGED CARE AND REHAB"/>
    <x v="1"/>
    <x v="12"/>
    <n v="75.669039473599994"/>
    <n v="54664.38497703"/>
    <n v="2"/>
  </r>
  <r>
    <x v="6"/>
    <s v="JU2156 NSLHD FINANCE"/>
    <x v="1"/>
    <x v="2"/>
    <n v="277.72511842130001"/>
    <n v="150735.05692268"/>
    <n v="32"/>
  </r>
  <r>
    <x v="4"/>
    <s v="JU1052 NSLHD RNS DIV OF SURG AND ANAESTH"/>
    <x v="1"/>
    <x v="13"/>
    <n v="15539.5362481215"/>
    <n v="7008519.7553790398"/>
    <n v="135"/>
  </r>
  <r>
    <x v="1"/>
    <s v="JU2152 NSLHD POPULATION HEALTH &amp; PLANNING"/>
    <x v="2"/>
    <x v="7"/>
    <n v="66.076809210500002"/>
    <n v="42439.549106079998"/>
    <n v="6"/>
  </r>
  <r>
    <x v="6"/>
    <s v="JU2144 NSLHD CHIEF EXECUTIVE"/>
    <x v="0"/>
    <x v="7"/>
    <n v="211.21928289479999"/>
    <n v="87890.352180300004"/>
    <n v="60"/>
  </r>
  <r>
    <x v="3"/>
    <s v="JU1072 NSLHD NBHS DIV OF MEDIC EMERG AND ICU"/>
    <x v="1"/>
    <x v="20"/>
    <n v="16.959125"/>
    <n v="21046.88736696"/>
    <n v="0"/>
  </r>
  <r>
    <x v="8"/>
    <s v="JU1224 NSLHD AREA NS SP&amp;T"/>
    <x v="1"/>
    <x v="6"/>
    <n v="0"/>
    <n v="0"/>
    <n v="0"/>
  </r>
  <r>
    <x v="6"/>
    <s v="JU2156 NSLHD FINANCE"/>
    <x v="2"/>
    <x v="8"/>
    <n v="395.13502631580002"/>
    <n v="194649.80131015001"/>
    <n v="19"/>
  </r>
  <r>
    <x v="4"/>
    <s v="JU4360 NSLHD RNS OPERATIONS"/>
    <x v="2"/>
    <x v="2"/>
    <n v="2107.4338421051998"/>
    <n v="612282.61863557005"/>
    <n v="151"/>
  </r>
  <r>
    <x v="5"/>
    <s v="JU2308 P&amp;CC Breast Screen"/>
    <x v="2"/>
    <x v="17"/>
    <n v="10.6111156015"/>
    <n v="6373.1895230700002"/>
    <n v="1"/>
  </r>
  <r>
    <x v="0"/>
    <s v="JU1025 NSLHD HKHS DIV OF CORPORATE SERVICES"/>
    <x v="0"/>
    <x v="14"/>
    <n v="812.19657894689999"/>
    <n v="182991.06109601"/>
    <n v="8"/>
  </r>
  <r>
    <x v="1"/>
    <s v="JU2162 NSLHD PHPP HEALTH PROMOTION"/>
    <x v="1"/>
    <x v="4"/>
    <n v="20.469736842"/>
    <n v="8773.2980936000004"/>
    <n v="17"/>
  </r>
  <r>
    <x v="5"/>
    <s v="JU2315 P&amp;CC HARP"/>
    <x v="2"/>
    <x v="18"/>
    <n v="76.661453947400005"/>
    <n v="106719.83368614"/>
    <n v="3"/>
  </r>
  <r>
    <x v="3"/>
    <s v="JU1072 NSLHD NBHS DIV OF MEDIC EMERG AND ICU"/>
    <x v="0"/>
    <x v="14"/>
    <n v="5.8193618421000002"/>
    <n v="4814.07440305"/>
    <n v="0"/>
  </r>
  <r>
    <x v="6"/>
    <s v="JU2159 NSLHD CORPORATE SERVICES REPORTING ENTITY"/>
    <x v="1"/>
    <x v="5"/>
    <n v="37.289381579"/>
    <n v="18207.100151139999"/>
    <n v="5"/>
  </r>
  <r>
    <x v="0"/>
    <s v="JU1040 NSLHD HKHS DIV OF SECTOR OPER"/>
    <x v="0"/>
    <x v="0"/>
    <n v="97.790657894800006"/>
    <n v="50184.771939129998"/>
    <n v="5"/>
  </r>
  <r>
    <x v="4"/>
    <s v="JU1048 NSLHD RNS DIV OF MEDIC"/>
    <x v="2"/>
    <x v="10"/>
    <n v="11753.8853909768"/>
    <n v="5750962.2506083697"/>
    <n v="122"/>
  </r>
  <r>
    <x v="3"/>
    <s v="JU1076 NSLHD NBHS DIV OF ANAESTH AND SURG"/>
    <x v="2"/>
    <x v="5"/>
    <n v="29.885625000000001"/>
    <n v="41585.213920540002"/>
    <n v="0"/>
  </r>
  <r>
    <x v="3"/>
    <s v="JU1072 NSLHD NBHS DIV OF MEDIC EMERG AND ICU"/>
    <x v="0"/>
    <x v="25"/>
    <n v="7.1358947368000001"/>
    <n v="6438.4062701900002"/>
    <n v="0"/>
  </r>
  <r>
    <x v="3"/>
    <s v="JU1074 NSLHD NBHS MANLY DIV OF NURSING"/>
    <x v="0"/>
    <x v="8"/>
    <n v="608.47315789469997"/>
    <n v="301288.10786186001"/>
    <n v="1"/>
  </r>
  <r>
    <x v="9"/>
    <s v="JU2172 RESEARCH CLINICAL TRIALS"/>
    <x v="1"/>
    <x v="20"/>
    <n v="143.9068289475"/>
    <n v="62438.392512799997"/>
    <n v="17"/>
  </r>
  <r>
    <x v="5"/>
    <s v="JU2315 P&amp;CC HARP"/>
    <x v="0"/>
    <x v="24"/>
    <n v="74.918269736900001"/>
    <n v="88602.851443210006"/>
    <n v="2"/>
  </r>
  <r>
    <x v="4"/>
    <s v="JU4358 NSLHD RNS NURSING SERVICES"/>
    <x v="1"/>
    <x v="24"/>
    <n v="243.01223684190001"/>
    <n v="109752.43213969"/>
    <n v="2"/>
  </r>
  <r>
    <x v="6"/>
    <s v="JU2148 NSLHD CLINICAL GOVERNANCE"/>
    <x v="2"/>
    <x v="8"/>
    <n v="363.91131578940002"/>
    <n v="136429.13885695001"/>
    <n v="43"/>
  </r>
  <r>
    <x v="6"/>
    <s v="JU2140 NSLHD NURSING &amp; MIDWIFERY"/>
    <x v="2"/>
    <x v="18"/>
    <n v="345.72907894740001"/>
    <n v="164135.47666615"/>
    <n v="3"/>
  </r>
  <r>
    <x v="2"/>
    <s v="JU4370 NSLHD RYDE PRIMARY &amp; COMMUNITY CARE"/>
    <x v="2"/>
    <x v="10"/>
    <n v="6.9678947367999999"/>
    <n v="3121.9108315200001"/>
    <n v="3"/>
  </r>
  <r>
    <x v="4"/>
    <s v="JU1056 NSLHD RNS DIV OF WOM CHILD AND FAM HLTH"/>
    <x v="0"/>
    <x v="9"/>
    <n v="4644.7961578946997"/>
    <n v="2181709.35813057"/>
    <n v="58"/>
  </r>
  <r>
    <x v="2"/>
    <s v="JU4366 NSLHD RYDE MEDICAL SERVICES"/>
    <x v="1"/>
    <x v="3"/>
    <n v="2133.2826588344001"/>
    <n v="1639271.29229671"/>
    <n v="15"/>
  </r>
  <r>
    <x v="0"/>
    <s v="JU1036 NSLHD HKHS DIV OF REHAB AND AGED CARE"/>
    <x v="2"/>
    <x v="1"/>
    <n v="618.84495394739997"/>
    <n v="270015.60659124999"/>
    <n v="2"/>
  </r>
  <r>
    <x v="5"/>
    <s v="JU2322 P&amp;CC Oral Health"/>
    <x v="0"/>
    <x v="12"/>
    <n v="145.0804342104"/>
    <n v="60408.169134930002"/>
    <n v="4"/>
  </r>
  <r>
    <x v="3"/>
    <s v="JU1076 NSLHD NBHS DIV OF ANAESTH AND SURG"/>
    <x v="0"/>
    <x v="9"/>
    <n v="16.305875"/>
    <n v="22291.31949717"/>
    <n v="0"/>
  </r>
  <r>
    <x v="6"/>
    <s v="JU2144 NSLHD CHIEF EXECUTIVE"/>
    <x v="1"/>
    <x v="11"/>
    <n v="140.14798684210001"/>
    <n v="60385.600218090003"/>
    <n v="44"/>
  </r>
  <r>
    <x v="4"/>
    <s v="JU4360 NSLHD RNS OPERATIONS"/>
    <x v="0"/>
    <x v="14"/>
    <n v="1527.5570526316001"/>
    <n v="430203.34192425001"/>
    <n v="142"/>
  </r>
  <r>
    <x v="5"/>
    <s v="JU2305 P&amp;CC AGED CARE &amp; REHAB"/>
    <x v="0"/>
    <x v="10"/>
    <n v="121.3123026315"/>
    <n v="51725.713104670001"/>
    <n v="8"/>
  </r>
  <r>
    <x v="3"/>
    <s v="JU1084 NSLHD NBHS DIV OF AGED CARE AND REHAB"/>
    <x v="0"/>
    <x v="11"/>
    <n v="28.889460526299999"/>
    <n v="37270.796701220002"/>
    <n v="0"/>
  </r>
  <r>
    <x v="2"/>
    <s v="JU4366 NSLHD RYDE MEDICAL SERVICES"/>
    <x v="1"/>
    <x v="24"/>
    <n v="2245.5669191733"/>
    <n v="1688590.3579557701"/>
    <n v="4"/>
  </r>
  <r>
    <x v="6"/>
    <s v="JU2116 NSLHD CLINICAL TECHNOLOGY SERVICE"/>
    <x v="2"/>
    <x v="17"/>
    <n v="12.3457894738"/>
    <n v="4223.4620958899995"/>
    <n v="1"/>
  </r>
  <r>
    <x v="6"/>
    <s v="JU2140 NSLHD NURSING &amp; MIDWIFERY"/>
    <x v="0"/>
    <x v="24"/>
    <n v="468.30907894730001"/>
    <n v="215712.13752901999"/>
    <n v="32"/>
  </r>
  <r>
    <x v="0"/>
    <s v="JU1025 NSLHD HKHS DIV OF CORPORATE SERVICES"/>
    <x v="2"/>
    <x v="12"/>
    <n v="637.9250000001"/>
    <n v="144810.21146508001"/>
    <n v="15"/>
  </r>
  <r>
    <x v="3"/>
    <s v="JU1077 NSLHD NBHS MV DIV OF DMS"/>
    <x v="0"/>
    <x v="20"/>
    <n v="64.478816729299993"/>
    <n v="40270.726661610002"/>
    <n v="0"/>
  </r>
  <r>
    <x v="4"/>
    <s v="JU1064 NSLHD RNS DIV OF BUSINESS UNITS"/>
    <x v="1"/>
    <x v="14"/>
    <n v="0"/>
    <n v="0"/>
    <n v="0"/>
  </r>
  <r>
    <x v="5"/>
    <s v="JU2305 P&amp;CC AGED CARE &amp; REHAB"/>
    <x v="0"/>
    <x v="1"/>
    <n v="135.9421907894"/>
    <n v="57631.16631506"/>
    <n v="15"/>
  </r>
  <r>
    <x v="0"/>
    <s v="JU1042 NSLHD HKHS DIV OF MEDICAL SERVICES"/>
    <x v="2"/>
    <x v="20"/>
    <n v="2306.8795601505999"/>
    <n v="1448298.1395112399"/>
    <n v="38"/>
  </r>
  <r>
    <x v="4"/>
    <s v="JU2108 NSLHD IMAGING"/>
    <x v="2"/>
    <x v="8"/>
    <n v="2099.6179313908001"/>
    <n v="1095871.7192627799"/>
    <n v="67"/>
  </r>
  <r>
    <x v="6"/>
    <s v="JU2144 NSLHD CHIEF EXECUTIVE"/>
    <x v="2"/>
    <x v="24"/>
    <n v="93.803815789599994"/>
    <n v="42422.866717359997"/>
    <n v="33"/>
  </r>
  <r>
    <x v="9"/>
    <s v="JU2172 RESEARCH CLINICAL TRIALS"/>
    <x v="1"/>
    <x v="18"/>
    <n v="118.8708947368"/>
    <n v="56812.615735239997"/>
    <n v="14"/>
  </r>
  <r>
    <x v="8"/>
    <s v="JU1248 NSLHD MANLY SP&amp;T"/>
    <x v="2"/>
    <x v="3"/>
    <n v="1.0747368421000001"/>
    <n v="447.42245664000001"/>
    <n v="0"/>
  </r>
  <r>
    <x v="8"/>
    <s v="JU1236 NSLHD ROYAL NORTH SHORE SP&amp;T"/>
    <x v="2"/>
    <x v="4"/>
    <n v="189.60502631579999"/>
    <n v="124673.25407553"/>
    <n v="11"/>
  </r>
  <r>
    <x v="6"/>
    <s v="JU4312 NSLHD MEDICAL IMAGING"/>
    <x v="0"/>
    <x v="12"/>
    <n v="111.3386804511"/>
    <n v="58347.340144820002"/>
    <n v="16"/>
  </r>
  <r>
    <x v="0"/>
    <s v="JU1036 NSLHD HKHS DIV OF REHAB AND AGED CARE"/>
    <x v="1"/>
    <x v="11"/>
    <n v="632.73702631599997"/>
    <n v="295179.78486617003"/>
    <n v="5"/>
  </r>
  <r>
    <x v="5"/>
    <s v="JU2305 P&amp;CC AGED CARE &amp; REHAB"/>
    <x v="1"/>
    <x v="15"/>
    <n v="115.146361842"/>
    <n v="53801.542187309999"/>
    <n v="18"/>
  </r>
  <r>
    <x v="2"/>
    <s v="JU4362 NSLHD RYDE CORPORATE SERVICES"/>
    <x v="0"/>
    <x v="12"/>
    <n v="456.42301315809999"/>
    <n v="110214.45566604"/>
    <n v="12"/>
  </r>
  <r>
    <x v="4"/>
    <s v="JU1068 NSLHD RNS DIV OF PRIM &amp; COMM CARE"/>
    <x v="2"/>
    <x v="17"/>
    <n v="130.5192105262"/>
    <n v="52573.670744149997"/>
    <n v="55"/>
  </r>
  <r>
    <x v="0"/>
    <s v="JU1040 NSLHD HKHS DIV OF SECTOR OPER"/>
    <x v="2"/>
    <x v="13"/>
    <n v="30.159210526300001"/>
    <n v="16483.723823"/>
    <n v="10"/>
  </r>
  <r>
    <x v="5"/>
    <s v="JU2320 P&amp;CC Multicutural Health"/>
    <x v="2"/>
    <x v="2"/>
    <n v="9.1077631578999991"/>
    <n v="4619.7667368900002"/>
    <n v="1"/>
  </r>
  <r>
    <x v="9"/>
    <s v="JU2172 RESEARCH CLINICAL TRIALS"/>
    <x v="2"/>
    <x v="21"/>
    <n v="117.8984210525"/>
    <n v="45279.00480173"/>
    <n v="11"/>
  </r>
  <r>
    <x v="5"/>
    <s v="JU2316 P&amp;CC Health Contact Centre"/>
    <x v="0"/>
    <x v="2"/>
    <n v="8.6553947368999999"/>
    <n v="2666.5678940299999"/>
    <n v="2"/>
  </r>
  <r>
    <x v="3"/>
    <s v="JU1077 NSLHD NBHS MV DIV OF DMS"/>
    <x v="1"/>
    <x v="14"/>
    <n v="37.151274436100003"/>
    <n v="17672.62490699"/>
    <n v="3"/>
  </r>
  <r>
    <x v="3"/>
    <s v="JU1079 NSLHD NBHS MV DIV OF CORPORATE SERVICES"/>
    <x v="1"/>
    <x v="14"/>
    <n v="80.859473684299999"/>
    <n v="17834.359898279999"/>
    <n v="12"/>
  </r>
  <r>
    <x v="6"/>
    <s v="JU2164 NSLHD WORKFORCE DEVELOPMENT"/>
    <x v="1"/>
    <x v="7"/>
    <n v="732.09209868439996"/>
    <n v="404375.77319501998"/>
    <n v="62"/>
  </r>
  <r>
    <x v="5"/>
    <s v="JU2309 P&amp;CC Child &amp; Family Health"/>
    <x v="0"/>
    <x v="9"/>
    <n v="350.81255263140002"/>
    <n v="185685.12191597"/>
    <n v="38"/>
  </r>
  <r>
    <x v="7"/>
    <s v="JU2174 - NSLHD DRUG &amp; ALCOHOL"/>
    <x v="0"/>
    <x v="12"/>
    <n v="529.22572368399995"/>
    <n v="235986.29452011001"/>
    <n v="7"/>
  </r>
  <r>
    <x v="0"/>
    <s v="JU1042 NSLHD HKHS DIV OF MEDICAL SERVICES"/>
    <x v="0"/>
    <x v="2"/>
    <n v="1774.0691541348999"/>
    <n v="1083515.0188865401"/>
    <n v="59"/>
  </r>
  <r>
    <x v="4"/>
    <s v="JU1052 NSLHD RNS DIV OF SURG AND ANAESTH"/>
    <x v="2"/>
    <x v="19"/>
    <n v="15840.338458647801"/>
    <n v="7204460.6266887505"/>
    <n v="79"/>
  </r>
  <r>
    <x v="4"/>
    <s v="JU1056 NSLHD RNS DIV OF WOM CHILD AND FAM HLTH"/>
    <x v="2"/>
    <x v="24"/>
    <n v="4388.7071513166002"/>
    <n v="2154397.680927"/>
    <n v="56"/>
  </r>
  <r>
    <x v="9"/>
    <s v="JU2172 RESEARCH CLINICAL TRIALS"/>
    <x v="0"/>
    <x v="14"/>
    <n v="131.63276315799999"/>
    <n v="49017.850190949997"/>
    <n v="25"/>
  </r>
  <r>
    <x v="4"/>
    <s v="JU4356 NSLHD RNS MEDICAL SERVICES"/>
    <x v="0"/>
    <x v="9"/>
    <n v="2077.3864999996999"/>
    <n v="951723.40253935999"/>
    <n v="265"/>
  </r>
  <r>
    <x v="3"/>
    <s v="JU1074 NSLHD NBHS MANLY DIV OF NURSING"/>
    <x v="2"/>
    <x v="16"/>
    <n v="952.72447368409996"/>
    <n v="436227.73438654002"/>
    <n v="8"/>
  </r>
  <r>
    <x v="0"/>
    <s v="JU1046 NSLHD HKHS DIV OF NURSING"/>
    <x v="0"/>
    <x v="17"/>
    <n v="4106.3992105264997"/>
    <n v="1391257.7143069601"/>
    <n v="6"/>
  </r>
  <r>
    <x v="3"/>
    <s v="JU1079 NSLHD NBHS MV DIV OF CORPORATE SERVICES"/>
    <x v="0"/>
    <x v="21"/>
    <n v="117.94078947369999"/>
    <n v="24131.00235567"/>
    <n v="19"/>
  </r>
  <r>
    <x v="4"/>
    <s v="JU4367 - NSLHD RNS RYDE MEDICAL SERVICES"/>
    <x v="0"/>
    <x v="13"/>
    <n v="217.9908092105"/>
    <n v="263075.71775017999"/>
    <n v="4"/>
  </r>
  <r>
    <x v="3"/>
    <s v="JU1076 NSLHD NBHS DIV OF ANAESTH AND SURG"/>
    <x v="1"/>
    <x v="6"/>
    <n v="1.9435"/>
    <n v="2833.0990323999999"/>
    <n v="0"/>
  </r>
  <r>
    <x v="0"/>
    <s v="JU1024 NSLHD HKH OUTPATIENT SERVICES"/>
    <x v="2"/>
    <x v="4"/>
    <n v="71.140789473599995"/>
    <n v="25402.21663499"/>
    <n v="2"/>
  </r>
  <r>
    <x v="5"/>
    <s v="JU2324 P&amp;CC Sydney Home Nursing"/>
    <x v="0"/>
    <x v="9"/>
    <n v="598.40723684229999"/>
    <n v="218539.76451973"/>
    <n v="1"/>
  </r>
  <r>
    <x v="5"/>
    <s v="JU2322 P&amp;CC Oral Health"/>
    <x v="1"/>
    <x v="14"/>
    <n v="30.336184210500001"/>
    <n v="10553.483838460001"/>
    <n v="1"/>
  </r>
  <r>
    <x v="2"/>
    <s v="JU4366 NSLHD RYDE MEDICAL SERVICES"/>
    <x v="2"/>
    <x v="0"/>
    <n v="1851.5910037593001"/>
    <n v="1196300.21850544"/>
    <n v="16"/>
  </r>
  <r>
    <x v="6"/>
    <s v="JU1317 NSLHD NORTHERN BEACHES HOSPITAL"/>
    <x v="1"/>
    <x v="3"/>
    <n v="984.23513157859998"/>
    <n v="497353.32989179"/>
    <n v="58"/>
  </r>
  <r>
    <x v="6"/>
    <s v="JU2144 NSLHD CHIEF EXECUTIVE"/>
    <x v="1"/>
    <x v="13"/>
    <n v="128.4657697369"/>
    <n v="53172.072768810001"/>
    <n v="41"/>
  </r>
  <r>
    <x v="6"/>
    <s v="JU2158 NSLHD PATU - PATIENT ACCESS TRANSPORT UNIT"/>
    <x v="1"/>
    <x v="24"/>
    <n v="38.625263158000003"/>
    <n v="16119.16969128"/>
    <n v="0"/>
  </r>
  <r>
    <x v="0"/>
    <s v="JU1036 NSLHD HKHS DIV OF REHAB AND AGED CARE"/>
    <x v="2"/>
    <x v="0"/>
    <n v="628.94579605290005"/>
    <n v="266706.49899882998"/>
    <n v="2"/>
  </r>
  <r>
    <x v="6"/>
    <s v="JU2164 NSLHD WORKFORCE DEVELOPMENT"/>
    <x v="1"/>
    <x v="15"/>
    <n v="733.70228289470003"/>
    <n v="375374.07776725001"/>
    <n v="64"/>
  </r>
  <r>
    <x v="2"/>
    <s v="JU4368 NSLHD RYDE NURSING SERVICES"/>
    <x v="2"/>
    <x v="11"/>
    <n v="2590.8821052631001"/>
    <n v="854199.39934561006"/>
    <n v="4"/>
  </r>
  <r>
    <x v="5"/>
    <s v="JU2307 P&amp;CC Area Executive"/>
    <x v="2"/>
    <x v="18"/>
    <n v="27.818026315800001"/>
    <n v="13986.344933840001"/>
    <n v="10"/>
  </r>
  <r>
    <x v="4"/>
    <s v="JU4360 NSLHD RNS OPERATIONS"/>
    <x v="0"/>
    <x v="4"/>
    <n v="1555.2067894736999"/>
    <n v="441497.16066028998"/>
    <n v="175"/>
  </r>
  <r>
    <x v="4"/>
    <s v="JU4360 NSLHD RNS OPERATIONS"/>
    <x v="0"/>
    <x v="15"/>
    <n v="1345.0569736842999"/>
    <n v="372458.52882468997"/>
    <n v="88"/>
  </r>
  <r>
    <x v="9"/>
    <s v="JU2172 RESEARCH CLINICAL TRIALS"/>
    <x v="2"/>
    <x v="13"/>
    <n v="129.3705263157"/>
    <n v="48260.343380220002"/>
    <n v="20"/>
  </r>
  <r>
    <x v="5"/>
    <s v="JU2315 P&amp;CC HARP"/>
    <x v="0"/>
    <x v="23"/>
    <n v="106.0575855263"/>
    <n v="113940.92319669"/>
    <n v="1"/>
  </r>
  <r>
    <x v="6"/>
    <s v="JU2148 NSLHD CLINICAL GOVERNANCE"/>
    <x v="2"/>
    <x v="4"/>
    <n v="352.18592105279998"/>
    <n v="135935.63674746"/>
    <n v="48"/>
  </r>
  <r>
    <x v="3"/>
    <s v="JU1079 NSLHD NBHS MV DIV OF CORPORATE SERVICES"/>
    <x v="2"/>
    <x v="23"/>
    <n v="71.823684210500005"/>
    <n v="18306.974992179999"/>
    <n v="13"/>
  </r>
  <r>
    <x v="0"/>
    <s v="JU1042 NSLHD HKHS DIV OF MEDICAL SERVICES"/>
    <x v="2"/>
    <x v="11"/>
    <n v="2135.4581146627002"/>
    <n v="1306282.4263420301"/>
    <n v="14"/>
  </r>
  <r>
    <x v="6"/>
    <s v="JU2156 NSLHD FINANCE"/>
    <x v="2"/>
    <x v="7"/>
    <n v="381.67609868440002"/>
    <n v="187858.56647963001"/>
    <n v="17"/>
  </r>
  <r>
    <x v="4"/>
    <s v="JU1052 NSLHD RNS DIV OF SURG AND ANAESTH"/>
    <x v="0"/>
    <x v="1"/>
    <n v="12905.908037594299"/>
    <n v="5713769.6501217196"/>
    <n v="208"/>
  </r>
  <r>
    <x v="5"/>
    <s v="JU2308 P&amp;CC Breast Screen"/>
    <x v="0"/>
    <x v="5"/>
    <n v="48.684589285599998"/>
    <n v="21612.455652709999"/>
    <n v="5"/>
  </r>
  <r>
    <x v="4"/>
    <s v="JU1056 NSLHD RNS DIV OF WOM CHILD AND FAM HLTH"/>
    <x v="1"/>
    <x v="6"/>
    <n v="3499.3878881577998"/>
    <n v="1831459.6052689599"/>
    <n v="38"/>
  </r>
  <r>
    <x v="0"/>
    <s v="JU1036 NSLHD HKHS DIV OF REHAB AND AGED CARE"/>
    <x v="2"/>
    <x v="22"/>
    <n v="604.43332236840001"/>
    <n v="275939.14779565"/>
    <n v="2"/>
  </r>
  <r>
    <x v="5"/>
    <s v="JU2305 P&amp;CC AGED CARE &amp; REHAB"/>
    <x v="2"/>
    <x v="20"/>
    <n v="139.5952302634"/>
    <n v="60525.367921630001"/>
    <n v="5"/>
  </r>
  <r>
    <x v="5"/>
    <s v="JU2315 P&amp;CC HARP"/>
    <x v="2"/>
    <x v="9"/>
    <n v="92.324710526299995"/>
    <n v="118011.74387458"/>
    <n v="4"/>
  </r>
  <r>
    <x v="3"/>
    <s v="JU1074 NSLHD NBHS MANLY DIV OF NURSING"/>
    <x v="0"/>
    <x v="4"/>
    <n v="596.82328947350004"/>
    <n v="296903.82965207001"/>
    <n v="3"/>
  </r>
  <r>
    <x v="2"/>
    <s v="JU4366 NSLHD RYDE MEDICAL SERVICES"/>
    <x v="2"/>
    <x v="22"/>
    <n v="1976.4087406016999"/>
    <n v="1266497.9475742099"/>
    <n v="18"/>
  </r>
  <r>
    <x v="3"/>
    <s v="JU1072 NSLHD NBHS DIV OF MEDIC EMERG AND ICU"/>
    <x v="1"/>
    <x v="18"/>
    <n v="19.50975"/>
    <n v="24212.30522256"/>
    <n v="0"/>
  </r>
  <r>
    <x v="6"/>
    <s v="JU2156 NSLHD FINANCE"/>
    <x v="0"/>
    <x v="21"/>
    <n v="406.7309144738"/>
    <n v="166436.25192646001"/>
    <n v="17"/>
  </r>
  <r>
    <x v="5"/>
    <s v="JU2326 P&amp;CC Transitional Aged Care Program"/>
    <x v="1"/>
    <x v="6"/>
    <n v="8.5690789473999995"/>
    <n v="3566.82526375"/>
    <n v="1"/>
  </r>
  <r>
    <x v="7"/>
    <s v="JU2174 - NSLHD DRUG &amp; ALCOHOL"/>
    <x v="1"/>
    <x v="11"/>
    <n v="484.11810526300002"/>
    <n v="206689.14031347999"/>
    <n v="4"/>
  </r>
  <r>
    <x v="7"/>
    <s v="JU2175 NSLHD MENTAL HEALTH DRUG AND ALCOHOL"/>
    <x v="0"/>
    <x v="25"/>
    <n v="4297.3567763154997"/>
    <n v="1793333.7260668699"/>
    <n v="102"/>
  </r>
  <r>
    <x v="7"/>
    <s v="JU2174 - NSLHD DRUG &amp; ALCOHOL"/>
    <x v="2"/>
    <x v="10"/>
    <n v="421.06878947370001"/>
    <n v="171775.62688192"/>
    <n v="13"/>
  </r>
  <r>
    <x v="4"/>
    <s v="JU1102 NSLHD CORPORATE SERVICES - RNS PPP"/>
    <x v="1"/>
    <x v="3"/>
    <n v="40.014868421099997"/>
    <n v="11424.544104570001"/>
    <n v="0"/>
  </r>
  <r>
    <x v="6"/>
    <s v="JU2168 NSLHD CLINICAL OPER EXECUTIVE UNIT"/>
    <x v="2"/>
    <x v="3"/>
    <n v="706.1490789472"/>
    <n v="318800.43176840001"/>
    <n v="59"/>
  </r>
  <r>
    <x v="6"/>
    <s v="JU4312 NSLHD MEDICAL IMAGING"/>
    <x v="2"/>
    <x v="8"/>
    <n v="104.67464285699999"/>
    <n v="57162.75169356"/>
    <n v="0"/>
  </r>
  <r>
    <x v="4"/>
    <s v="JU4358 NSLHD RNS NURSING SERVICES"/>
    <x v="1"/>
    <x v="3"/>
    <n v="261.52605263179998"/>
    <n v="116595.22843395"/>
    <n v="4"/>
  </r>
  <r>
    <x v="5"/>
    <s v="JU2322 P&amp;CC Oral Health"/>
    <x v="2"/>
    <x v="25"/>
    <n v="59.684282894699997"/>
    <n v="34466.816922979997"/>
    <n v="0"/>
  </r>
  <r>
    <x v="5"/>
    <s v="JU2314 P&amp;CC Cremone CHC"/>
    <x v="2"/>
    <x v="8"/>
    <n v="0"/>
    <n v="0"/>
    <n v="0"/>
  </r>
  <r>
    <x v="7"/>
    <s v="JU2174 - NSLHD DRUG &amp; ALCOHOL"/>
    <x v="2"/>
    <x v="1"/>
    <n v="607.4500263159"/>
    <n v="257724.48325322999"/>
    <n v="23"/>
  </r>
  <r>
    <x v="0"/>
    <s v="JU1040 NSLHD HKHS DIV OF SECTOR OPER"/>
    <x v="2"/>
    <x v="11"/>
    <n v="31.422368421000002"/>
    <n v="17035.616900739999"/>
    <n v="4"/>
  </r>
  <r>
    <x v="6"/>
    <s v="NSLHD CORPORATE SERVICES - RE PPP"/>
    <x v="2"/>
    <x v="3"/>
    <n v="94.975546052599995"/>
    <n v="52013.56439349"/>
    <n v="7"/>
  </r>
  <r>
    <x v="3"/>
    <s v="JU1074 NSLHD NBHS MANLY DIV OF NURSING"/>
    <x v="2"/>
    <x v="2"/>
    <n v="971.5294736843"/>
    <n v="454918.07835646998"/>
    <n v="6"/>
  </r>
  <r>
    <x v="5"/>
    <s v="JU2312 P&amp;CC Community Clinical Rehab"/>
    <x v="2"/>
    <x v="23"/>
    <n v="73.695789473700003"/>
    <n v="34028.41221509"/>
    <n v="2"/>
  </r>
  <r>
    <x v="1"/>
    <s v="JU2162 NSLHD PHPP HEALTH PROMOTION"/>
    <x v="1"/>
    <x v="18"/>
    <n v="3.5118421053"/>
    <n v="1519.5002428400001"/>
    <n v="11"/>
  </r>
  <r>
    <x v="5"/>
    <s v="JU2326 P&amp;CC Transitional Aged Care Program"/>
    <x v="0"/>
    <x v="14"/>
    <n v="7.9418421053000001"/>
    <n v="3769.8596423499998"/>
    <n v="1"/>
  </r>
  <r>
    <x v="3"/>
    <s v="JU1072 NSLHD NBHS DIV OF MEDIC EMERG AND ICU"/>
    <x v="1"/>
    <x v="3"/>
    <n v="17.3693157895"/>
    <n v="21544.816535130001"/>
    <n v="0"/>
  </r>
  <r>
    <x v="4"/>
    <s v="JU1052 NSLHD RNS DIV OF SURG AND ANAESTH"/>
    <x v="2"/>
    <x v="2"/>
    <n v="15397.4054708648"/>
    <n v="6784945.3334860597"/>
    <n v="105"/>
  </r>
  <r>
    <x v="5"/>
    <s v="JU2314 P&amp;CC Cremone CHC"/>
    <x v="2"/>
    <x v="13"/>
    <n v="0"/>
    <n v="0"/>
    <n v="0"/>
  </r>
  <r>
    <x v="8"/>
    <s v="JU1244 NSLHD HORNSBY SP&amp;T"/>
    <x v="1"/>
    <x v="1"/>
    <n v="0"/>
    <n v="0"/>
    <n v="0"/>
  </r>
  <r>
    <x v="5"/>
    <s v="JU2317 P&amp;CC HealthOne"/>
    <x v="0"/>
    <x v="21"/>
    <n v="0"/>
    <n v="0"/>
    <n v="0"/>
  </r>
  <r>
    <x v="8"/>
    <s v="JU1248 NSLHD MANLY SP&amp;T"/>
    <x v="2"/>
    <x v="20"/>
    <n v="0.1030263158"/>
    <n v="42.890766839999998"/>
    <n v="0"/>
  </r>
  <r>
    <x v="8"/>
    <s v="JU1244 NSLHD HORNSBY SP&amp;T"/>
    <x v="1"/>
    <x v="2"/>
    <n v="0"/>
    <n v="0"/>
    <n v="0"/>
  </r>
  <r>
    <x v="8"/>
    <s v="JU1224 NSLHD AREA NS SP&amp;T"/>
    <x v="1"/>
    <x v="20"/>
    <n v="0"/>
    <n v="0"/>
    <n v="0"/>
  </r>
  <r>
    <x v="8"/>
    <s v="JU1244 NSLHD HORNSBY SP&amp;T"/>
    <x v="0"/>
    <x v="13"/>
    <n v="0"/>
    <n v="0"/>
    <n v="0"/>
  </r>
  <r>
    <x v="4"/>
    <s v="JU1064 NSLHD RNS DIV OF BUSINESS UNITS"/>
    <x v="0"/>
    <x v="21"/>
    <n v="0"/>
    <n v="0"/>
    <n v="0"/>
  </r>
  <r>
    <x v="5"/>
    <s v="JU2317 P&amp;CC HealthOne"/>
    <x v="1"/>
    <x v="14"/>
    <n v="0"/>
    <n v="0"/>
    <n v="0"/>
  </r>
  <r>
    <x v="8"/>
    <s v="JU1244 NSLHD HORNSBY SP&amp;T"/>
    <x v="2"/>
    <x v="8"/>
    <n v="0"/>
    <n v="0"/>
    <n v="0"/>
  </r>
  <r>
    <x v="5"/>
    <s v="JU2315 P&amp;CC HARP"/>
    <x v="0"/>
    <x v="3"/>
    <n v="90.430197368400002"/>
    <n v="93185.324595459999"/>
    <n v="3"/>
  </r>
  <r>
    <x v="0"/>
    <s v="JU1040 NSLHD HKHS DIV OF SECTOR OPER"/>
    <x v="0"/>
    <x v="22"/>
    <n v="105.7013157894"/>
    <n v="54294.710488459998"/>
    <n v="6"/>
  </r>
  <r>
    <x v="6"/>
    <s v="JU2156 NSLHD FINANCE"/>
    <x v="0"/>
    <x v="13"/>
    <n v="284.6674802631"/>
    <n v="110918.81734059"/>
    <n v="37"/>
  </r>
  <r>
    <x v="1"/>
    <s v="JU2162 NSLHD PHPP HEALTH PROMOTION"/>
    <x v="2"/>
    <x v="21"/>
    <n v="17.234342105300001"/>
    <n v="5395.0697804299998"/>
    <n v="6"/>
  </r>
  <r>
    <x v="9"/>
    <s v="JU2172 RESEARCH CLINICAL TRIALS"/>
    <x v="0"/>
    <x v="25"/>
    <n v="153.97565789469999"/>
    <n v="57868.530737150002"/>
    <n v="21"/>
  </r>
  <r>
    <x v="8"/>
    <s v="JU1244 NSLHD HORNSBY SP&amp;T"/>
    <x v="2"/>
    <x v="1"/>
    <n v="0"/>
    <n v="0"/>
    <n v="0"/>
  </r>
  <r>
    <x v="6"/>
    <s v="JU2116 NSLHD CLINICAL TECHNOLOGY SERVICE"/>
    <x v="2"/>
    <x v="14"/>
    <n v="4.6934210526999998"/>
    <n v="1885.28306778"/>
    <n v="1"/>
  </r>
  <r>
    <x v="1"/>
    <s v="JU2161 NSLHD PHPP ABORIGINAL HEALTH"/>
    <x v="1"/>
    <x v="13"/>
    <n v="9.5921052600000001E-2"/>
    <n v="44.75911284"/>
    <n v="10"/>
  </r>
  <r>
    <x v="5"/>
    <s v="JU2316 P&amp;CC Health Contact Centre"/>
    <x v="0"/>
    <x v="16"/>
    <n v="10.0526315789"/>
    <n v="3751.394366"/>
    <n v="1"/>
  </r>
  <r>
    <x v="6"/>
    <s v="JU4344 NSLHD RESEARCH GEN"/>
    <x v="1"/>
    <x v="12"/>
    <n v="149.24421052630001"/>
    <n v="61273.336745619999"/>
    <n v="42"/>
  </r>
  <r>
    <x v="2"/>
    <s v="JU4368 NSLHD RYDE NURSING SERVICES"/>
    <x v="2"/>
    <x v="13"/>
    <n v="2612.8165789476998"/>
    <n v="861773.67020677996"/>
    <n v="3"/>
  </r>
  <r>
    <x v="3"/>
    <s v="JU1077 NSLHD NBHS MV DIV OF DMS"/>
    <x v="0"/>
    <x v="18"/>
    <n v="49.8996597744"/>
    <n v="29487.840164320001"/>
    <n v="0"/>
  </r>
  <r>
    <x v="8"/>
    <s v="JU1224 NSLHD AREA NS SP&amp;T"/>
    <x v="1"/>
    <x v="3"/>
    <n v="0"/>
    <n v="0"/>
    <n v="0"/>
  </r>
  <r>
    <x v="5"/>
    <s v="JU2307 P&amp;CC Area Executive"/>
    <x v="2"/>
    <x v="20"/>
    <n v="36.3867105263"/>
    <n v="18939.057126470001"/>
    <n v="8"/>
  </r>
  <r>
    <x v="6"/>
    <s v="JU1316 NSLHD REPORTING ENTITY"/>
    <x v="0"/>
    <x v="21"/>
    <n v="24.201184210499999"/>
    <n v="5460.9655185000001"/>
    <n v="1"/>
  </r>
  <r>
    <x v="4"/>
    <s v="JU1102 NSLHD CORPORATE SERVICES - RNS PPP"/>
    <x v="1"/>
    <x v="24"/>
    <n v="21.707763157900001"/>
    <n v="6423.0812018400002"/>
    <n v="0"/>
  </r>
  <r>
    <x v="6"/>
    <s v="JU2158 NSLHD PATU - PATIENT ACCESS TRANSPORT UNIT"/>
    <x v="2"/>
    <x v="25"/>
    <n v="40.337368421000001"/>
    <n v="14205.47018633"/>
    <n v="0"/>
  </r>
  <r>
    <x v="8"/>
    <s v="JU1244 NSLHD HORNSBY SP&amp;T"/>
    <x v="2"/>
    <x v="0"/>
    <n v="0"/>
    <n v="0"/>
    <n v="0"/>
  </r>
  <r>
    <x v="8"/>
    <s v="JU1244 NSLHD HORNSBY SP&amp;T"/>
    <x v="1"/>
    <x v="11"/>
    <n v="0"/>
    <n v="0"/>
    <n v="0"/>
  </r>
  <r>
    <x v="8"/>
    <s v="JU1244 NSLHD HORNSBY SP&amp;T"/>
    <x v="2"/>
    <x v="22"/>
    <n v="0"/>
    <n v="0"/>
    <n v="0"/>
  </r>
  <r>
    <x v="4"/>
    <s v="JU1102 NSLHD CORPORATE SERVICES - RNS PPP"/>
    <x v="2"/>
    <x v="25"/>
    <n v="58.256315789600002"/>
    <n v="16630.26725605"/>
    <n v="0"/>
  </r>
  <r>
    <x v="6"/>
    <s v="JU1316 NSLHD REPORTING ENTITY"/>
    <x v="2"/>
    <x v="6"/>
    <n v="0.85026315789999996"/>
    <n v="334.15176473999998"/>
    <n v="0"/>
  </r>
  <r>
    <x v="5"/>
    <s v="JU2317 P&amp;CC HealthOne"/>
    <x v="2"/>
    <x v="10"/>
    <n v="0"/>
    <n v="0"/>
    <n v="0"/>
  </r>
  <r>
    <x v="8"/>
    <s v="JU1237 NSLHD RNS DIV OF MEDICINE SP&amp;T"/>
    <x v="1"/>
    <x v="4"/>
    <n v="0"/>
    <n v="0"/>
    <n v="7"/>
  </r>
  <r>
    <x v="5"/>
    <s v="JU2317 P&amp;CC HealthOne"/>
    <x v="2"/>
    <x v="1"/>
    <n v="0"/>
    <n v="0"/>
    <n v="0"/>
  </r>
  <r>
    <x v="4"/>
    <s v="JU1102 NSLHD CORPORATE SERVICES - RNS PPP"/>
    <x v="2"/>
    <x v="21"/>
    <n v="64.393421052600004"/>
    <n v="18383.042595700001"/>
    <n v="0"/>
  </r>
  <r>
    <x v="4"/>
    <s v="JU4360 NSLHD RNS OPERATIONS"/>
    <x v="2"/>
    <x v="16"/>
    <n v="2147.1112828945002"/>
    <n v="619206.37488202995"/>
    <n v="168"/>
  </r>
  <r>
    <x v="6"/>
    <s v="JU1317 NSLHD NORTHERN BEACHES HOSPITAL"/>
    <x v="1"/>
    <x v="7"/>
    <n v="974.51171052660004"/>
    <n v="489626.44903954997"/>
    <n v="64"/>
  </r>
  <r>
    <x v="1"/>
    <s v="JU2161 NSLHD PHPP ABORIGINAL HEALTH"/>
    <x v="2"/>
    <x v="20"/>
    <n v="28.2011907895"/>
    <n v="14615.74764104"/>
    <n v="16"/>
  </r>
  <r>
    <x v="8"/>
    <s v="JU4340 NSLHD RESEARCH SP&amp;T"/>
    <x v="0"/>
    <x v="20"/>
    <n v="321.76582236839999"/>
    <n v="141877.13872491999"/>
    <n v="132"/>
  </r>
  <r>
    <x v="4"/>
    <s v="JU4367 - NSLHD RNS RYDE MEDICAL SERVICES"/>
    <x v="0"/>
    <x v="2"/>
    <n v="254.27082894739999"/>
    <n v="283593.61100690003"/>
    <n v="3"/>
  </r>
  <r>
    <x v="6"/>
    <s v="JU2158 NSLHD PATU - PATIENT ACCESS TRANSPORT UNIT"/>
    <x v="2"/>
    <x v="4"/>
    <n v="43.592631578999999"/>
    <n v="18124.849888100001"/>
    <n v="0"/>
  </r>
  <r>
    <x v="6"/>
    <s v="NSLHD CORPORATE SERVICES - RE PPP"/>
    <x v="2"/>
    <x v="6"/>
    <n v="86.133342105300002"/>
    <n v="48727.627854940001"/>
    <n v="6"/>
  </r>
  <r>
    <x v="0"/>
    <s v="JU1042 NSLHD HKHS DIV OF MEDICAL SERVICES"/>
    <x v="0"/>
    <x v="16"/>
    <n v="1631.4444802636999"/>
    <n v="1012876.77558923"/>
    <n v="31"/>
  </r>
  <r>
    <x v="5"/>
    <s v="JU2320 P&amp;CC Multicutural Health"/>
    <x v="0"/>
    <x v="4"/>
    <n v="5.2678947367999998"/>
    <n v="2606.1234020000002"/>
    <n v="0"/>
  </r>
  <r>
    <x v="5"/>
    <s v="JU2317 P&amp;CC HealthOne"/>
    <x v="2"/>
    <x v="21"/>
    <n v="0"/>
    <n v="0"/>
    <n v="0"/>
  </r>
  <r>
    <x v="8"/>
    <s v="JU1244 NSLHD HORNSBY SP&amp;T"/>
    <x v="0"/>
    <x v="8"/>
    <n v="0"/>
    <n v="0"/>
    <n v="0"/>
  </r>
  <r>
    <x v="5"/>
    <s v="JU2317 P&amp;CC HealthOne"/>
    <x v="0"/>
    <x v="15"/>
    <n v="0"/>
    <n v="0"/>
    <n v="0"/>
  </r>
  <r>
    <x v="5"/>
    <s v="JU2320 P&amp;CC Multicutural Health"/>
    <x v="1"/>
    <x v="4"/>
    <n v="0"/>
    <n v="0"/>
    <n v="0"/>
  </r>
  <r>
    <x v="3"/>
    <s v="JU1076 NSLHD NBHS DIV OF ANAESTH AND SURG"/>
    <x v="0"/>
    <x v="15"/>
    <n v="0"/>
    <n v="0"/>
    <n v="0"/>
  </r>
  <r>
    <x v="3"/>
    <s v="JU1088 NSLHD NBHS DIV OF SECTOR OPER"/>
    <x v="0"/>
    <x v="22"/>
    <n v="0.29712499999999997"/>
    <n v="205.59802074999999"/>
    <n v="0"/>
  </r>
  <r>
    <x v="8"/>
    <s v="JU1237 NSLHD RNS DIV OF MEDICINE SP&amp;T"/>
    <x v="2"/>
    <x v="1"/>
    <n v="0"/>
    <n v="0"/>
    <n v="0"/>
  </r>
  <r>
    <x v="5"/>
    <s v="JU2317 P&amp;CC HealthOne"/>
    <x v="2"/>
    <x v="3"/>
    <n v="0"/>
    <n v="0"/>
    <n v="0"/>
  </r>
  <r>
    <x v="5"/>
    <s v="JU2317 P&amp;CC HealthOne"/>
    <x v="2"/>
    <x v="24"/>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15FFDA7-67DF-4C12-9723-EAA6F5F57206}" name="PivotTable1" cacheId="5066" applyNumberFormats="0" applyBorderFormats="0" applyFontFormats="0" applyPatternFormats="0" applyAlignmentFormats="0" applyWidthHeightFormats="1" dataCaption="Values" updatedVersion="8" minRefreshableVersion="3" showDrill="0" useAutoFormatting="1" itemPrintTitles="1" createdVersion="8" indent="0" compact="0" compactData="0" gridDropZones="1" multipleFieldFilters="0" fieldListSortAscending="1">
  <location ref="A3:D175" firstHeaderRow="1" firstDataRow="2" firstDataCol="2" rowPageCount="1" colPageCount="1"/>
  <pivotFields count="7">
    <pivotField axis="axisRow" compact="0" outline="0" showAll="0" defaultSubtotal="0">
      <items count="11">
        <item x="6"/>
        <item x="0"/>
        <item x="10"/>
        <item x="3"/>
        <item x="4"/>
        <item x="2"/>
        <item x="9"/>
        <item x="7"/>
        <item x="1"/>
        <item x="5"/>
        <item x="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showAll="0">
      <items count="4">
        <item x="0"/>
        <item x="2"/>
        <item x="1"/>
        <item t="default"/>
      </items>
      <extLst>
        <ext xmlns:x14="http://schemas.microsoft.com/office/spreadsheetml/2009/9/main" uri="{2946ED86-A175-432a-8AC1-64E0C546D7DE}">
          <x14:pivotField fillDownLabels="1"/>
        </ext>
      </extLst>
    </pivotField>
    <pivotField axis="axisRow" compact="0" outline="0" showAll="0">
      <items count="27">
        <item x="15"/>
        <item x="11"/>
        <item x="13"/>
        <item x="5"/>
        <item x="16"/>
        <item x="1"/>
        <item x="6"/>
        <item x="2"/>
        <item x="7"/>
        <item x="20"/>
        <item x="4"/>
        <item x="3"/>
        <item x="8"/>
        <item x="12"/>
        <item x="24"/>
        <item x="14"/>
        <item x="18"/>
        <item x="10"/>
        <item x="25"/>
        <item x="0"/>
        <item x="21"/>
        <item x="22"/>
        <item x="9"/>
        <item x="19"/>
        <item x="17"/>
        <item x="23"/>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2">
    <field x="0"/>
    <field x="3"/>
  </rowFields>
  <rowItems count="171">
    <i>
      <x/>
      <x/>
    </i>
    <i r="1">
      <x v="1"/>
    </i>
    <i r="1">
      <x v="2"/>
    </i>
    <i r="1">
      <x v="3"/>
    </i>
    <i r="1">
      <x v="4"/>
    </i>
    <i r="1">
      <x v="5"/>
    </i>
    <i r="1">
      <x v="6"/>
    </i>
    <i r="1">
      <x v="7"/>
    </i>
    <i r="1">
      <x v="8"/>
    </i>
    <i r="1">
      <x v="9"/>
    </i>
    <i r="1">
      <x v="10"/>
    </i>
    <i r="1">
      <x v="11"/>
    </i>
    <i r="1">
      <x v="12"/>
    </i>
    <i r="1">
      <x v="13"/>
    </i>
    <i r="1">
      <x v="14"/>
    </i>
    <i r="1">
      <x v="15"/>
    </i>
    <i r="1">
      <x v="16"/>
    </i>
    <i>
      <x v="1"/>
      <x/>
    </i>
    <i r="1">
      <x v="1"/>
    </i>
    <i r="1">
      <x v="2"/>
    </i>
    <i r="1">
      <x v="3"/>
    </i>
    <i r="1">
      <x v="4"/>
    </i>
    <i r="1">
      <x v="5"/>
    </i>
    <i r="1">
      <x v="6"/>
    </i>
    <i r="1">
      <x v="7"/>
    </i>
    <i r="1">
      <x v="8"/>
    </i>
    <i r="1">
      <x v="9"/>
    </i>
    <i r="1">
      <x v="10"/>
    </i>
    <i r="1">
      <x v="11"/>
    </i>
    <i r="1">
      <x v="12"/>
    </i>
    <i r="1">
      <x v="13"/>
    </i>
    <i r="1">
      <x v="14"/>
    </i>
    <i r="1">
      <x v="15"/>
    </i>
    <i r="1">
      <x v="16"/>
    </i>
    <i>
      <x v="3"/>
      <x/>
    </i>
    <i r="1">
      <x v="1"/>
    </i>
    <i r="1">
      <x v="2"/>
    </i>
    <i r="1">
      <x v="3"/>
    </i>
    <i r="1">
      <x v="4"/>
    </i>
    <i r="1">
      <x v="5"/>
    </i>
    <i r="1">
      <x v="6"/>
    </i>
    <i r="1">
      <x v="7"/>
    </i>
    <i r="1">
      <x v="8"/>
    </i>
    <i r="1">
      <x v="9"/>
    </i>
    <i r="1">
      <x v="10"/>
    </i>
    <i r="1">
      <x v="11"/>
    </i>
    <i r="1">
      <x v="12"/>
    </i>
    <i r="1">
      <x v="13"/>
    </i>
    <i r="1">
      <x v="14"/>
    </i>
    <i r="1">
      <x v="15"/>
    </i>
    <i r="1">
      <x v="16"/>
    </i>
    <i>
      <x v="4"/>
      <x/>
    </i>
    <i r="1">
      <x v="1"/>
    </i>
    <i r="1">
      <x v="2"/>
    </i>
    <i r="1">
      <x v="3"/>
    </i>
    <i r="1">
      <x v="4"/>
    </i>
    <i r="1">
      <x v="5"/>
    </i>
    <i r="1">
      <x v="6"/>
    </i>
    <i r="1">
      <x v="7"/>
    </i>
    <i r="1">
      <x v="8"/>
    </i>
    <i r="1">
      <x v="9"/>
    </i>
    <i r="1">
      <x v="10"/>
    </i>
    <i r="1">
      <x v="11"/>
    </i>
    <i r="1">
      <x v="12"/>
    </i>
    <i r="1">
      <x v="13"/>
    </i>
    <i r="1">
      <x v="14"/>
    </i>
    <i r="1">
      <x v="15"/>
    </i>
    <i r="1">
      <x v="16"/>
    </i>
    <i>
      <x v="5"/>
      <x/>
    </i>
    <i r="1">
      <x v="1"/>
    </i>
    <i r="1">
      <x v="2"/>
    </i>
    <i r="1">
      <x v="3"/>
    </i>
    <i r="1">
      <x v="4"/>
    </i>
    <i r="1">
      <x v="5"/>
    </i>
    <i r="1">
      <x v="6"/>
    </i>
    <i r="1">
      <x v="7"/>
    </i>
    <i r="1">
      <x v="8"/>
    </i>
    <i r="1">
      <x v="9"/>
    </i>
    <i r="1">
      <x v="10"/>
    </i>
    <i r="1">
      <x v="11"/>
    </i>
    <i r="1">
      <x v="12"/>
    </i>
    <i r="1">
      <x v="13"/>
    </i>
    <i r="1">
      <x v="14"/>
    </i>
    <i r="1">
      <x v="15"/>
    </i>
    <i r="1">
      <x v="16"/>
    </i>
    <i>
      <x v="6"/>
      <x/>
    </i>
    <i r="1">
      <x v="1"/>
    </i>
    <i r="1">
      <x v="2"/>
    </i>
    <i r="1">
      <x v="3"/>
    </i>
    <i r="1">
      <x v="4"/>
    </i>
    <i r="1">
      <x v="5"/>
    </i>
    <i r="1">
      <x v="6"/>
    </i>
    <i r="1">
      <x v="7"/>
    </i>
    <i r="1">
      <x v="8"/>
    </i>
    <i r="1">
      <x v="9"/>
    </i>
    <i r="1">
      <x v="10"/>
    </i>
    <i r="1">
      <x v="11"/>
    </i>
    <i r="1">
      <x v="12"/>
    </i>
    <i r="1">
      <x v="13"/>
    </i>
    <i r="1">
      <x v="14"/>
    </i>
    <i r="1">
      <x v="15"/>
    </i>
    <i r="1">
      <x v="16"/>
    </i>
    <i>
      <x v="7"/>
      <x/>
    </i>
    <i r="1">
      <x v="1"/>
    </i>
    <i r="1">
      <x v="2"/>
    </i>
    <i r="1">
      <x v="3"/>
    </i>
    <i r="1">
      <x v="4"/>
    </i>
    <i r="1">
      <x v="5"/>
    </i>
    <i r="1">
      <x v="6"/>
    </i>
    <i r="1">
      <x v="7"/>
    </i>
    <i r="1">
      <x v="8"/>
    </i>
    <i r="1">
      <x v="9"/>
    </i>
    <i r="1">
      <x v="10"/>
    </i>
    <i r="1">
      <x v="11"/>
    </i>
    <i r="1">
      <x v="12"/>
    </i>
    <i r="1">
      <x v="13"/>
    </i>
    <i r="1">
      <x v="14"/>
    </i>
    <i r="1">
      <x v="15"/>
    </i>
    <i r="1">
      <x v="16"/>
    </i>
    <i>
      <x v="8"/>
      <x/>
    </i>
    <i r="1">
      <x v="1"/>
    </i>
    <i r="1">
      <x v="2"/>
    </i>
    <i r="1">
      <x v="3"/>
    </i>
    <i r="1">
      <x v="4"/>
    </i>
    <i r="1">
      <x v="5"/>
    </i>
    <i r="1">
      <x v="6"/>
    </i>
    <i r="1">
      <x v="7"/>
    </i>
    <i r="1">
      <x v="8"/>
    </i>
    <i r="1">
      <x v="9"/>
    </i>
    <i r="1">
      <x v="10"/>
    </i>
    <i r="1">
      <x v="11"/>
    </i>
    <i r="1">
      <x v="12"/>
    </i>
    <i r="1">
      <x v="13"/>
    </i>
    <i r="1">
      <x v="14"/>
    </i>
    <i r="1">
      <x v="15"/>
    </i>
    <i r="1">
      <x v="16"/>
    </i>
    <i>
      <x v="9"/>
      <x/>
    </i>
    <i r="1">
      <x v="1"/>
    </i>
    <i r="1">
      <x v="2"/>
    </i>
    <i r="1">
      <x v="3"/>
    </i>
    <i r="1">
      <x v="4"/>
    </i>
    <i r="1">
      <x v="5"/>
    </i>
    <i r="1">
      <x v="6"/>
    </i>
    <i r="1">
      <x v="7"/>
    </i>
    <i r="1">
      <x v="8"/>
    </i>
    <i r="1">
      <x v="9"/>
    </i>
    <i r="1">
      <x v="10"/>
    </i>
    <i r="1">
      <x v="11"/>
    </i>
    <i r="1">
      <x v="12"/>
    </i>
    <i r="1">
      <x v="13"/>
    </i>
    <i r="1">
      <x v="14"/>
    </i>
    <i r="1">
      <x v="15"/>
    </i>
    <i r="1">
      <x v="16"/>
    </i>
    <i>
      <x v="10"/>
      <x/>
    </i>
    <i r="1">
      <x v="1"/>
    </i>
    <i r="1">
      <x v="2"/>
    </i>
    <i r="1">
      <x v="3"/>
    </i>
    <i r="1">
      <x v="4"/>
    </i>
    <i r="1">
      <x v="5"/>
    </i>
    <i r="1">
      <x v="6"/>
    </i>
    <i r="1">
      <x v="7"/>
    </i>
    <i r="1">
      <x v="8"/>
    </i>
    <i r="1">
      <x v="9"/>
    </i>
    <i r="1">
      <x v="10"/>
    </i>
    <i r="1">
      <x v="11"/>
    </i>
    <i r="1">
      <x v="12"/>
    </i>
    <i r="1">
      <x v="13"/>
    </i>
    <i r="1">
      <x v="14"/>
    </i>
    <i r="1">
      <x v="15"/>
    </i>
    <i r="1">
      <x v="16"/>
    </i>
    <i t="grand">
      <x/>
    </i>
  </rowItems>
  <colFields count="1">
    <field x="-2"/>
  </colFields>
  <colItems count="2">
    <i>
      <x/>
    </i>
    <i i="1">
      <x v="1"/>
    </i>
  </colItems>
  <pageFields count="1">
    <pageField fld="2" item="2" hier="-1"/>
  </pageFields>
  <dataFields count="2">
    <dataField name="Sum of EXCESS_ADO_DAYS" fld="6" baseField="0" baseItem="0"/>
    <dataField name="Sum of EXCESS_LEAVE_DAY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AFA37E3-CFAB-47C9-8E28-051E9EB9191A}" name="PivotTable3" cacheId="5066" applyNumberFormats="0" applyBorderFormats="0" applyFontFormats="0" applyPatternFormats="0" applyAlignmentFormats="0" applyWidthHeightFormats="1" dataCaption="Values" updatedVersion="8" minRefreshableVersion="3" showDrill="0" useAutoFormatting="1" itemPrintTitles="1" createdVersion="8" indent="0" compact="0" compactData="0" gridDropZones="1" multipleFieldFilters="0" fieldListSortAscending="1">
  <location ref="F4:H23" firstHeaderRow="1" firstDataRow="2" firstDataCol="1" rowPageCount="2" colPageCount="1"/>
  <pivotFields count="7">
    <pivotField axis="axisPage" compact="0" outline="0" multipleItemSelectionAllowed="1" showAll="0" defaultSubtotal="0">
      <items count="11">
        <item x="6"/>
        <item x="0"/>
        <item x="10"/>
        <item x="3"/>
        <item x="4"/>
        <item x="2"/>
        <item x="9"/>
        <item x="7"/>
        <item x="1"/>
        <item x="5"/>
        <item x="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showAll="0">
      <items count="4">
        <item x="0"/>
        <item x="2"/>
        <item x="1"/>
        <item t="default"/>
      </items>
      <extLst>
        <ext xmlns:x14="http://schemas.microsoft.com/office/spreadsheetml/2009/9/main" uri="{2946ED86-A175-432a-8AC1-64E0C546D7DE}">
          <x14:pivotField fillDownLabels="1"/>
        </ext>
      </extLst>
    </pivotField>
    <pivotField axis="axisRow" compact="0" outline="0" showAll="0">
      <items count="27">
        <item x="15"/>
        <item x="11"/>
        <item x="13"/>
        <item x="5"/>
        <item x="16"/>
        <item x="1"/>
        <item x="6"/>
        <item x="2"/>
        <item x="7"/>
        <item x="20"/>
        <item x="4"/>
        <item x="3"/>
        <item x="8"/>
        <item x="12"/>
        <item x="24"/>
        <item x="14"/>
        <item x="18"/>
        <item x="10"/>
        <item x="25"/>
        <item x="0"/>
        <item x="21"/>
        <item x="22"/>
        <item x="9"/>
        <item x="19"/>
        <item x="17"/>
        <item x="23"/>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1">
    <field x="3"/>
  </rowFields>
  <rowItems count="18">
    <i>
      <x/>
    </i>
    <i>
      <x v="1"/>
    </i>
    <i>
      <x v="2"/>
    </i>
    <i>
      <x v="3"/>
    </i>
    <i>
      <x v="4"/>
    </i>
    <i>
      <x v="5"/>
    </i>
    <i>
      <x v="6"/>
    </i>
    <i>
      <x v="7"/>
    </i>
    <i>
      <x v="8"/>
    </i>
    <i>
      <x v="9"/>
    </i>
    <i>
      <x v="10"/>
    </i>
    <i>
      <x v="11"/>
    </i>
    <i>
      <x v="12"/>
    </i>
    <i>
      <x v="13"/>
    </i>
    <i>
      <x v="14"/>
    </i>
    <i>
      <x v="15"/>
    </i>
    <i>
      <x v="16"/>
    </i>
    <i t="grand">
      <x/>
    </i>
  </rowItems>
  <colFields count="1">
    <field x="-2"/>
  </colFields>
  <colItems count="2">
    <i>
      <x/>
    </i>
    <i i="1">
      <x v="1"/>
    </i>
  </colItems>
  <pageFields count="2">
    <pageField fld="2" item="2" hier="-1"/>
    <pageField fld="0" hier="-1"/>
  </pageFields>
  <dataFields count="2">
    <dataField name="Sum of EXCESS_ADO_DAYS" fld="6" baseField="0" baseItem="0"/>
    <dataField name="Sum of EXCESS_LEAVE_DAYS" fld="4" baseField="0" baseItem="0" numFmtId="165"/>
  </dataFields>
  <formats count="1">
    <format dxfId="5">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506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30:E41" firstHeaderRow="1" firstDataRow="1" firstDataCol="1"/>
  <pivotFields count="5">
    <pivotField dataField="1" showAll="0"/>
    <pivotField showAll="0"/>
    <pivotField showAll="0"/>
    <pivotField showAll="0"/>
    <pivotField axis="axisRow" showAll="0">
      <items count="11">
        <item x="1"/>
        <item x="2"/>
        <item x="8"/>
        <item x="6"/>
        <item x="4"/>
        <item x="9"/>
        <item x="0"/>
        <item x="3"/>
        <item x="5"/>
        <item x="7"/>
        <item t="default"/>
      </items>
    </pivotField>
  </pivotFields>
  <rowFields count="1">
    <field x="4"/>
  </rowFields>
  <rowItems count="11">
    <i>
      <x/>
    </i>
    <i>
      <x v="1"/>
    </i>
    <i>
      <x v="2"/>
    </i>
    <i>
      <x v="3"/>
    </i>
    <i>
      <x v="4"/>
    </i>
    <i>
      <x v="5"/>
    </i>
    <i>
      <x v="6"/>
    </i>
    <i>
      <x v="7"/>
    </i>
    <i>
      <x v="8"/>
    </i>
    <i>
      <x v="9"/>
    </i>
    <i t="grand">
      <x/>
    </i>
  </rowItems>
  <colItems count="1">
    <i/>
  </colItems>
  <dataFields count="1">
    <dataField name="Count of Typ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A_Full" xr10:uid="{C8B1B921-4CE4-471D-B843-3558C415BC28}" sourceName="JA_Full">
  <pivotTables>
    <pivotTable tabId="24" name="PivotTable3"/>
  </pivotTables>
  <data>
    <tabular pivotCacheId="760873626">
      <items count="11">
        <i x="6" s="1"/>
        <i x="0" s="1"/>
        <i x="3" s="1"/>
        <i x="4" s="1"/>
        <i x="2" s="1"/>
        <i x="9" s="1"/>
        <i x="7" s="1"/>
        <i x="1" s="1"/>
        <i x="5" s="1"/>
        <i x="8" s="1"/>
        <i x="1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_Full" xr10:uid="{3E871243-61B2-4133-9B55-5807C7826B38}" cache="Slicer_JA_Full" caption="JA_Full" columnCount="2" rowHeight="241300"/>
</slic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BK133"/>
  <sheetViews>
    <sheetView tabSelected="1" topLeftCell="F1" zoomScale="80" zoomScaleNormal="80" workbookViewId="0">
      <selection activeCell="T27" sqref="T27"/>
    </sheetView>
  </sheetViews>
  <sheetFormatPr defaultColWidth="14.85546875" defaultRowHeight="15" outlineLevelCol="1"/>
  <cols>
    <col min="1" max="1" width="1.85546875" style="207" customWidth="1"/>
    <col min="2" max="2" width="1.42578125" style="207" customWidth="1"/>
    <col min="3" max="3" width="10.28515625" customWidth="1"/>
    <col min="4" max="4" width="42.5703125" bestFit="1" customWidth="1"/>
    <col min="5" max="5" width="65.140625" bestFit="1" customWidth="1"/>
    <col min="6" max="6" width="18.28515625" bestFit="1" customWidth="1"/>
    <col min="7" max="7" width="11.28515625" customWidth="1"/>
    <col min="8" max="8" width="8.85546875" customWidth="1" outlineLevel="1"/>
    <col min="9" max="9" width="17.140625" customWidth="1" outlineLevel="1"/>
    <col min="10" max="10" width="20.28515625" customWidth="1" outlineLevel="1"/>
    <col min="11" max="11" width="21.42578125" customWidth="1" outlineLevel="1"/>
    <col min="12" max="17" width="10.7109375" customWidth="1"/>
    <col min="18" max="18" width="7.42578125" bestFit="1" customWidth="1"/>
    <col min="19" max="31" width="11.42578125" customWidth="1"/>
    <col min="32" max="32" width="4" customWidth="1"/>
    <col min="33" max="33" width="8.42578125" customWidth="1"/>
    <col min="34" max="34" width="9.140625" bestFit="1" customWidth="1"/>
    <col min="35" max="35" width="10.85546875" bestFit="1" customWidth="1"/>
    <col min="36" max="40" width="9" bestFit="1" customWidth="1"/>
    <col min="41" max="41" width="10.5703125" bestFit="1" customWidth="1"/>
    <col min="42" max="43" width="9" bestFit="1" customWidth="1"/>
    <col min="44" max="44" width="10.5703125" bestFit="1" customWidth="1"/>
    <col min="45" max="45" width="11.5703125" customWidth="1"/>
    <col min="46" max="46" width="17.28515625" customWidth="1"/>
    <col min="47" max="47" width="21.42578125" customWidth="1"/>
  </cols>
  <sheetData>
    <row r="1" spans="1:63">
      <c r="A1" s="86"/>
      <c r="B1" s="86"/>
      <c r="C1" s="1"/>
      <c r="D1" s="1"/>
      <c r="E1" s="1"/>
      <c r="F1" s="1"/>
      <c r="G1" s="1"/>
      <c r="H1" s="1"/>
      <c r="I1" s="1"/>
      <c r="J1" s="1"/>
      <c r="K1" s="1"/>
      <c r="L1" s="1"/>
      <c r="M1" s="1"/>
      <c r="N1" s="1"/>
      <c r="O1" s="1"/>
      <c r="P1" s="1"/>
      <c r="Q1" s="137"/>
      <c r="R1" s="1"/>
      <c r="S1" s="260" t="str">
        <f>IF(AND(S3=1,T3=1),"Closed","Update")</f>
        <v>Closed</v>
      </c>
      <c r="T1" s="260" t="str">
        <f t="shared" ref="T1:AD1" si="0">IF(AND(T3=1,U3=1),"Closed","Update")</f>
        <v>Closed</v>
      </c>
      <c r="U1" s="260" t="str">
        <f t="shared" si="0"/>
        <v>Closed</v>
      </c>
      <c r="V1" s="260" t="str">
        <f t="shared" si="0"/>
        <v>Closed</v>
      </c>
      <c r="W1" s="260" t="str">
        <f t="shared" si="0"/>
        <v>Closed</v>
      </c>
      <c r="X1" s="260" t="str">
        <f t="shared" si="0"/>
        <v>Closed</v>
      </c>
      <c r="Y1" s="260" t="str">
        <f t="shared" si="0"/>
        <v>Closed</v>
      </c>
      <c r="Z1" s="260" t="str">
        <f t="shared" si="0"/>
        <v>Update</v>
      </c>
      <c r="AA1" s="260" t="str">
        <f t="shared" si="0"/>
        <v>Update</v>
      </c>
      <c r="AB1" s="260" t="str">
        <f t="shared" si="0"/>
        <v>Update</v>
      </c>
      <c r="AC1" s="260" t="str">
        <f t="shared" si="0"/>
        <v>Update</v>
      </c>
      <c r="AD1" s="260" t="str">
        <f t="shared" si="0"/>
        <v>Update</v>
      </c>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26.25">
      <c r="A2" s="86"/>
      <c r="B2" s="86"/>
      <c r="C2" s="76" t="s">
        <v>0</v>
      </c>
      <c r="D2" s="1"/>
      <c r="E2" s="1"/>
      <c r="F2" s="1"/>
      <c r="G2" s="76"/>
      <c r="H2" s="76"/>
      <c r="I2" s="76"/>
      <c r="J2" s="1"/>
      <c r="L2" s="1"/>
      <c r="M2" s="1"/>
      <c r="N2" s="1"/>
      <c r="O2" s="1"/>
      <c r="P2" s="1"/>
      <c r="Q2" s="137"/>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9.5" thickBot="1">
      <c r="A3" s="86"/>
      <c r="B3" s="86"/>
      <c r="C3" s="251">
        <v>45351</v>
      </c>
      <c r="E3" s="1"/>
      <c r="F3" s="1"/>
      <c r="G3" s="1"/>
      <c r="H3" s="1"/>
      <c r="I3" s="1"/>
      <c r="J3" s="1"/>
      <c r="K3" s="1"/>
      <c r="L3" s="1"/>
      <c r="M3" s="1"/>
      <c r="N3" s="1"/>
      <c r="O3" s="1"/>
      <c r="P3" s="1"/>
      <c r="Q3" s="137"/>
      <c r="R3" s="1"/>
      <c r="S3" s="82">
        <f t="shared" ref="S3:AD3" si="1">IF(EOMONTH(S$7,0)&lt;=EOMONTH($C$3,0),1,0)</f>
        <v>1</v>
      </c>
      <c r="T3" s="82">
        <f t="shared" si="1"/>
        <v>1</v>
      </c>
      <c r="U3" s="82">
        <f t="shared" si="1"/>
        <v>1</v>
      </c>
      <c r="V3" s="82">
        <f t="shared" si="1"/>
        <v>1</v>
      </c>
      <c r="W3" s="82">
        <f t="shared" si="1"/>
        <v>1</v>
      </c>
      <c r="X3" s="82">
        <f t="shared" si="1"/>
        <v>1</v>
      </c>
      <c r="Y3" s="82">
        <f>IF(EOMONTH(Y$7,0)&lt;=EOMONTH($C$3,0),1,0)</f>
        <v>1</v>
      </c>
      <c r="Z3" s="82">
        <f t="shared" si="1"/>
        <v>1</v>
      </c>
      <c r="AA3" s="82">
        <f t="shared" si="1"/>
        <v>0</v>
      </c>
      <c r="AB3" s="82">
        <f t="shared" si="1"/>
        <v>0</v>
      </c>
      <c r="AC3" s="82">
        <f t="shared" si="1"/>
        <v>0</v>
      </c>
      <c r="AD3" s="82">
        <f t="shared" si="1"/>
        <v>0</v>
      </c>
      <c r="AE3" s="82">
        <v>0</v>
      </c>
      <c r="AF3" s="82"/>
      <c r="AG3" s="82">
        <f t="shared" ref="AG3:AR3" si="2">IF(EOMONTH(AG$7,0)&lt;=EOMONTH($C$3,0),1,0)</f>
        <v>1</v>
      </c>
      <c r="AH3" s="82">
        <f t="shared" si="2"/>
        <v>1</v>
      </c>
      <c r="AI3" s="82">
        <f t="shared" si="2"/>
        <v>1</v>
      </c>
      <c r="AJ3" s="82">
        <f t="shared" si="2"/>
        <v>1</v>
      </c>
      <c r="AK3" s="82">
        <f t="shared" si="2"/>
        <v>1</v>
      </c>
      <c r="AL3" s="82">
        <f t="shared" si="2"/>
        <v>1</v>
      </c>
      <c r="AM3" s="82">
        <f t="shared" si="2"/>
        <v>1</v>
      </c>
      <c r="AN3" s="82">
        <f t="shared" si="2"/>
        <v>1</v>
      </c>
      <c r="AO3" s="82">
        <f t="shared" si="2"/>
        <v>0</v>
      </c>
      <c r="AP3" s="82">
        <f t="shared" si="2"/>
        <v>0</v>
      </c>
      <c r="AQ3" s="82">
        <f t="shared" si="2"/>
        <v>0</v>
      </c>
      <c r="AR3" s="82">
        <f t="shared" si="2"/>
        <v>0</v>
      </c>
      <c r="AS3" s="77"/>
      <c r="AT3" s="1"/>
      <c r="AU3" s="1"/>
      <c r="AV3" s="1"/>
      <c r="AW3" s="1"/>
      <c r="AX3" s="1"/>
      <c r="AY3" s="1"/>
      <c r="AZ3" s="1"/>
      <c r="BA3" s="1"/>
      <c r="BB3" s="1"/>
      <c r="BC3" s="1"/>
      <c r="BD3" s="1"/>
      <c r="BE3" s="1"/>
      <c r="BF3" s="1"/>
      <c r="BG3" s="1"/>
      <c r="BH3" s="1"/>
      <c r="BI3" s="1"/>
      <c r="BJ3" s="1"/>
      <c r="BK3" s="1"/>
    </row>
    <row r="4" spans="1:63" ht="19.5" thickBot="1">
      <c r="A4" s="86"/>
      <c r="B4" s="86"/>
      <c r="D4" s="1"/>
      <c r="E4" s="1"/>
      <c r="F4" s="1"/>
      <c r="G4" s="1"/>
      <c r="H4" s="1"/>
      <c r="I4" s="1"/>
      <c r="J4" s="1"/>
      <c r="K4" s="1"/>
      <c r="L4" s="1"/>
      <c r="M4" s="1"/>
      <c r="N4" s="1"/>
      <c r="O4" s="1"/>
      <c r="P4" s="1"/>
      <c r="Q4" s="137"/>
      <c r="R4" s="1"/>
      <c r="S4" s="244"/>
      <c r="T4" s="245" t="s">
        <v>1</v>
      </c>
      <c r="U4" s="245"/>
      <c r="V4" s="245"/>
      <c r="W4" s="245"/>
      <c r="X4" s="245"/>
      <c r="Y4" s="245"/>
      <c r="Z4" s="245"/>
      <c r="AA4" s="245"/>
      <c r="AB4" s="245"/>
      <c r="AC4" s="245"/>
      <c r="AD4" s="245"/>
      <c r="AE4" s="246"/>
      <c r="AF4" s="1"/>
      <c r="AG4" s="77"/>
      <c r="AH4" s="77"/>
      <c r="AI4" s="77"/>
      <c r="AJ4" s="77"/>
      <c r="AK4" s="77"/>
      <c r="AL4" s="77"/>
      <c r="AM4" s="77"/>
      <c r="AN4" s="77"/>
      <c r="AO4" s="77"/>
      <c r="AP4" s="77"/>
      <c r="AQ4" s="77"/>
      <c r="AR4" s="77"/>
      <c r="AS4" s="1"/>
      <c r="AT4" s="1"/>
      <c r="AU4" s="1"/>
      <c r="AV4" s="1"/>
      <c r="AW4" s="1"/>
      <c r="AX4" s="1"/>
      <c r="AY4" s="1"/>
      <c r="AZ4" s="1"/>
      <c r="BA4" s="1"/>
      <c r="BB4" s="1"/>
      <c r="BC4" s="1"/>
      <c r="BD4" s="1"/>
      <c r="BE4" s="1"/>
      <c r="BF4" s="1"/>
      <c r="BG4" s="1"/>
      <c r="BH4" s="1"/>
      <c r="BI4" s="1"/>
      <c r="BJ4" s="1"/>
      <c r="BK4" s="1"/>
    </row>
    <row r="5" spans="1:63" ht="21.75" thickBot="1">
      <c r="A5" s="86"/>
      <c r="B5" s="86"/>
      <c r="C5" s="78" t="s">
        <v>2</v>
      </c>
      <c r="D5" s="1"/>
      <c r="E5" s="1"/>
      <c r="F5" s="1"/>
      <c r="G5" s="1"/>
      <c r="H5" s="1"/>
      <c r="I5" s="1"/>
      <c r="J5" s="1"/>
      <c r="K5" s="1"/>
      <c r="L5" s="79"/>
      <c r="M5" s="79"/>
      <c r="N5" s="79"/>
      <c r="O5" s="79"/>
      <c r="P5" s="79"/>
      <c r="Q5" s="79"/>
      <c r="R5" s="1"/>
      <c r="S5" s="79" t="str">
        <f>IF(S3=1,"Actuals",IF(S3=0,"Forecast",0))</f>
        <v>Actuals</v>
      </c>
      <c r="T5" s="79" t="str">
        <f t="shared" ref="T5:AD5" si="3">IF(T3=1,"Actuals",IF(T3=0,"Forecast",0))</f>
        <v>Actuals</v>
      </c>
      <c r="U5" s="79" t="str">
        <f t="shared" si="3"/>
        <v>Actuals</v>
      </c>
      <c r="V5" s="79" t="str">
        <f t="shared" si="3"/>
        <v>Actuals</v>
      </c>
      <c r="W5" s="79" t="str">
        <f t="shared" si="3"/>
        <v>Actuals</v>
      </c>
      <c r="X5" s="79" t="str">
        <f t="shared" si="3"/>
        <v>Actuals</v>
      </c>
      <c r="Y5" s="79" t="str">
        <f t="shared" si="3"/>
        <v>Actuals</v>
      </c>
      <c r="Z5" s="79" t="str">
        <f t="shared" si="3"/>
        <v>Actuals</v>
      </c>
      <c r="AA5" s="79" t="str">
        <f t="shared" si="3"/>
        <v>Forecast</v>
      </c>
      <c r="AB5" s="79" t="str">
        <f t="shared" si="3"/>
        <v>Forecast</v>
      </c>
      <c r="AC5" s="79" t="str">
        <f t="shared" si="3"/>
        <v>Forecast</v>
      </c>
      <c r="AD5" s="79" t="str">
        <f t="shared" si="3"/>
        <v>Forecast</v>
      </c>
      <c r="AE5" s="79" t="str">
        <f>AD5</f>
        <v>Forecast</v>
      </c>
      <c r="AF5" s="1"/>
      <c r="AG5" s="79" t="s">
        <v>3</v>
      </c>
      <c r="AH5" s="79" t="s">
        <v>3</v>
      </c>
      <c r="AI5" s="79" t="s">
        <v>3</v>
      </c>
      <c r="AJ5" s="79" t="s">
        <v>3</v>
      </c>
      <c r="AK5" s="79" t="s">
        <v>3</v>
      </c>
      <c r="AL5" s="79" t="s">
        <v>3</v>
      </c>
      <c r="AM5" s="79" t="s">
        <v>3</v>
      </c>
      <c r="AN5" s="79" t="s">
        <v>3</v>
      </c>
      <c r="AO5" s="79" t="s">
        <v>3</v>
      </c>
      <c r="AP5" s="79" t="s">
        <v>3</v>
      </c>
      <c r="AQ5" s="79" t="s">
        <v>3</v>
      </c>
      <c r="AR5" s="79" t="s">
        <v>3</v>
      </c>
      <c r="AS5" s="79" t="s">
        <v>3</v>
      </c>
      <c r="AT5" s="1"/>
      <c r="AU5" s="1"/>
      <c r="AV5" s="1"/>
      <c r="AW5" s="1"/>
      <c r="AX5" s="1"/>
      <c r="AY5" s="1"/>
      <c r="AZ5" s="1"/>
      <c r="BA5" s="1"/>
      <c r="BB5" s="1"/>
      <c r="BC5" s="1"/>
      <c r="BD5" s="1"/>
      <c r="BE5" s="1"/>
      <c r="BF5" s="1"/>
      <c r="BG5" s="1"/>
      <c r="BH5" s="1"/>
      <c r="BI5" s="1"/>
      <c r="BJ5" s="1"/>
      <c r="BK5" s="1"/>
    </row>
    <row r="6" spans="1:63">
      <c r="A6" s="86"/>
      <c r="B6" s="86"/>
      <c r="C6" s="376"/>
      <c r="D6" s="377"/>
      <c r="E6" s="377"/>
      <c r="F6" s="378"/>
      <c r="G6" s="379"/>
      <c r="H6" s="379"/>
      <c r="I6" s="379"/>
      <c r="J6" s="378"/>
      <c r="K6" s="378"/>
      <c r="L6" s="380" t="s">
        <v>4</v>
      </c>
      <c r="M6" s="381"/>
      <c r="N6" s="382"/>
      <c r="O6" s="380" t="s">
        <v>5</v>
      </c>
      <c r="P6" s="381"/>
      <c r="Q6" s="382"/>
      <c r="R6" s="1"/>
      <c r="S6" s="4" t="str">
        <f>LEFT(C2,7)</f>
        <v>NSLHD F</v>
      </c>
      <c r="T6" s="4" t="str">
        <f>$S$6</f>
        <v>NSLHD F</v>
      </c>
      <c r="U6" s="4" t="str">
        <f t="shared" ref="U6:AE6" si="4">$S$6</f>
        <v>NSLHD F</v>
      </c>
      <c r="V6" s="4" t="str">
        <f t="shared" si="4"/>
        <v>NSLHD F</v>
      </c>
      <c r="W6" s="4" t="str">
        <f t="shared" si="4"/>
        <v>NSLHD F</v>
      </c>
      <c r="X6" s="4" t="str">
        <f t="shared" si="4"/>
        <v>NSLHD F</v>
      </c>
      <c r="Y6" s="4" t="str">
        <f t="shared" si="4"/>
        <v>NSLHD F</v>
      </c>
      <c r="Z6" s="4" t="str">
        <f t="shared" si="4"/>
        <v>NSLHD F</v>
      </c>
      <c r="AA6" s="4" t="str">
        <f t="shared" si="4"/>
        <v>NSLHD F</v>
      </c>
      <c r="AB6" s="4" t="str">
        <f t="shared" si="4"/>
        <v>NSLHD F</v>
      </c>
      <c r="AC6" s="4" t="str">
        <f t="shared" si="4"/>
        <v>NSLHD F</v>
      </c>
      <c r="AD6" s="4" t="str">
        <f t="shared" si="4"/>
        <v>NSLHD F</v>
      </c>
      <c r="AE6" s="159" t="str">
        <f t="shared" si="4"/>
        <v>NSLHD F</v>
      </c>
      <c r="AG6" s="4" t="str">
        <f t="shared" ref="AG6:AS6" si="5">$S$6</f>
        <v>NSLHD F</v>
      </c>
      <c r="AH6" s="5" t="str">
        <f t="shared" si="5"/>
        <v>NSLHD F</v>
      </c>
      <c r="AI6" s="5" t="str">
        <f t="shared" si="5"/>
        <v>NSLHD F</v>
      </c>
      <c r="AJ6" s="5" t="str">
        <f t="shared" si="5"/>
        <v>NSLHD F</v>
      </c>
      <c r="AK6" s="5" t="str">
        <f t="shared" si="5"/>
        <v>NSLHD F</v>
      </c>
      <c r="AL6" s="5" t="str">
        <f t="shared" si="5"/>
        <v>NSLHD F</v>
      </c>
      <c r="AM6" s="5" t="str">
        <f t="shared" si="5"/>
        <v>NSLHD F</v>
      </c>
      <c r="AN6" s="5" t="str">
        <f t="shared" si="5"/>
        <v>NSLHD F</v>
      </c>
      <c r="AO6" s="5" t="str">
        <f t="shared" si="5"/>
        <v>NSLHD F</v>
      </c>
      <c r="AP6" s="5" t="str">
        <f t="shared" si="5"/>
        <v>NSLHD F</v>
      </c>
      <c r="AQ6" s="5" t="str">
        <f t="shared" si="5"/>
        <v>NSLHD F</v>
      </c>
      <c r="AR6" s="6" t="str">
        <f t="shared" si="5"/>
        <v>NSLHD F</v>
      </c>
      <c r="AS6" s="3" t="str">
        <f t="shared" si="5"/>
        <v>NSLHD F</v>
      </c>
      <c r="AT6" s="1"/>
      <c r="AU6" s="1"/>
      <c r="AV6" s="1"/>
      <c r="AW6" s="1"/>
      <c r="AX6" s="1"/>
      <c r="AY6" s="1"/>
      <c r="AZ6" s="1"/>
      <c r="BA6" s="1"/>
      <c r="BB6" s="1"/>
      <c r="BC6" s="1"/>
      <c r="BD6" s="1"/>
      <c r="BE6" s="1"/>
      <c r="BF6" s="1"/>
      <c r="BG6" s="1"/>
      <c r="BH6" s="1"/>
      <c r="BI6" s="1"/>
      <c r="BJ6" s="1"/>
      <c r="BK6" s="1"/>
    </row>
    <row r="7" spans="1:63" ht="45">
      <c r="A7" s="49"/>
      <c r="B7" s="49"/>
      <c r="C7" s="383" t="s">
        <v>6</v>
      </c>
      <c r="D7" s="384" t="s">
        <v>7</v>
      </c>
      <c r="E7" s="384" t="s">
        <v>8</v>
      </c>
      <c r="F7" s="385" t="s">
        <v>9</v>
      </c>
      <c r="G7" s="639" t="s">
        <v>10</v>
      </c>
      <c r="H7" s="639" t="s">
        <v>11</v>
      </c>
      <c r="I7" s="639" t="s">
        <v>12</v>
      </c>
      <c r="J7" s="385" t="s">
        <v>13</v>
      </c>
      <c r="K7" s="385" t="s">
        <v>14</v>
      </c>
      <c r="L7" s="386" t="s">
        <v>3</v>
      </c>
      <c r="M7" s="639" t="s">
        <v>15</v>
      </c>
      <c r="N7" s="384" t="s">
        <v>16</v>
      </c>
      <c r="O7" s="386" t="s">
        <v>3</v>
      </c>
      <c r="P7" s="639" t="s">
        <v>17</v>
      </c>
      <c r="Q7" s="384" t="s">
        <v>16</v>
      </c>
      <c r="R7" s="1"/>
      <c r="S7" s="8">
        <f>'Reference Lists'!C4</f>
        <v>45138</v>
      </c>
      <c r="T7" s="9">
        <f>'Reference Lists'!C5</f>
        <v>45169</v>
      </c>
      <c r="U7" s="8">
        <f>'Reference Lists'!C6</f>
        <v>45199</v>
      </c>
      <c r="V7" s="9">
        <f>'Reference Lists'!C7</f>
        <v>45230</v>
      </c>
      <c r="W7" s="8">
        <f>'Reference Lists'!C8</f>
        <v>45260</v>
      </c>
      <c r="X7" s="9">
        <f>'Reference Lists'!C9</f>
        <v>45291</v>
      </c>
      <c r="Y7" s="8">
        <f>'Reference Lists'!C10</f>
        <v>45322</v>
      </c>
      <c r="Z7" s="9">
        <f>'Reference Lists'!C11</f>
        <v>45351</v>
      </c>
      <c r="AA7" s="8">
        <f>'Reference Lists'!C12</f>
        <v>45382</v>
      </c>
      <c r="AB7" s="9">
        <f>'Reference Lists'!C13</f>
        <v>45412</v>
      </c>
      <c r="AC7" s="8">
        <f>'Reference Lists'!C14</f>
        <v>45443</v>
      </c>
      <c r="AD7" s="9">
        <f>'Reference Lists'!C15</f>
        <v>45473</v>
      </c>
      <c r="AE7" s="7" t="s">
        <v>18</v>
      </c>
      <c r="AG7" s="8">
        <f>S7</f>
        <v>45138</v>
      </c>
      <c r="AH7" s="9">
        <f t="shared" ref="AH7:AR7" si="6">T7</f>
        <v>45169</v>
      </c>
      <c r="AI7" s="8">
        <f t="shared" si="6"/>
        <v>45199</v>
      </c>
      <c r="AJ7" s="9">
        <f t="shared" si="6"/>
        <v>45230</v>
      </c>
      <c r="AK7" s="8">
        <f t="shared" si="6"/>
        <v>45260</v>
      </c>
      <c r="AL7" s="9">
        <f t="shared" si="6"/>
        <v>45291</v>
      </c>
      <c r="AM7" s="8">
        <f t="shared" si="6"/>
        <v>45322</v>
      </c>
      <c r="AN7" s="9">
        <f t="shared" si="6"/>
        <v>45351</v>
      </c>
      <c r="AO7" s="8">
        <f t="shared" si="6"/>
        <v>45382</v>
      </c>
      <c r="AP7" s="9">
        <f t="shared" si="6"/>
        <v>45412</v>
      </c>
      <c r="AQ7" s="8">
        <f t="shared" si="6"/>
        <v>45443</v>
      </c>
      <c r="AR7" s="9">
        <f t="shared" si="6"/>
        <v>45473</v>
      </c>
      <c r="AS7" s="7" t="s">
        <v>18</v>
      </c>
      <c r="AT7" s="459" t="s">
        <v>19</v>
      </c>
      <c r="AU7" s="1" t="s">
        <v>12</v>
      </c>
      <c r="AV7" s="1"/>
      <c r="AW7" s="1"/>
      <c r="AX7" s="400"/>
      <c r="AY7" s="400"/>
      <c r="AZ7" s="400"/>
      <c r="BA7" s="400"/>
      <c r="BB7" s="400"/>
      <c r="BC7" s="400"/>
      <c r="BD7" s="400"/>
      <c r="BE7" s="400"/>
      <c r="BF7" s="400"/>
      <c r="BG7" s="400"/>
      <c r="BH7" s="400"/>
      <c r="BI7" s="400"/>
      <c r="BJ7" s="1"/>
      <c r="BK7" s="1"/>
    </row>
    <row r="8" spans="1:63" ht="15" customHeight="1">
      <c r="A8" s="86"/>
      <c r="B8" s="86"/>
      <c r="C8" s="62" t="s">
        <v>20</v>
      </c>
      <c r="D8" s="15" t="s">
        <v>21</v>
      </c>
      <c r="E8" s="399" t="s">
        <v>22</v>
      </c>
      <c r="F8" s="13" t="s">
        <v>23</v>
      </c>
      <c r="G8" s="14" t="s">
        <v>24</v>
      </c>
      <c r="H8" s="14" t="s">
        <v>25</v>
      </c>
      <c r="I8" s="14" t="s">
        <v>26</v>
      </c>
      <c r="J8" s="13" t="s">
        <v>27</v>
      </c>
      <c r="K8" s="13" t="s">
        <v>28</v>
      </c>
      <c r="L8" s="16">
        <f t="shared" ref="L8:L26" si="7">SUMPRODUCT($AG$3:$AR$3,AG8:AR8)</f>
        <v>3010</v>
      </c>
      <c r="M8" s="17">
        <f t="shared" ref="M8:M26" si="8">SUMPRODUCT($S$3:$AD$3,S8:AD8)</f>
        <v>2173</v>
      </c>
      <c r="N8" s="12">
        <f t="shared" ref="N8:N26" si="9">M8-L8</f>
        <v>-837</v>
      </c>
      <c r="O8" s="16">
        <f t="shared" ref="O8:O26" si="10">AS8</f>
        <v>5018</v>
      </c>
      <c r="P8" s="17">
        <f t="shared" ref="P8:P26" si="11">AE8</f>
        <v>4181</v>
      </c>
      <c r="Q8" s="12">
        <f t="shared" ref="Q8:Q26" si="12">P8-O8</f>
        <v>-837</v>
      </c>
      <c r="R8" s="84">
        <f t="shared" ref="R8:R26" si="13">P8-M8</f>
        <v>2008</v>
      </c>
      <c r="S8" s="228"/>
      <c r="T8" s="229"/>
      <c r="U8" s="229"/>
      <c r="V8" s="229"/>
      <c r="W8" s="229"/>
      <c r="X8" s="229"/>
      <c r="Y8" s="229">
        <v>1671</v>
      </c>
      <c r="Z8" s="453">
        <v>502</v>
      </c>
      <c r="AA8" s="453">
        <v>502</v>
      </c>
      <c r="AB8" s="453">
        <v>502</v>
      </c>
      <c r="AC8" s="453">
        <v>502</v>
      </c>
      <c r="AD8" s="533">
        <v>502</v>
      </c>
      <c r="AE8" s="415">
        <f>SUM(S8:AD8)</f>
        <v>4181</v>
      </c>
      <c r="AG8" s="421"/>
      <c r="AH8" s="422"/>
      <c r="AI8" s="422"/>
      <c r="AJ8" s="422"/>
      <c r="AK8" s="422"/>
      <c r="AL8" s="422"/>
      <c r="AM8" s="422">
        <v>2508</v>
      </c>
      <c r="AN8" s="422">
        <v>502</v>
      </c>
      <c r="AO8" s="422">
        <v>502</v>
      </c>
      <c r="AP8" s="422">
        <v>502</v>
      </c>
      <c r="AQ8" s="422">
        <v>502</v>
      </c>
      <c r="AR8" s="423">
        <v>502</v>
      </c>
      <c r="AS8" s="534">
        <f t="shared" ref="AS8:AS26" si="14">SUM(AG8:AR8)</f>
        <v>5018</v>
      </c>
      <c r="AT8" s="1">
        <v>51552</v>
      </c>
      <c r="AU8" s="84">
        <f t="shared" ref="AU8:AU13" si="15">+AT8-AS8</f>
        <v>46534</v>
      </c>
      <c r="AV8" s="1">
        <f t="shared" ref="AV8:AV26" si="16">B8</f>
        <v>0</v>
      </c>
      <c r="AW8" s="1"/>
      <c r="AX8" s="1"/>
      <c r="AZ8" s="1" t="s">
        <v>21</v>
      </c>
      <c r="BA8" s="1"/>
      <c r="BB8" s="1"/>
      <c r="BC8" s="1"/>
      <c r="BD8" s="1"/>
      <c r="BE8" s="1"/>
      <c r="BF8" s="1"/>
      <c r="BG8" s="1"/>
      <c r="BH8" s="1"/>
      <c r="BI8" s="1"/>
      <c r="BJ8" s="1"/>
      <c r="BK8" s="1"/>
    </row>
    <row r="9" spans="1:63" s="609" customFormat="1" ht="15" customHeight="1">
      <c r="A9" s="595"/>
      <c r="B9" s="595"/>
      <c r="C9" s="596" t="s">
        <v>29</v>
      </c>
      <c r="D9" s="597" t="s">
        <v>30</v>
      </c>
      <c r="E9" s="598" t="s">
        <v>31</v>
      </c>
      <c r="F9" s="235" t="s">
        <v>23</v>
      </c>
      <c r="G9" s="599" t="s">
        <v>24</v>
      </c>
      <c r="H9" s="599" t="s">
        <v>25</v>
      </c>
      <c r="I9" s="599" t="s">
        <v>26</v>
      </c>
      <c r="J9" s="235" t="s">
        <v>27</v>
      </c>
      <c r="K9" s="235" t="s">
        <v>32</v>
      </c>
      <c r="L9" s="600">
        <f t="shared" si="7"/>
        <v>3476</v>
      </c>
      <c r="M9" s="601">
        <f t="shared" si="8"/>
        <v>3483</v>
      </c>
      <c r="N9" s="602">
        <f t="shared" si="9"/>
        <v>7</v>
      </c>
      <c r="O9" s="600">
        <f t="shared" si="10"/>
        <v>4985</v>
      </c>
      <c r="P9" s="601">
        <f t="shared" si="11"/>
        <v>5070</v>
      </c>
      <c r="Q9" s="602">
        <f t="shared" si="12"/>
        <v>85</v>
      </c>
      <c r="R9" s="603">
        <f t="shared" si="13"/>
        <v>1587</v>
      </c>
      <c r="S9" s="604"/>
      <c r="T9" s="605">
        <v>396</v>
      </c>
      <c r="U9" s="605">
        <v>627</v>
      </c>
      <c r="V9" s="605">
        <v>382</v>
      </c>
      <c r="W9" s="605">
        <v>542</v>
      </c>
      <c r="X9" s="605">
        <v>512</v>
      </c>
      <c r="Y9" s="605">
        <v>478</v>
      </c>
      <c r="Z9" s="606">
        <v>546</v>
      </c>
      <c r="AA9" s="606">
        <v>546</v>
      </c>
      <c r="AB9" s="606">
        <v>450</v>
      </c>
      <c r="AC9" s="606">
        <v>197</v>
      </c>
      <c r="AD9" s="607">
        <v>394</v>
      </c>
      <c r="AE9" s="608">
        <f>SUM(S9:AD9)</f>
        <v>5070</v>
      </c>
      <c r="AG9" s="610"/>
      <c r="AH9" s="611">
        <v>486</v>
      </c>
      <c r="AI9" s="611">
        <v>492</v>
      </c>
      <c r="AJ9" s="611">
        <v>492</v>
      </c>
      <c r="AK9" s="611">
        <v>492</v>
      </c>
      <c r="AL9" s="611">
        <v>484</v>
      </c>
      <c r="AM9" s="611">
        <v>484</v>
      </c>
      <c r="AN9" s="611">
        <v>546</v>
      </c>
      <c r="AO9" s="611">
        <v>545</v>
      </c>
      <c r="AP9" s="611">
        <v>440</v>
      </c>
      <c r="AQ9" s="611">
        <v>188</v>
      </c>
      <c r="AR9" s="612">
        <f>168+168</f>
        <v>336</v>
      </c>
      <c r="AS9" s="613">
        <f t="shared" si="14"/>
        <v>4985</v>
      </c>
      <c r="AT9" s="614">
        <v>51552</v>
      </c>
      <c r="AU9" s="603">
        <f t="shared" si="15"/>
        <v>46567</v>
      </c>
      <c r="AV9" s="614">
        <f t="shared" si="16"/>
        <v>0</v>
      </c>
      <c r="AW9" s="614"/>
      <c r="AX9" s="614"/>
      <c r="AZ9" s="614" t="s">
        <v>30</v>
      </c>
      <c r="BA9" s="614"/>
      <c r="BB9" s="614"/>
      <c r="BC9" s="614"/>
      <c r="BD9" s="614"/>
      <c r="BE9" s="614"/>
      <c r="BF9" s="614"/>
      <c r="BG9" s="614"/>
      <c r="BH9" s="614"/>
      <c r="BI9" s="614"/>
      <c r="BJ9" s="614"/>
      <c r="BK9" s="614"/>
    </row>
    <row r="10" spans="1:63" ht="15" customHeight="1">
      <c r="A10" s="86"/>
      <c r="B10" s="86"/>
      <c r="C10" s="589" t="s">
        <v>33</v>
      </c>
      <c r="D10" s="590" t="s">
        <v>34</v>
      </c>
      <c r="E10" s="591" t="s">
        <v>35</v>
      </c>
      <c r="F10" s="234" t="s">
        <v>36</v>
      </c>
      <c r="G10" s="592" t="s">
        <v>24</v>
      </c>
      <c r="H10" s="592" t="s">
        <v>25</v>
      </c>
      <c r="I10" s="592" t="s">
        <v>26</v>
      </c>
      <c r="J10" s="234" t="s">
        <v>27</v>
      </c>
      <c r="K10" s="234" t="s">
        <v>32</v>
      </c>
      <c r="L10" s="10">
        <f t="shared" si="7"/>
        <v>170</v>
      </c>
      <c r="M10" s="11">
        <f t="shared" si="8"/>
        <v>-265.78622999999999</v>
      </c>
      <c r="N10" s="12">
        <f t="shared" si="9"/>
        <v>-435.78622999999999</v>
      </c>
      <c r="O10" s="10">
        <f t="shared" si="10"/>
        <v>310</v>
      </c>
      <c r="P10" s="11">
        <f t="shared" si="11"/>
        <v>-125.78622999999999</v>
      </c>
      <c r="Q10" s="12">
        <f t="shared" si="12"/>
        <v>-435.78622999999999</v>
      </c>
      <c r="R10" s="84">
        <f t="shared" si="13"/>
        <v>140</v>
      </c>
      <c r="S10" s="396">
        <v>-134.72963999999999</v>
      </c>
      <c r="T10" s="397">
        <v>-26.222720000000002</v>
      </c>
      <c r="U10" s="397">
        <v>-259.71221000000003</v>
      </c>
      <c r="V10" s="397">
        <v>65.288750000000007</v>
      </c>
      <c r="W10" s="397">
        <v>-151.61982</v>
      </c>
      <c r="X10" s="397">
        <v>34.988310000000027</v>
      </c>
      <c r="Y10" s="397">
        <v>172.22110000000004</v>
      </c>
      <c r="Z10" s="593">
        <v>34</v>
      </c>
      <c r="AA10" s="593">
        <v>35</v>
      </c>
      <c r="AB10" s="593">
        <v>35</v>
      </c>
      <c r="AC10" s="593">
        <v>35</v>
      </c>
      <c r="AD10" s="533">
        <v>35</v>
      </c>
      <c r="AE10" s="594">
        <f t="shared" ref="AE10:AE17" si="17">SUM(S10:AD10)</f>
        <v>-125.78622999999999</v>
      </c>
      <c r="AG10" s="421"/>
      <c r="AH10" s="422"/>
      <c r="AI10" s="422"/>
      <c r="AJ10" s="422">
        <v>34</v>
      </c>
      <c r="AK10" s="422">
        <v>34</v>
      </c>
      <c r="AL10" s="422">
        <v>34</v>
      </c>
      <c r="AM10" s="422">
        <v>34</v>
      </c>
      <c r="AN10" s="422">
        <v>34</v>
      </c>
      <c r="AO10" s="422">
        <v>35</v>
      </c>
      <c r="AP10" s="422">
        <v>35</v>
      </c>
      <c r="AQ10" s="422">
        <v>35</v>
      </c>
      <c r="AR10" s="423">
        <v>35</v>
      </c>
      <c r="AS10" s="534">
        <f t="shared" si="14"/>
        <v>310</v>
      </c>
      <c r="AT10" s="1">
        <v>547632</v>
      </c>
      <c r="AU10" s="84">
        <f t="shared" si="15"/>
        <v>547322</v>
      </c>
      <c r="AV10" s="1">
        <f t="shared" si="16"/>
        <v>0</v>
      </c>
      <c r="AW10" s="1"/>
      <c r="AX10" s="1"/>
      <c r="AZ10" s="1" t="s">
        <v>34</v>
      </c>
      <c r="BA10" s="1"/>
      <c r="BB10" s="1"/>
      <c r="BC10" s="1"/>
      <c r="BD10" s="1"/>
      <c r="BE10" s="1"/>
      <c r="BF10" s="1"/>
      <c r="BG10" s="1"/>
      <c r="BH10" s="1"/>
      <c r="BI10" s="1"/>
      <c r="BJ10" s="1"/>
      <c r="BK10" s="1"/>
    </row>
    <row r="11" spans="1:63" ht="15" customHeight="1">
      <c r="A11" s="86"/>
      <c r="B11" s="86"/>
      <c r="C11" s="62" t="s">
        <v>37</v>
      </c>
      <c r="D11" s="15" t="s">
        <v>34</v>
      </c>
      <c r="E11" s="399" t="s">
        <v>38</v>
      </c>
      <c r="F11" s="13" t="s">
        <v>39</v>
      </c>
      <c r="G11" s="14" t="s">
        <v>24</v>
      </c>
      <c r="H11" s="14" t="s">
        <v>25</v>
      </c>
      <c r="I11" s="14" t="s">
        <v>26</v>
      </c>
      <c r="J11" s="13" t="s">
        <v>27</v>
      </c>
      <c r="K11" s="13" t="s">
        <v>32</v>
      </c>
      <c r="L11" s="16">
        <f t="shared" si="7"/>
        <v>342</v>
      </c>
      <c r="M11" s="17">
        <f t="shared" si="8"/>
        <v>-299.20427999999907</v>
      </c>
      <c r="N11" s="12">
        <f t="shared" si="9"/>
        <v>-641.20427999999902</v>
      </c>
      <c r="O11" s="16">
        <f t="shared" si="10"/>
        <v>430</v>
      </c>
      <c r="P11" s="17">
        <f t="shared" si="11"/>
        <v>-211.20427999999907</v>
      </c>
      <c r="Q11" s="12">
        <f t="shared" si="12"/>
        <v>-641.20427999999902</v>
      </c>
      <c r="R11" s="84">
        <f t="shared" si="13"/>
        <v>88</v>
      </c>
      <c r="S11" s="228">
        <v>185.99996999999996</v>
      </c>
      <c r="T11" s="229">
        <v>23.851519999999901</v>
      </c>
      <c r="U11" s="229">
        <v>0.7316199999999371</v>
      </c>
      <c r="V11" s="229">
        <v>33.189920000000157</v>
      </c>
      <c r="W11" s="229">
        <v>-319.74383999999986</v>
      </c>
      <c r="X11" s="229">
        <v>-232.76825999999988</v>
      </c>
      <c r="Y11" s="229">
        <v>-12.465209999999264</v>
      </c>
      <c r="Z11" s="453">
        <v>22</v>
      </c>
      <c r="AA11" s="453">
        <v>22</v>
      </c>
      <c r="AB11" s="453">
        <v>22</v>
      </c>
      <c r="AC11" s="453">
        <v>22</v>
      </c>
      <c r="AD11" s="452">
        <v>22</v>
      </c>
      <c r="AE11" s="415">
        <f t="shared" si="17"/>
        <v>-211.20427999999907</v>
      </c>
      <c r="AG11" s="216"/>
      <c r="AH11" s="218"/>
      <c r="AI11" s="218">
        <v>232</v>
      </c>
      <c r="AJ11" s="218">
        <v>22</v>
      </c>
      <c r="AK11" s="218">
        <v>22</v>
      </c>
      <c r="AL11" s="218">
        <v>22</v>
      </c>
      <c r="AM11" s="218">
        <v>22</v>
      </c>
      <c r="AN11" s="218">
        <v>22</v>
      </c>
      <c r="AO11" s="218">
        <v>22</v>
      </c>
      <c r="AP11" s="218">
        <v>22</v>
      </c>
      <c r="AQ11" s="218">
        <v>22</v>
      </c>
      <c r="AR11" s="219">
        <v>22</v>
      </c>
      <c r="AS11" s="210">
        <f t="shared" si="14"/>
        <v>430</v>
      </c>
      <c r="AT11" s="1">
        <v>75000</v>
      </c>
      <c r="AU11" s="84">
        <f t="shared" si="15"/>
        <v>74570</v>
      </c>
      <c r="AV11" s="1">
        <f t="shared" si="16"/>
        <v>0</v>
      </c>
      <c r="AW11" s="1"/>
      <c r="AX11" s="1"/>
      <c r="AZ11" s="1" t="s">
        <v>40</v>
      </c>
      <c r="BA11" s="1"/>
      <c r="BB11" s="1"/>
      <c r="BC11" s="1"/>
      <c r="BD11" s="1"/>
      <c r="BE11" s="1"/>
      <c r="BF11" s="1"/>
      <c r="BG11" s="1"/>
      <c r="BH11" s="1"/>
      <c r="BI11" s="1"/>
      <c r="BJ11" s="1"/>
      <c r="BK11" s="1"/>
    </row>
    <row r="12" spans="1:63" ht="15" customHeight="1">
      <c r="A12" s="86"/>
      <c r="B12" s="86"/>
      <c r="C12" s="62" t="s">
        <v>41</v>
      </c>
      <c r="D12" s="15" t="s">
        <v>34</v>
      </c>
      <c r="E12" s="399" t="s">
        <v>42</v>
      </c>
      <c r="F12" s="13" t="s">
        <v>23</v>
      </c>
      <c r="G12" s="14" t="s">
        <v>24</v>
      </c>
      <c r="H12" s="14" t="s">
        <v>25</v>
      </c>
      <c r="I12" s="14" t="s">
        <v>26</v>
      </c>
      <c r="J12" s="13" t="s">
        <v>27</v>
      </c>
      <c r="K12" s="13" t="s">
        <v>32</v>
      </c>
      <c r="L12" s="16">
        <f t="shared" si="7"/>
        <v>694</v>
      </c>
      <c r="M12" s="17">
        <f t="shared" si="8"/>
        <v>461.95873999999998</v>
      </c>
      <c r="N12" s="12">
        <f t="shared" si="9"/>
        <v>-232.04126000000002</v>
      </c>
      <c r="O12" s="16">
        <f t="shared" si="10"/>
        <v>1118</v>
      </c>
      <c r="P12" s="17">
        <f t="shared" si="11"/>
        <v>885.95874000000003</v>
      </c>
      <c r="Q12" s="12">
        <f t="shared" si="12"/>
        <v>-232.04125999999997</v>
      </c>
      <c r="R12" s="84">
        <f>P12-M12</f>
        <v>424.00000000000006</v>
      </c>
      <c r="S12" s="228">
        <v>11.183280000000007</v>
      </c>
      <c r="T12" s="229">
        <v>96.810179999999988</v>
      </c>
      <c r="U12" s="229">
        <v>78.974710000000002</v>
      </c>
      <c r="V12" s="229">
        <v>61.759469999999993</v>
      </c>
      <c r="W12" s="229">
        <v>28.346710000000002</v>
      </c>
      <c r="X12" s="229">
        <v>-0.90714999999999968</v>
      </c>
      <c r="Y12" s="229">
        <v>79.791540000000012</v>
      </c>
      <c r="Z12" s="453">
        <v>106</v>
      </c>
      <c r="AA12" s="453">
        <v>106</v>
      </c>
      <c r="AB12" s="453">
        <v>106</v>
      </c>
      <c r="AC12" s="453">
        <v>106</v>
      </c>
      <c r="AD12" s="452">
        <v>106</v>
      </c>
      <c r="AE12" s="415">
        <f>SUM(S12:AD12)</f>
        <v>885.95874000000003</v>
      </c>
      <c r="AG12" s="216"/>
      <c r="AH12" s="218"/>
      <c r="AI12" s="218">
        <v>165</v>
      </c>
      <c r="AJ12" s="218">
        <v>105</v>
      </c>
      <c r="AK12" s="218">
        <v>106</v>
      </c>
      <c r="AL12" s="218">
        <v>106</v>
      </c>
      <c r="AM12" s="218">
        <v>106</v>
      </c>
      <c r="AN12" s="218">
        <v>106</v>
      </c>
      <c r="AO12" s="218">
        <v>106</v>
      </c>
      <c r="AP12" s="218">
        <v>106</v>
      </c>
      <c r="AQ12" s="218">
        <v>106</v>
      </c>
      <c r="AR12" s="219">
        <v>106</v>
      </c>
      <c r="AS12" s="210">
        <f t="shared" si="14"/>
        <v>1118</v>
      </c>
      <c r="AT12" s="1">
        <v>1800000</v>
      </c>
      <c r="AU12" s="84">
        <f t="shared" si="15"/>
        <v>1798882</v>
      </c>
      <c r="AV12" s="1">
        <f t="shared" si="16"/>
        <v>0</v>
      </c>
      <c r="AW12" s="1"/>
      <c r="AX12" s="1"/>
      <c r="AZ12" s="1" t="s">
        <v>43</v>
      </c>
      <c r="BA12" s="1"/>
      <c r="BB12" s="1"/>
      <c r="BC12" s="1"/>
      <c r="BD12" s="1"/>
      <c r="BE12" s="1"/>
      <c r="BF12" s="1"/>
      <c r="BG12" s="1"/>
      <c r="BH12" s="1"/>
      <c r="BI12" s="1"/>
      <c r="BJ12" s="1"/>
      <c r="BK12" s="1"/>
    </row>
    <row r="13" spans="1:63" ht="15" customHeight="1">
      <c r="A13" s="86"/>
      <c r="B13" s="86"/>
      <c r="C13" s="62" t="s">
        <v>44</v>
      </c>
      <c r="D13" s="15" t="s">
        <v>34</v>
      </c>
      <c r="E13" s="399" t="s">
        <v>45</v>
      </c>
      <c r="F13" s="13" t="s">
        <v>46</v>
      </c>
      <c r="G13" s="14" t="s">
        <v>24</v>
      </c>
      <c r="H13" s="14" t="s">
        <v>25</v>
      </c>
      <c r="I13" s="14" t="s">
        <v>26</v>
      </c>
      <c r="J13" s="13" t="s">
        <v>27</v>
      </c>
      <c r="K13" s="13" t="s">
        <v>32</v>
      </c>
      <c r="L13" s="16">
        <f>SUMPRODUCT($AG$3:$AR$3,AG13:AR13)</f>
        <v>87</v>
      </c>
      <c r="M13" s="17">
        <f>SUMPRODUCT($S$3:$AD$3,S13:AD13)</f>
        <v>74.413099999999986</v>
      </c>
      <c r="N13" s="12">
        <f>M13-L13</f>
        <v>-12.586900000000014</v>
      </c>
      <c r="O13" s="16">
        <f>AS13</f>
        <v>91</v>
      </c>
      <c r="P13" s="17">
        <f>AE13</f>
        <v>78.413099999999986</v>
      </c>
      <c r="Q13" s="12">
        <f>P13-O13</f>
        <v>-12.586900000000014</v>
      </c>
      <c r="R13" s="84">
        <f t="shared" si="13"/>
        <v>4</v>
      </c>
      <c r="S13" s="228">
        <v>118.48519999999999</v>
      </c>
      <c r="T13" s="229">
        <v>-20.404900000000001</v>
      </c>
      <c r="U13" s="229">
        <v>-23.790590000000002</v>
      </c>
      <c r="V13" s="229">
        <v>-31.114699999999996</v>
      </c>
      <c r="W13" s="229">
        <v>-17.117789999999999</v>
      </c>
      <c r="X13" s="229">
        <v>-15.635729999999999</v>
      </c>
      <c r="Y13" s="229">
        <v>61.991609999999994</v>
      </c>
      <c r="Z13" s="453">
        <v>2</v>
      </c>
      <c r="AA13" s="453">
        <v>2</v>
      </c>
      <c r="AB13" s="453">
        <v>2</v>
      </c>
      <c r="AC13" s="453"/>
      <c r="AD13" s="452"/>
      <c r="AE13" s="415">
        <f t="shared" si="17"/>
        <v>78.413099999999986</v>
      </c>
      <c r="AG13" s="216"/>
      <c r="AH13" s="218"/>
      <c r="AI13" s="218">
        <v>76</v>
      </c>
      <c r="AJ13" s="218"/>
      <c r="AK13" s="218">
        <v>4</v>
      </c>
      <c r="AL13" s="218"/>
      <c r="AM13" s="218">
        <v>5</v>
      </c>
      <c r="AN13" s="218">
        <v>2</v>
      </c>
      <c r="AO13" s="218">
        <v>2</v>
      </c>
      <c r="AP13" s="218">
        <v>2</v>
      </c>
      <c r="AQ13" s="218"/>
      <c r="AR13" s="219"/>
      <c r="AS13" s="210">
        <f t="shared" si="14"/>
        <v>91</v>
      </c>
      <c r="AT13" s="1">
        <v>1183000</v>
      </c>
      <c r="AU13" s="84">
        <f t="shared" si="15"/>
        <v>1182909</v>
      </c>
      <c r="AV13" s="1"/>
      <c r="AW13" s="1"/>
      <c r="AX13" s="1"/>
      <c r="AZ13" s="1" t="s">
        <v>47</v>
      </c>
      <c r="BA13" s="1"/>
      <c r="BB13" s="1"/>
      <c r="BC13" s="1"/>
      <c r="BD13" s="1"/>
      <c r="BE13" s="1"/>
      <c r="BF13" s="1"/>
      <c r="BG13" s="1"/>
      <c r="BH13" s="1"/>
      <c r="BI13" s="1"/>
      <c r="BJ13" s="1"/>
      <c r="BK13" s="1"/>
    </row>
    <row r="14" spans="1:63" s="609" customFormat="1" ht="15" customHeight="1">
      <c r="A14" s="595"/>
      <c r="B14" s="595"/>
      <c r="C14" s="596" t="s">
        <v>48</v>
      </c>
      <c r="D14" s="597" t="s">
        <v>34</v>
      </c>
      <c r="E14" s="598" t="s">
        <v>49</v>
      </c>
      <c r="F14" s="235" t="s">
        <v>50</v>
      </c>
      <c r="G14" s="599" t="s">
        <v>24</v>
      </c>
      <c r="H14" s="599" t="s">
        <v>25</v>
      </c>
      <c r="I14" s="599" t="s">
        <v>26</v>
      </c>
      <c r="J14" s="235" t="s">
        <v>27</v>
      </c>
      <c r="K14" s="235" t="s">
        <v>32</v>
      </c>
      <c r="L14" s="600">
        <f>SUMPRODUCT($AG$3:$AR$3,AG14:AR14)</f>
        <v>170</v>
      </c>
      <c r="M14" s="601">
        <f>SUMPRODUCT($S$3:$AD$3,S14:AD14)</f>
        <v>-90.989830000000012</v>
      </c>
      <c r="N14" s="602">
        <f>M14-L14</f>
        <v>-260.98982999999998</v>
      </c>
      <c r="O14" s="600">
        <f>AS14</f>
        <v>310</v>
      </c>
      <c r="P14" s="601">
        <f>AE14</f>
        <v>49.010169999999988</v>
      </c>
      <c r="Q14" s="602">
        <f>P14-O14</f>
        <v>-260.98982999999998</v>
      </c>
      <c r="R14" s="603">
        <f>P14-M14</f>
        <v>140</v>
      </c>
      <c r="S14" s="604">
        <v>-61.07508</v>
      </c>
      <c r="T14" s="605">
        <v>-14.779479999999996</v>
      </c>
      <c r="U14" s="605">
        <v>-66.770350000000008</v>
      </c>
      <c r="V14" s="605">
        <v>-11.367889999999999</v>
      </c>
      <c r="W14" s="605">
        <v>-12.302770000000001</v>
      </c>
      <c r="X14" s="605">
        <v>17.266279999999998</v>
      </c>
      <c r="Y14" s="605">
        <v>24.039459999999998</v>
      </c>
      <c r="Z14" s="606">
        <v>34</v>
      </c>
      <c r="AA14" s="606">
        <v>35</v>
      </c>
      <c r="AB14" s="606">
        <v>35</v>
      </c>
      <c r="AC14" s="606">
        <v>35</v>
      </c>
      <c r="AD14" s="616">
        <v>35</v>
      </c>
      <c r="AE14" s="608">
        <f>SUM(S14:AD14)</f>
        <v>49.010169999999988</v>
      </c>
      <c r="AG14" s="486"/>
      <c r="AH14" s="220"/>
      <c r="AI14" s="220"/>
      <c r="AJ14" s="220">
        <v>34</v>
      </c>
      <c r="AK14" s="220">
        <v>34</v>
      </c>
      <c r="AL14" s="220">
        <v>34</v>
      </c>
      <c r="AM14" s="220">
        <v>34</v>
      </c>
      <c r="AN14" s="220">
        <v>34</v>
      </c>
      <c r="AO14" s="220">
        <v>35</v>
      </c>
      <c r="AP14" s="220">
        <v>35</v>
      </c>
      <c r="AQ14" s="220">
        <v>35</v>
      </c>
      <c r="AR14" s="221">
        <v>35</v>
      </c>
      <c r="AS14" s="617">
        <f>SUM(AG14:AR14)</f>
        <v>310</v>
      </c>
      <c r="AT14" s="614">
        <v>800000</v>
      </c>
      <c r="AU14" s="603">
        <f>+AS14-AT14</f>
        <v>-799690</v>
      </c>
      <c r="AV14" s="614"/>
      <c r="AW14" s="614"/>
      <c r="AX14" s="614"/>
      <c r="AZ14" s="614" t="s">
        <v>51</v>
      </c>
      <c r="BA14" s="614"/>
      <c r="BB14" s="614"/>
      <c r="BC14" s="614"/>
      <c r="BD14" s="614"/>
      <c r="BE14" s="614"/>
      <c r="BF14" s="614"/>
      <c r="BG14" s="614"/>
      <c r="BH14" s="614"/>
      <c r="BI14" s="614"/>
      <c r="BJ14" s="614"/>
      <c r="BK14" s="614"/>
    </row>
    <row r="15" spans="1:63" s="633" customFormat="1" ht="15" customHeight="1">
      <c r="A15" s="618"/>
      <c r="B15" s="618"/>
      <c r="C15" s="619" t="s">
        <v>52</v>
      </c>
      <c r="D15" s="620" t="s">
        <v>21</v>
      </c>
      <c r="E15" s="621" t="s">
        <v>53</v>
      </c>
      <c r="F15" s="622" t="s">
        <v>23</v>
      </c>
      <c r="G15" s="623" t="s">
        <v>24</v>
      </c>
      <c r="H15" s="623" t="s">
        <v>25</v>
      </c>
      <c r="I15" s="623" t="s">
        <v>26</v>
      </c>
      <c r="J15" s="622" t="s">
        <v>27</v>
      </c>
      <c r="K15" s="622" t="s">
        <v>32</v>
      </c>
      <c r="L15" s="624">
        <f>SUMPRODUCT($AG$3:$AR$3,AG15:AR15)</f>
        <v>500</v>
      </c>
      <c r="M15" s="625">
        <f>SUMPRODUCT($S$3:$AD$3,S15:AD15)</f>
        <v>407</v>
      </c>
      <c r="N15" s="626">
        <f>M15-L15</f>
        <v>-93</v>
      </c>
      <c r="O15" s="624">
        <f>AS15</f>
        <v>1000</v>
      </c>
      <c r="P15" s="625">
        <f>AE15</f>
        <v>907</v>
      </c>
      <c r="Q15" s="626">
        <f>P15-O15</f>
        <v>-93</v>
      </c>
      <c r="R15" s="627">
        <f>P15-M15</f>
        <v>500</v>
      </c>
      <c r="S15" s="628"/>
      <c r="T15" s="629"/>
      <c r="U15" s="629"/>
      <c r="V15" s="629"/>
      <c r="W15" s="629">
        <v>0</v>
      </c>
      <c r="X15" s="629">
        <v>179</v>
      </c>
      <c r="Y15" s="629">
        <f>282-X15</f>
        <v>103</v>
      </c>
      <c r="Z15" s="630">
        <v>125</v>
      </c>
      <c r="AA15" s="630">
        <v>125</v>
      </c>
      <c r="AB15" s="630">
        <v>125</v>
      </c>
      <c r="AC15" s="630">
        <v>125</v>
      </c>
      <c r="AD15" s="631">
        <v>125</v>
      </c>
      <c r="AE15" s="632">
        <f>SUM(S15:AD15)</f>
        <v>907</v>
      </c>
      <c r="AG15" s="634"/>
      <c r="AH15" s="635"/>
      <c r="AI15" s="635"/>
      <c r="AJ15" s="635"/>
      <c r="AK15" s="635">
        <v>125</v>
      </c>
      <c r="AL15" s="635">
        <v>125</v>
      </c>
      <c r="AM15" s="635">
        <v>125</v>
      </c>
      <c r="AN15" s="635">
        <v>125</v>
      </c>
      <c r="AO15" s="635">
        <v>125</v>
      </c>
      <c r="AP15" s="635">
        <v>125</v>
      </c>
      <c r="AQ15" s="635">
        <v>125</v>
      </c>
      <c r="AR15" s="636">
        <v>125</v>
      </c>
      <c r="AS15" s="637">
        <f>SUM(AG15:AR15)</f>
        <v>1000</v>
      </c>
      <c r="AT15" s="638">
        <v>800000</v>
      </c>
      <c r="AU15" s="627">
        <f>+AS15-AT15</f>
        <v>-799000</v>
      </c>
      <c r="AV15" s="638"/>
      <c r="AW15" s="638"/>
      <c r="AX15" s="638"/>
      <c r="AZ15" s="638" t="s">
        <v>54</v>
      </c>
      <c r="BA15" s="638"/>
      <c r="BB15" s="638"/>
      <c r="BC15" s="638"/>
      <c r="BD15" s="638"/>
      <c r="BE15" s="638"/>
      <c r="BF15" s="638"/>
      <c r="BG15" s="638"/>
      <c r="BH15" s="638"/>
      <c r="BI15" s="638"/>
      <c r="BJ15" s="638"/>
      <c r="BK15" s="638"/>
    </row>
    <row r="16" spans="1:63" ht="15" customHeight="1">
      <c r="A16" s="86"/>
      <c r="B16" s="86"/>
      <c r="C16" s="589" t="s">
        <v>55</v>
      </c>
      <c r="D16" s="590" t="s">
        <v>40</v>
      </c>
      <c r="E16" s="591" t="s">
        <v>56</v>
      </c>
      <c r="F16" s="234" t="s">
        <v>57</v>
      </c>
      <c r="G16" s="592" t="s">
        <v>24</v>
      </c>
      <c r="H16" s="592" t="s">
        <v>25</v>
      </c>
      <c r="I16" s="592" t="s">
        <v>26</v>
      </c>
      <c r="J16" s="234" t="s">
        <v>58</v>
      </c>
      <c r="K16" s="234" t="s">
        <v>57</v>
      </c>
      <c r="L16" s="10">
        <f t="shared" si="7"/>
        <v>187</v>
      </c>
      <c r="M16" s="11">
        <f t="shared" si="8"/>
        <v>17</v>
      </c>
      <c r="N16" s="12">
        <f t="shared" si="9"/>
        <v>-170</v>
      </c>
      <c r="O16" s="10">
        <f t="shared" si="10"/>
        <v>511</v>
      </c>
      <c r="P16" s="11">
        <f t="shared" si="11"/>
        <v>341</v>
      </c>
      <c r="Q16" s="12">
        <f t="shared" si="12"/>
        <v>-170</v>
      </c>
      <c r="R16" s="84">
        <f t="shared" si="13"/>
        <v>324</v>
      </c>
      <c r="S16" s="396"/>
      <c r="T16" s="397"/>
      <c r="U16" s="397"/>
      <c r="V16" s="397">
        <v>0</v>
      </c>
      <c r="W16" s="397">
        <v>0</v>
      </c>
      <c r="X16" s="397">
        <v>0</v>
      </c>
      <c r="Y16" s="397">
        <v>17</v>
      </c>
      <c r="Z16" s="593"/>
      <c r="AA16" s="593">
        <v>123</v>
      </c>
      <c r="AB16" s="593"/>
      <c r="AC16" s="593"/>
      <c r="AD16" s="615">
        <v>201</v>
      </c>
      <c r="AE16" s="594">
        <f t="shared" si="17"/>
        <v>341</v>
      </c>
      <c r="AG16" s="421"/>
      <c r="AH16" s="422"/>
      <c r="AI16" s="422">
        <v>113</v>
      </c>
      <c r="AJ16" s="422"/>
      <c r="AK16" s="422"/>
      <c r="AL16" s="422">
        <v>74</v>
      </c>
      <c r="AM16" s="422"/>
      <c r="AN16" s="422"/>
      <c r="AO16" s="422">
        <v>123</v>
      </c>
      <c r="AP16" s="422"/>
      <c r="AQ16" s="422"/>
      <c r="AR16" s="423">
        <v>201</v>
      </c>
      <c r="AS16" s="534">
        <f t="shared" si="14"/>
        <v>511</v>
      </c>
      <c r="AT16" s="1">
        <v>2202882</v>
      </c>
      <c r="AU16" s="84">
        <f t="shared" ref="AU16:AU24" si="18">+AS16-AT16</f>
        <v>-2202371</v>
      </c>
      <c r="AV16" s="1">
        <f t="shared" si="16"/>
        <v>0</v>
      </c>
      <c r="AW16" s="1"/>
      <c r="AX16" s="1"/>
      <c r="AZ16" s="1" t="s">
        <v>59</v>
      </c>
      <c r="BA16" s="1"/>
      <c r="BB16" s="1"/>
      <c r="BC16" s="1"/>
      <c r="BD16" s="1"/>
      <c r="BE16" s="1"/>
      <c r="BF16" s="1"/>
      <c r="BG16" s="1"/>
      <c r="BH16" s="1"/>
      <c r="BI16" s="1"/>
      <c r="BJ16" s="1"/>
      <c r="BK16" s="1"/>
    </row>
    <row r="17" spans="1:63" ht="15" customHeight="1">
      <c r="A17" s="86"/>
      <c r="B17" s="86"/>
      <c r="C17" s="62" t="s">
        <v>60</v>
      </c>
      <c r="D17" s="15" t="s">
        <v>43</v>
      </c>
      <c r="E17" s="399" t="s">
        <v>61</v>
      </c>
      <c r="F17" s="13" t="s">
        <v>62</v>
      </c>
      <c r="G17" s="14" t="s">
        <v>63</v>
      </c>
      <c r="H17" s="14" t="s">
        <v>25</v>
      </c>
      <c r="I17" s="14" t="s">
        <v>26</v>
      </c>
      <c r="J17" s="13" t="s">
        <v>64</v>
      </c>
      <c r="K17" s="13" t="s">
        <v>62</v>
      </c>
      <c r="L17" s="16">
        <f t="shared" si="7"/>
        <v>0</v>
      </c>
      <c r="M17" s="17">
        <f t="shared" si="8"/>
        <v>0</v>
      </c>
      <c r="N17" s="12">
        <f t="shared" si="9"/>
        <v>0</v>
      </c>
      <c r="O17" s="16">
        <f t="shared" si="10"/>
        <v>400</v>
      </c>
      <c r="P17" s="17">
        <f t="shared" si="11"/>
        <v>400</v>
      </c>
      <c r="Q17" s="12">
        <f t="shared" si="12"/>
        <v>0</v>
      </c>
      <c r="R17" s="84">
        <f t="shared" si="13"/>
        <v>400</v>
      </c>
      <c r="S17" s="228"/>
      <c r="T17" s="229"/>
      <c r="U17" s="229"/>
      <c r="V17" s="229"/>
      <c r="W17" s="229"/>
      <c r="X17" s="229"/>
      <c r="Y17" s="229"/>
      <c r="Z17" s="453"/>
      <c r="AA17" s="453">
        <v>200</v>
      </c>
      <c r="AB17" s="453"/>
      <c r="AC17" s="453"/>
      <c r="AD17" s="452">
        <v>200</v>
      </c>
      <c r="AE17" s="415">
        <f t="shared" si="17"/>
        <v>400</v>
      </c>
      <c r="AG17" s="216"/>
      <c r="AH17" s="218"/>
      <c r="AI17" s="218"/>
      <c r="AJ17" s="218"/>
      <c r="AK17" s="218"/>
      <c r="AL17" s="218"/>
      <c r="AM17" s="218"/>
      <c r="AN17" s="218"/>
      <c r="AO17" s="218">
        <v>200</v>
      </c>
      <c r="AP17" s="218"/>
      <c r="AQ17" s="218"/>
      <c r="AR17" s="219">
        <v>200</v>
      </c>
      <c r="AS17" s="210">
        <f t="shared" si="14"/>
        <v>400</v>
      </c>
      <c r="AT17" s="1">
        <v>100000</v>
      </c>
      <c r="AU17" s="84">
        <f t="shared" si="18"/>
        <v>-99600</v>
      </c>
      <c r="AV17" s="1">
        <f t="shared" si="16"/>
        <v>0</v>
      </c>
      <c r="AW17" s="1"/>
      <c r="AX17" s="1"/>
      <c r="BA17" s="1"/>
      <c r="BB17" s="1"/>
      <c r="BC17" s="1"/>
      <c r="BD17" s="1"/>
      <c r="BE17" s="1"/>
      <c r="BF17" s="1"/>
      <c r="BG17" s="1"/>
      <c r="BH17" s="1"/>
      <c r="BI17" s="1"/>
      <c r="BJ17" s="1"/>
      <c r="BK17" s="1"/>
    </row>
    <row r="18" spans="1:63" s="609" customFormat="1" ht="15" customHeight="1">
      <c r="A18" s="595"/>
      <c r="B18" s="595"/>
      <c r="C18" s="596" t="s">
        <v>65</v>
      </c>
      <c r="D18" s="597" t="s">
        <v>47</v>
      </c>
      <c r="E18" s="598" t="s">
        <v>66</v>
      </c>
      <c r="F18" s="235" t="s">
        <v>67</v>
      </c>
      <c r="G18" s="599" t="s">
        <v>68</v>
      </c>
      <c r="H18" s="599" t="s">
        <v>25</v>
      </c>
      <c r="I18" s="599" t="s">
        <v>26</v>
      </c>
      <c r="J18" s="235" t="s">
        <v>69</v>
      </c>
      <c r="K18" s="235" t="s">
        <v>67</v>
      </c>
      <c r="L18" s="600">
        <f>SUMPRODUCT($AG$3:$AR$3,AG18:AR18)</f>
        <v>379</v>
      </c>
      <c r="M18" s="601">
        <f>SUMPRODUCT($S$3:$AD$3,S18:AD18)</f>
        <v>164</v>
      </c>
      <c r="N18" s="602">
        <f>M18-L18</f>
        <v>-215</v>
      </c>
      <c r="O18" s="600">
        <f>AS18</f>
        <v>549</v>
      </c>
      <c r="P18" s="601">
        <f>AE18</f>
        <v>549</v>
      </c>
      <c r="Q18" s="602">
        <f>P18-O18</f>
        <v>0</v>
      </c>
      <c r="R18" s="603">
        <f>P18-M18</f>
        <v>385</v>
      </c>
      <c r="S18" s="604"/>
      <c r="T18" s="605"/>
      <c r="U18" s="605"/>
      <c r="V18" s="605">
        <v>145</v>
      </c>
      <c r="W18" s="605">
        <v>-54</v>
      </c>
      <c r="X18" s="605">
        <v>161</v>
      </c>
      <c r="Y18" s="605">
        <v>2</v>
      </c>
      <c r="Z18" s="606">
        <v>-90</v>
      </c>
      <c r="AA18" s="606">
        <v>65</v>
      </c>
      <c r="AB18" s="606">
        <v>120</v>
      </c>
      <c r="AC18" s="606">
        <v>150</v>
      </c>
      <c r="AD18" s="616">
        <v>50</v>
      </c>
      <c r="AE18" s="608">
        <f>SUM(S18:AD18)</f>
        <v>549</v>
      </c>
      <c r="AG18" s="486"/>
      <c r="AH18" s="220"/>
      <c r="AI18" s="220">
        <v>142</v>
      </c>
      <c r="AJ18" s="220">
        <v>61</v>
      </c>
      <c r="AK18" s="220">
        <v>53</v>
      </c>
      <c r="AL18" s="220">
        <v>87</v>
      </c>
      <c r="AM18" s="220">
        <v>7</v>
      </c>
      <c r="AN18" s="220">
        <v>29</v>
      </c>
      <c r="AO18" s="220">
        <v>29</v>
      </c>
      <c r="AP18" s="220">
        <v>43</v>
      </c>
      <c r="AQ18" s="220">
        <v>49</v>
      </c>
      <c r="AR18" s="221">
        <v>49</v>
      </c>
      <c r="AS18" s="617">
        <f>SUM(AG18:AR18)</f>
        <v>549</v>
      </c>
      <c r="AT18" s="614">
        <v>500000</v>
      </c>
      <c r="AU18" s="603">
        <f t="shared" si="18"/>
        <v>-499451</v>
      </c>
      <c r="AV18" s="614">
        <f>B18</f>
        <v>0</v>
      </c>
      <c r="AW18" s="614"/>
      <c r="AX18" s="614"/>
      <c r="BA18" s="614"/>
      <c r="BB18" s="614"/>
      <c r="BC18" s="614"/>
      <c r="BD18" s="614"/>
      <c r="BE18" s="614"/>
      <c r="BF18" s="614"/>
      <c r="BG18" s="614"/>
      <c r="BH18" s="614"/>
      <c r="BI18" s="614"/>
      <c r="BJ18" s="614"/>
      <c r="BK18" s="614"/>
    </row>
    <row r="19" spans="1:63" ht="15" customHeight="1">
      <c r="A19" s="86"/>
      <c r="B19" s="86"/>
      <c r="C19" s="589" t="s">
        <v>70</v>
      </c>
      <c r="D19" s="590" t="s">
        <v>51</v>
      </c>
      <c r="E19" s="591" t="s">
        <v>71</v>
      </c>
      <c r="F19" s="234" t="s">
        <v>72</v>
      </c>
      <c r="G19" s="592" t="s">
        <v>73</v>
      </c>
      <c r="H19" s="592" t="s">
        <v>25</v>
      </c>
      <c r="I19" s="592" t="s">
        <v>26</v>
      </c>
      <c r="J19" s="234" t="s">
        <v>74</v>
      </c>
      <c r="K19" s="234" t="s">
        <v>72</v>
      </c>
      <c r="L19" s="10">
        <f>SUMPRODUCT($AG$3:$AR$3,AG19:AR19)</f>
        <v>127</v>
      </c>
      <c r="M19" s="11">
        <f>SUMPRODUCT($S$3:$AD$3,S19:AD19)</f>
        <v>95</v>
      </c>
      <c r="N19" s="12">
        <f>M19-L19</f>
        <v>-32</v>
      </c>
      <c r="O19" s="10">
        <f>AS19</f>
        <v>170</v>
      </c>
      <c r="P19" s="11">
        <f>AE19</f>
        <v>139</v>
      </c>
      <c r="Q19" s="12">
        <f>P19-O19</f>
        <v>-31</v>
      </c>
      <c r="R19" s="84">
        <f>P19-M19</f>
        <v>44</v>
      </c>
      <c r="S19" s="396"/>
      <c r="T19" s="397"/>
      <c r="U19" s="397"/>
      <c r="V19" s="397">
        <v>59</v>
      </c>
      <c r="W19" s="397">
        <v>13</v>
      </c>
      <c r="X19" s="397">
        <v>-2</v>
      </c>
      <c r="Y19" s="397">
        <v>14</v>
      </c>
      <c r="Z19" s="593">
        <v>11</v>
      </c>
      <c r="AA19" s="593">
        <v>21</v>
      </c>
      <c r="AB19" s="593">
        <v>1</v>
      </c>
      <c r="AC19" s="593">
        <v>13</v>
      </c>
      <c r="AD19" s="615">
        <v>9</v>
      </c>
      <c r="AE19" s="594">
        <f t="shared" ref="AE19:AE27" si="19">SUM(S19:AD19)</f>
        <v>139</v>
      </c>
      <c r="AG19" s="421"/>
      <c r="AH19" s="422"/>
      <c r="AI19" s="422">
        <v>53</v>
      </c>
      <c r="AJ19" s="422">
        <v>18</v>
      </c>
      <c r="AK19" s="422">
        <v>18</v>
      </c>
      <c r="AL19" s="422">
        <v>4</v>
      </c>
      <c r="AM19" s="422">
        <v>23</v>
      </c>
      <c r="AN19" s="422">
        <v>11</v>
      </c>
      <c r="AO19" s="422">
        <v>21</v>
      </c>
      <c r="AP19" s="422">
        <v>1</v>
      </c>
      <c r="AQ19" s="422">
        <v>13</v>
      </c>
      <c r="AR19" s="423">
        <v>8</v>
      </c>
      <c r="AS19" s="534">
        <f>SUM(AG19:AR19)</f>
        <v>170</v>
      </c>
      <c r="AT19" s="1">
        <v>117000</v>
      </c>
      <c r="AU19" s="84">
        <f t="shared" si="18"/>
        <v>-116830</v>
      </c>
      <c r="AV19" s="1">
        <f>B19</f>
        <v>0</v>
      </c>
      <c r="AW19" s="1"/>
      <c r="AX19" s="1"/>
      <c r="BA19" s="1"/>
      <c r="BB19" s="1"/>
      <c r="BC19" s="1"/>
      <c r="BD19" s="1"/>
      <c r="BE19" s="1"/>
      <c r="BF19" s="1"/>
      <c r="BG19" s="1"/>
      <c r="BH19" s="1"/>
      <c r="BI19" s="1"/>
      <c r="BJ19" s="1"/>
      <c r="BK19" s="1"/>
    </row>
    <row r="20" spans="1:63" ht="15" customHeight="1">
      <c r="A20" s="86"/>
      <c r="B20" s="86"/>
      <c r="C20" s="62" t="s">
        <v>75</v>
      </c>
      <c r="D20" s="15" t="s">
        <v>51</v>
      </c>
      <c r="E20" s="399" t="s">
        <v>76</v>
      </c>
      <c r="F20" s="13" t="s">
        <v>72</v>
      </c>
      <c r="G20" s="14" t="s">
        <v>73</v>
      </c>
      <c r="H20" s="14" t="s">
        <v>25</v>
      </c>
      <c r="I20" s="14" t="s">
        <v>26</v>
      </c>
      <c r="J20" s="13" t="s">
        <v>74</v>
      </c>
      <c r="K20" s="13" t="s">
        <v>72</v>
      </c>
      <c r="L20" s="16">
        <f>SUMPRODUCT($AG$3:$AR$3,AG20:AR20)</f>
        <v>39</v>
      </c>
      <c r="M20" s="17">
        <f>SUMPRODUCT($S$3:$AD$3,S20:AD20)</f>
        <v>37</v>
      </c>
      <c r="N20" s="12">
        <f>M20-L20</f>
        <v>-2</v>
      </c>
      <c r="O20" s="16">
        <f>AS20</f>
        <v>39</v>
      </c>
      <c r="P20" s="17">
        <f>AE20</f>
        <v>37</v>
      </c>
      <c r="Q20" s="12">
        <f>P20-O20</f>
        <v>-2</v>
      </c>
      <c r="R20" s="84">
        <f>P20-M20</f>
        <v>0</v>
      </c>
      <c r="S20" s="228"/>
      <c r="T20" s="229"/>
      <c r="U20" s="229"/>
      <c r="V20" s="229">
        <v>25</v>
      </c>
      <c r="W20" s="229">
        <v>0</v>
      </c>
      <c r="X20" s="229">
        <v>12</v>
      </c>
      <c r="Y20" s="229"/>
      <c r="Z20" s="453"/>
      <c r="AA20" s="453"/>
      <c r="AB20" s="453"/>
      <c r="AC20" s="453"/>
      <c r="AD20" s="452"/>
      <c r="AE20" s="415">
        <f t="shared" si="19"/>
        <v>37</v>
      </c>
      <c r="AG20" s="216"/>
      <c r="AH20" s="218"/>
      <c r="AI20" s="218"/>
      <c r="AJ20" s="218"/>
      <c r="AK20" s="218"/>
      <c r="AL20" s="218">
        <v>39</v>
      </c>
      <c r="AM20" s="218"/>
      <c r="AN20" s="218"/>
      <c r="AO20" s="218"/>
      <c r="AP20" s="218"/>
      <c r="AQ20" s="218"/>
      <c r="AR20" s="219"/>
      <c r="AS20" s="210">
        <f>SUM(AG20:AR20)</f>
        <v>39</v>
      </c>
      <c r="AT20" s="1">
        <v>207000</v>
      </c>
      <c r="AU20" s="84">
        <f t="shared" si="18"/>
        <v>-206961</v>
      </c>
      <c r="AV20" s="1"/>
      <c r="AW20" s="1"/>
      <c r="AX20" s="1"/>
      <c r="BA20" s="1"/>
      <c r="BB20" s="1"/>
      <c r="BC20" s="1"/>
      <c r="BD20" s="1"/>
      <c r="BE20" s="1"/>
      <c r="BF20" s="1"/>
      <c r="BG20" s="1"/>
      <c r="BH20" s="1"/>
      <c r="BI20" s="1"/>
      <c r="BJ20" s="1"/>
      <c r="BK20" s="1"/>
    </row>
    <row r="21" spans="1:63" ht="15" customHeight="1">
      <c r="A21" s="86"/>
      <c r="B21" s="86"/>
      <c r="C21" s="62" t="s">
        <v>77</v>
      </c>
      <c r="D21" s="15" t="s">
        <v>54</v>
      </c>
      <c r="E21" s="399" t="s">
        <v>78</v>
      </c>
      <c r="F21" s="13" t="s">
        <v>72</v>
      </c>
      <c r="G21" s="14" t="s">
        <v>73</v>
      </c>
      <c r="H21" s="14" t="s">
        <v>25</v>
      </c>
      <c r="I21" s="14" t="s">
        <v>26</v>
      </c>
      <c r="J21" s="13" t="s">
        <v>74</v>
      </c>
      <c r="K21" s="13" t="s">
        <v>72</v>
      </c>
      <c r="L21" s="16">
        <f>SUMPRODUCT($AG$3:$AR$3,AG21:AR21)</f>
        <v>445</v>
      </c>
      <c r="M21" s="17">
        <f>SUMPRODUCT($S$3:$AD$3,S21:AD21)</f>
        <v>125</v>
      </c>
      <c r="N21" s="12">
        <f>M21-L21</f>
        <v>-320</v>
      </c>
      <c r="O21" s="16">
        <f>AS21</f>
        <v>670</v>
      </c>
      <c r="P21" s="17">
        <f>AE21</f>
        <v>274</v>
      </c>
      <c r="Q21" s="12">
        <f>P21-O21</f>
        <v>-396</v>
      </c>
      <c r="R21" s="84">
        <f>P21-M21</f>
        <v>149</v>
      </c>
      <c r="S21" s="228"/>
      <c r="T21" s="229"/>
      <c r="U21" s="229"/>
      <c r="V21" s="229">
        <v>107</v>
      </c>
      <c r="W21" s="229">
        <v>-20</v>
      </c>
      <c r="X21" s="229">
        <v>1</v>
      </c>
      <c r="Y21" s="229">
        <v>13</v>
      </c>
      <c r="Z21" s="453">
        <v>24</v>
      </c>
      <c r="AA21" s="453">
        <v>47</v>
      </c>
      <c r="AB21" s="453">
        <v>26</v>
      </c>
      <c r="AC21" s="453">
        <v>36</v>
      </c>
      <c r="AD21" s="452">
        <v>40</v>
      </c>
      <c r="AE21" s="415">
        <f t="shared" si="19"/>
        <v>274</v>
      </c>
      <c r="AG21" s="216"/>
      <c r="AH21" s="218"/>
      <c r="AI21" s="218"/>
      <c r="AJ21" s="218">
        <v>285</v>
      </c>
      <c r="AK21" s="218">
        <v>26</v>
      </c>
      <c r="AL21" s="218">
        <v>58</v>
      </c>
      <c r="AM21" s="218">
        <v>53</v>
      </c>
      <c r="AN21" s="218">
        <v>23</v>
      </c>
      <c r="AO21" s="218">
        <v>47</v>
      </c>
      <c r="AP21" s="218">
        <v>26</v>
      </c>
      <c r="AQ21" s="218">
        <v>73</v>
      </c>
      <c r="AR21" s="219">
        <v>79</v>
      </c>
      <c r="AS21" s="210">
        <f>SUM(AG21:AR21)</f>
        <v>670</v>
      </c>
      <c r="AT21" s="1">
        <v>124000</v>
      </c>
      <c r="AU21" s="84">
        <f t="shared" si="18"/>
        <v>-123330</v>
      </c>
      <c r="AV21" s="1"/>
      <c r="AW21" s="1"/>
      <c r="AX21" s="1"/>
      <c r="BA21" s="1"/>
      <c r="BB21" s="1"/>
      <c r="BC21" s="1"/>
      <c r="BD21" s="1"/>
      <c r="BE21" s="1"/>
      <c r="BF21" s="1"/>
      <c r="BG21" s="1"/>
      <c r="BH21" s="1"/>
      <c r="BI21" s="1"/>
      <c r="BJ21" s="1"/>
      <c r="BK21" s="1"/>
    </row>
    <row r="22" spans="1:63" ht="15" customHeight="1">
      <c r="A22" s="86"/>
      <c r="B22" s="86"/>
      <c r="C22" s="62" t="s">
        <v>79</v>
      </c>
      <c r="D22" s="15" t="s">
        <v>59</v>
      </c>
      <c r="E22" s="399" t="s">
        <v>80</v>
      </c>
      <c r="F22" s="13" t="s">
        <v>72</v>
      </c>
      <c r="G22" s="14" t="s">
        <v>73</v>
      </c>
      <c r="H22" s="14" t="s">
        <v>81</v>
      </c>
      <c r="I22" s="14" t="s">
        <v>26</v>
      </c>
      <c r="J22" s="13" t="s">
        <v>74</v>
      </c>
      <c r="K22" s="13" t="s">
        <v>72</v>
      </c>
      <c r="L22" s="16">
        <f t="shared" si="7"/>
        <v>90</v>
      </c>
      <c r="M22" s="17">
        <f t="shared" si="8"/>
        <v>193</v>
      </c>
      <c r="N22" s="12">
        <f t="shared" si="9"/>
        <v>103</v>
      </c>
      <c r="O22" s="16">
        <f>AS22</f>
        <v>126</v>
      </c>
      <c r="P22" s="17">
        <f t="shared" si="11"/>
        <v>286</v>
      </c>
      <c r="Q22" s="12">
        <f t="shared" si="12"/>
        <v>160</v>
      </c>
      <c r="R22" s="84">
        <f t="shared" si="13"/>
        <v>93</v>
      </c>
      <c r="S22" s="228"/>
      <c r="T22" s="229"/>
      <c r="U22" s="229"/>
      <c r="V22" s="229">
        <v>273</v>
      </c>
      <c r="W22" s="229">
        <v>-268</v>
      </c>
      <c r="X22" s="229">
        <v>31</v>
      </c>
      <c r="Y22" s="229">
        <v>143</v>
      </c>
      <c r="Z22" s="453">
        <v>14</v>
      </c>
      <c r="AA22" s="453">
        <v>25</v>
      </c>
      <c r="AB22" s="453">
        <v>26</v>
      </c>
      <c r="AC22" s="453">
        <v>33</v>
      </c>
      <c r="AD22" s="452">
        <v>9</v>
      </c>
      <c r="AE22" s="415">
        <f t="shared" si="19"/>
        <v>286</v>
      </c>
      <c r="AG22" s="216"/>
      <c r="AH22" s="218"/>
      <c r="AI22" s="218">
        <v>9</v>
      </c>
      <c r="AJ22" s="218">
        <v>18</v>
      </c>
      <c r="AK22" s="218">
        <v>18</v>
      </c>
      <c r="AL22" s="218">
        <v>18</v>
      </c>
      <c r="AM22" s="218">
        <v>18</v>
      </c>
      <c r="AN22" s="218">
        <v>9</v>
      </c>
      <c r="AO22" s="218">
        <v>9</v>
      </c>
      <c r="AP22" s="218">
        <v>9</v>
      </c>
      <c r="AQ22" s="218">
        <v>9</v>
      </c>
      <c r="AR22" s="219">
        <v>9</v>
      </c>
      <c r="AS22" s="210">
        <f t="shared" si="14"/>
        <v>126</v>
      </c>
      <c r="AT22" s="1">
        <v>116000</v>
      </c>
      <c r="AU22" s="84">
        <f t="shared" si="18"/>
        <v>-115874</v>
      </c>
      <c r="AV22" s="1">
        <f t="shared" si="16"/>
        <v>0</v>
      </c>
      <c r="AW22" s="1"/>
      <c r="AX22" s="1"/>
      <c r="BA22" s="1"/>
      <c r="BB22" s="1"/>
      <c r="BC22" s="1"/>
      <c r="BD22" s="1"/>
      <c r="BE22" s="1"/>
      <c r="BF22" s="1"/>
      <c r="BG22" s="1"/>
      <c r="BH22" s="1"/>
      <c r="BI22" s="1"/>
      <c r="BJ22" s="1"/>
      <c r="BK22" s="1"/>
    </row>
    <row r="23" spans="1:63">
      <c r="A23" s="86"/>
      <c r="B23" s="86"/>
      <c r="C23" s="62" t="s">
        <v>82</v>
      </c>
      <c r="D23" s="15" t="s">
        <v>43</v>
      </c>
      <c r="E23" s="399" t="s">
        <v>83</v>
      </c>
      <c r="F23" s="13" t="s">
        <v>84</v>
      </c>
      <c r="G23" s="14" t="s">
        <v>85</v>
      </c>
      <c r="H23" s="14" t="s">
        <v>25</v>
      </c>
      <c r="I23" s="14" t="s">
        <v>26</v>
      </c>
      <c r="J23" s="13" t="s">
        <v>86</v>
      </c>
      <c r="K23" s="13" t="s">
        <v>84</v>
      </c>
      <c r="L23" s="16">
        <f t="shared" si="7"/>
        <v>50</v>
      </c>
      <c r="M23" s="17">
        <f t="shared" si="8"/>
        <v>317</v>
      </c>
      <c r="N23" s="12">
        <f t="shared" si="9"/>
        <v>267</v>
      </c>
      <c r="O23" s="16">
        <f t="shared" si="10"/>
        <v>150</v>
      </c>
      <c r="P23" s="17">
        <f t="shared" si="11"/>
        <v>367</v>
      </c>
      <c r="Q23" s="12">
        <f t="shared" si="12"/>
        <v>217</v>
      </c>
      <c r="R23" s="84">
        <f t="shared" si="13"/>
        <v>50</v>
      </c>
      <c r="S23" s="228"/>
      <c r="T23" s="229"/>
      <c r="U23" s="229"/>
      <c r="V23" s="229"/>
      <c r="W23" s="229">
        <v>12</v>
      </c>
      <c r="X23" s="229">
        <v>201</v>
      </c>
      <c r="Y23" s="229">
        <v>104</v>
      </c>
      <c r="Z23" s="453"/>
      <c r="AA23" s="453"/>
      <c r="AB23" s="453">
        <v>30</v>
      </c>
      <c r="AC23" s="453"/>
      <c r="AD23" s="452">
        <v>20</v>
      </c>
      <c r="AE23" s="415">
        <f t="shared" si="19"/>
        <v>367</v>
      </c>
      <c r="AG23" s="216"/>
      <c r="AH23" s="218"/>
      <c r="AI23" s="218"/>
      <c r="AJ23" s="218"/>
      <c r="AK23" s="218">
        <v>25</v>
      </c>
      <c r="AL23" s="218"/>
      <c r="AM23" s="218">
        <v>25</v>
      </c>
      <c r="AN23" s="218"/>
      <c r="AO23" s="218"/>
      <c r="AP23" s="218">
        <v>50</v>
      </c>
      <c r="AQ23" s="218"/>
      <c r="AR23" s="219">
        <v>50</v>
      </c>
      <c r="AS23" s="210">
        <f t="shared" si="14"/>
        <v>150</v>
      </c>
      <c r="AT23" s="1">
        <v>502000</v>
      </c>
      <c r="AU23" s="84">
        <f t="shared" si="18"/>
        <v>-501850</v>
      </c>
      <c r="AV23" s="1">
        <f t="shared" si="16"/>
        <v>0</v>
      </c>
      <c r="AW23" s="1"/>
      <c r="AX23" s="1"/>
      <c r="BA23" s="1"/>
      <c r="BB23" s="1"/>
      <c r="BC23" s="1"/>
      <c r="BD23" s="1"/>
      <c r="BE23" s="1"/>
      <c r="BF23" s="1"/>
      <c r="BG23" s="1"/>
      <c r="BH23" s="1"/>
      <c r="BI23" s="1"/>
      <c r="BJ23" s="1"/>
      <c r="BK23" s="1"/>
    </row>
    <row r="24" spans="1:63" ht="27.6" customHeight="1">
      <c r="A24" s="86"/>
      <c r="B24" s="86"/>
      <c r="C24" s="62" t="s">
        <v>87</v>
      </c>
      <c r="D24" s="15" t="s">
        <v>43</v>
      </c>
      <c r="E24" s="399" t="s">
        <v>88</v>
      </c>
      <c r="F24" s="13" t="s">
        <v>89</v>
      </c>
      <c r="G24" s="14" t="s">
        <v>85</v>
      </c>
      <c r="H24" s="14" t="s">
        <v>25</v>
      </c>
      <c r="I24" s="14" t="s">
        <v>26</v>
      </c>
      <c r="J24" s="13" t="s">
        <v>86</v>
      </c>
      <c r="K24" s="13" t="s">
        <v>90</v>
      </c>
      <c r="L24" s="16">
        <f>SUMPRODUCT($AG$3:$AR$3,AG24:AR24)</f>
        <v>225</v>
      </c>
      <c r="M24" s="17">
        <f>SUMPRODUCT($S$3:$AD$3,S24:AD24)</f>
        <v>303</v>
      </c>
      <c r="N24" s="12">
        <f>M24-L24</f>
        <v>78</v>
      </c>
      <c r="O24" s="16">
        <f>AS24</f>
        <v>450</v>
      </c>
      <c r="P24" s="17">
        <f>AE24</f>
        <v>450</v>
      </c>
      <c r="Q24" s="12">
        <f>P24-O24</f>
        <v>0</v>
      </c>
      <c r="R24" s="84">
        <f>P24-M24</f>
        <v>147</v>
      </c>
      <c r="S24" s="228"/>
      <c r="T24" s="229"/>
      <c r="U24" s="229"/>
      <c r="V24" s="229"/>
      <c r="W24" s="229">
        <v>285</v>
      </c>
      <c r="X24" s="229">
        <v>71</v>
      </c>
      <c r="Y24" s="229">
        <v>-89</v>
      </c>
      <c r="Z24" s="453">
        <v>36</v>
      </c>
      <c r="AA24" s="453">
        <v>36</v>
      </c>
      <c r="AB24" s="453">
        <v>36</v>
      </c>
      <c r="AC24" s="453">
        <v>36</v>
      </c>
      <c r="AD24" s="451">
        <v>39</v>
      </c>
      <c r="AE24" s="415">
        <f t="shared" si="19"/>
        <v>450</v>
      </c>
      <c r="AG24" s="216"/>
      <c r="AH24" s="217"/>
      <c r="AI24" s="218"/>
      <c r="AJ24" s="218">
        <v>112</v>
      </c>
      <c r="AK24" s="218"/>
      <c r="AL24" s="218">
        <v>113</v>
      </c>
      <c r="AM24" s="218"/>
      <c r="AN24" s="218"/>
      <c r="AO24" s="218">
        <v>112</v>
      </c>
      <c r="AP24" s="218"/>
      <c r="AQ24" s="218"/>
      <c r="AR24" s="219">
        <v>113</v>
      </c>
      <c r="AS24" s="210">
        <f t="shared" si="14"/>
        <v>450</v>
      </c>
      <c r="AT24" s="1">
        <v>240000</v>
      </c>
      <c r="AU24" s="84">
        <f t="shared" si="18"/>
        <v>-239550</v>
      </c>
      <c r="AV24" s="1"/>
      <c r="AW24" s="1"/>
      <c r="AX24" s="1"/>
      <c r="BA24" s="1"/>
      <c r="BB24" s="1"/>
      <c r="BC24" s="1"/>
      <c r="BD24" s="1"/>
      <c r="BE24" s="1"/>
      <c r="BF24" s="1"/>
      <c r="BG24" s="1"/>
      <c r="BH24" s="1"/>
      <c r="BI24" s="1"/>
      <c r="BJ24" s="1"/>
      <c r="BK24" s="1"/>
    </row>
    <row r="25" spans="1:63">
      <c r="A25" s="86"/>
      <c r="B25" s="86"/>
      <c r="C25" s="62" t="s">
        <v>91</v>
      </c>
      <c r="D25" s="15" t="s">
        <v>47</v>
      </c>
      <c r="E25" s="399" t="s">
        <v>92</v>
      </c>
      <c r="F25" s="13" t="s">
        <v>84</v>
      </c>
      <c r="G25" s="14" t="s">
        <v>85</v>
      </c>
      <c r="H25" s="14" t="s">
        <v>25</v>
      </c>
      <c r="I25" s="14" t="s">
        <v>26</v>
      </c>
      <c r="J25" s="13" t="s">
        <v>86</v>
      </c>
      <c r="K25" s="13" t="s">
        <v>93</v>
      </c>
      <c r="L25" s="16">
        <f t="shared" si="7"/>
        <v>450</v>
      </c>
      <c r="M25" s="17">
        <f t="shared" si="8"/>
        <v>429</v>
      </c>
      <c r="N25" s="12">
        <f t="shared" si="9"/>
        <v>-21</v>
      </c>
      <c r="O25" s="16">
        <f t="shared" si="10"/>
        <v>1000</v>
      </c>
      <c r="P25" s="17">
        <f t="shared" si="11"/>
        <v>645</v>
      </c>
      <c r="Q25" s="12">
        <f t="shared" si="12"/>
        <v>-355</v>
      </c>
      <c r="R25" s="84">
        <f t="shared" si="13"/>
        <v>216</v>
      </c>
      <c r="S25" s="228"/>
      <c r="T25" s="229"/>
      <c r="U25" s="229"/>
      <c r="V25" s="229"/>
      <c r="W25" s="229"/>
      <c r="X25" s="229">
        <v>310</v>
      </c>
      <c r="Y25" s="229">
        <v>65</v>
      </c>
      <c r="Z25" s="453">
        <v>54</v>
      </c>
      <c r="AA25" s="453">
        <v>54</v>
      </c>
      <c r="AB25" s="453">
        <v>54</v>
      </c>
      <c r="AC25" s="453">
        <v>54</v>
      </c>
      <c r="AD25" s="451">
        <v>54</v>
      </c>
      <c r="AE25" s="415">
        <f t="shared" si="19"/>
        <v>645</v>
      </c>
      <c r="AG25" s="216"/>
      <c r="AH25" s="218"/>
      <c r="AI25" s="218"/>
      <c r="AJ25" s="218"/>
      <c r="AK25" s="218">
        <v>125</v>
      </c>
      <c r="AL25" s="218">
        <v>100</v>
      </c>
      <c r="AM25" s="218">
        <v>125</v>
      </c>
      <c r="AN25" s="218">
        <v>100</v>
      </c>
      <c r="AO25" s="218">
        <v>125</v>
      </c>
      <c r="AP25" s="218">
        <v>150</v>
      </c>
      <c r="AQ25" s="218">
        <v>125</v>
      </c>
      <c r="AR25" s="219">
        <v>150</v>
      </c>
      <c r="AS25" s="210">
        <f t="shared" si="14"/>
        <v>1000</v>
      </c>
      <c r="AT25" s="1"/>
      <c r="AU25" s="1"/>
      <c r="AV25" s="1">
        <f t="shared" si="16"/>
        <v>0</v>
      </c>
      <c r="AW25" s="1"/>
      <c r="AX25" s="1"/>
      <c r="AY25" s="1"/>
      <c r="AZ25" s="1"/>
      <c r="BA25" s="1"/>
      <c r="BB25" s="1"/>
      <c r="BC25" s="1"/>
      <c r="BD25" s="1"/>
      <c r="BE25" s="1"/>
      <c r="BF25" s="1"/>
      <c r="BG25" s="1"/>
      <c r="BH25" s="1"/>
      <c r="BI25" s="1"/>
      <c r="BJ25" s="1"/>
      <c r="BK25" s="1"/>
    </row>
    <row r="26" spans="1:63">
      <c r="A26" s="86"/>
      <c r="B26" s="86"/>
      <c r="C26" s="62" t="s">
        <v>94</v>
      </c>
      <c r="D26" s="15" t="s">
        <v>51</v>
      </c>
      <c r="E26" s="399" t="s">
        <v>95</v>
      </c>
      <c r="F26" s="13" t="s">
        <v>84</v>
      </c>
      <c r="G26" s="14" t="s">
        <v>85</v>
      </c>
      <c r="H26" s="14" t="s">
        <v>25</v>
      </c>
      <c r="I26" s="14" t="s">
        <v>26</v>
      </c>
      <c r="J26" s="13" t="s">
        <v>86</v>
      </c>
      <c r="K26" s="13" t="s">
        <v>96</v>
      </c>
      <c r="L26" s="16">
        <f t="shared" si="7"/>
        <v>13</v>
      </c>
      <c r="M26" s="17">
        <f t="shared" si="8"/>
        <v>14</v>
      </c>
      <c r="N26" s="12">
        <f t="shared" si="9"/>
        <v>1</v>
      </c>
      <c r="O26" s="16">
        <f t="shared" si="10"/>
        <v>51</v>
      </c>
      <c r="P26" s="17">
        <f t="shared" si="11"/>
        <v>51</v>
      </c>
      <c r="Q26" s="12">
        <f t="shared" si="12"/>
        <v>0</v>
      </c>
      <c r="R26" s="84">
        <f t="shared" si="13"/>
        <v>37</v>
      </c>
      <c r="S26" s="228"/>
      <c r="T26" s="229"/>
      <c r="U26" s="229"/>
      <c r="V26" s="229"/>
      <c r="W26" s="229"/>
      <c r="X26" s="229">
        <v>0</v>
      </c>
      <c r="Y26" s="229">
        <v>14</v>
      </c>
      <c r="Z26" s="453"/>
      <c r="AA26" s="453">
        <v>18</v>
      </c>
      <c r="AB26" s="453"/>
      <c r="AC26" s="453"/>
      <c r="AD26" s="451">
        <v>19</v>
      </c>
      <c r="AE26" s="415">
        <f t="shared" si="19"/>
        <v>51</v>
      </c>
      <c r="AG26" s="216"/>
      <c r="AH26" s="218"/>
      <c r="AI26" s="218"/>
      <c r="AJ26" s="218"/>
      <c r="AK26" s="218"/>
      <c r="AL26" s="218">
        <v>13</v>
      </c>
      <c r="AM26" s="218"/>
      <c r="AN26" s="218"/>
      <c r="AO26" s="218">
        <v>19</v>
      </c>
      <c r="AP26" s="218"/>
      <c r="AQ26" s="218"/>
      <c r="AR26" s="219">
        <v>19</v>
      </c>
      <c r="AS26" s="210">
        <f t="shared" si="14"/>
        <v>51</v>
      </c>
      <c r="AT26" s="1"/>
      <c r="AU26" s="1"/>
      <c r="AV26" s="1">
        <f t="shared" si="16"/>
        <v>0</v>
      </c>
      <c r="AW26" s="1"/>
      <c r="AX26" s="1"/>
      <c r="AY26" s="1"/>
      <c r="AZ26" s="1"/>
      <c r="BA26" s="1"/>
      <c r="BB26" s="1"/>
      <c r="BC26" s="1"/>
      <c r="BD26" s="1"/>
      <c r="BE26" s="1"/>
      <c r="BF26" s="1"/>
      <c r="BG26" s="1"/>
      <c r="BH26" s="1"/>
      <c r="BI26" s="1"/>
      <c r="BJ26" s="1"/>
      <c r="BK26" s="1"/>
    </row>
    <row r="27" spans="1:63">
      <c r="A27" s="86"/>
      <c r="B27" s="86"/>
      <c r="C27" s="62"/>
      <c r="D27" s="15"/>
      <c r="E27" s="399"/>
      <c r="F27" s="13"/>
      <c r="G27" s="14"/>
      <c r="H27" s="14"/>
      <c r="I27" s="14"/>
      <c r="J27" s="13"/>
      <c r="K27" s="13"/>
      <c r="L27" s="16">
        <f t="shared" ref="L27:L32" si="20">SUMPRODUCT($AG$3:$AR$3,AG27:AR27)</f>
        <v>0</v>
      </c>
      <c r="M27" s="17">
        <f t="shared" ref="M27:M32" si="21">SUMPRODUCT($S$3:$AD$3,S27:AD27)</f>
        <v>0</v>
      </c>
      <c r="N27" s="12">
        <f t="shared" ref="N27:N32" si="22">M27-L27</f>
        <v>0</v>
      </c>
      <c r="O27" s="16">
        <f t="shared" ref="O27:O32" si="23">AS27</f>
        <v>0</v>
      </c>
      <c r="P27" s="17">
        <f t="shared" ref="P27:P32" si="24">AE27</f>
        <v>0</v>
      </c>
      <c r="Q27" s="12">
        <f t="shared" ref="Q27:Q32" si="25">P27-O27</f>
        <v>0</v>
      </c>
      <c r="R27" s="84">
        <f t="shared" ref="R27:R32" si="26">P27-M27</f>
        <v>0</v>
      </c>
      <c r="S27" s="228"/>
      <c r="T27" s="229"/>
      <c r="U27" s="229"/>
      <c r="V27" s="229"/>
      <c r="W27" s="229"/>
      <c r="X27" s="229"/>
      <c r="Y27" s="229"/>
      <c r="Z27" s="453"/>
      <c r="AA27" s="453"/>
      <c r="AB27" s="453"/>
      <c r="AC27" s="453"/>
      <c r="AD27" s="451"/>
      <c r="AE27" s="415">
        <f t="shared" si="19"/>
        <v>0</v>
      </c>
      <c r="AG27" s="216"/>
      <c r="AH27" s="218"/>
      <c r="AI27" s="218"/>
      <c r="AJ27" s="218"/>
      <c r="AK27" s="218"/>
      <c r="AL27" s="218"/>
      <c r="AM27" s="218"/>
      <c r="AN27" s="218"/>
      <c r="AO27" s="218"/>
      <c r="AP27" s="218"/>
      <c r="AQ27" s="218"/>
      <c r="AR27" s="219"/>
      <c r="AS27" s="210">
        <f t="shared" ref="AS27:AS32" si="27">SUM(AG27:AR27)</f>
        <v>0</v>
      </c>
      <c r="AT27" s="1"/>
      <c r="AU27" s="1"/>
      <c r="AV27" s="1">
        <f t="shared" ref="AV27:AV33" si="28">B27</f>
        <v>0</v>
      </c>
      <c r="AW27" s="1"/>
      <c r="AX27" s="1"/>
      <c r="AY27" s="1"/>
      <c r="AZ27" s="1"/>
      <c r="BA27" s="1"/>
      <c r="BB27" s="1"/>
      <c r="BC27" s="1"/>
      <c r="BD27" s="1"/>
      <c r="BE27" s="1"/>
      <c r="BF27" s="1"/>
      <c r="BG27" s="1"/>
      <c r="BH27" s="1"/>
      <c r="BI27" s="1"/>
      <c r="BJ27" s="1"/>
      <c r="BK27" s="1"/>
    </row>
    <row r="28" spans="1:63">
      <c r="A28" s="86"/>
      <c r="B28" s="86"/>
      <c r="C28" s="62"/>
      <c r="D28" s="15"/>
      <c r="E28" s="399"/>
      <c r="F28" s="13"/>
      <c r="G28" s="14"/>
      <c r="H28" s="14"/>
      <c r="I28" s="14"/>
      <c r="J28" s="13"/>
      <c r="K28" s="13"/>
      <c r="L28" s="16">
        <f t="shared" si="20"/>
        <v>0</v>
      </c>
      <c r="M28" s="17">
        <f t="shared" si="21"/>
        <v>0</v>
      </c>
      <c r="N28" s="12">
        <f t="shared" si="22"/>
        <v>0</v>
      </c>
      <c r="O28" s="16">
        <f t="shared" si="23"/>
        <v>0</v>
      </c>
      <c r="P28" s="17">
        <f t="shared" si="24"/>
        <v>0</v>
      </c>
      <c r="Q28" s="12">
        <f t="shared" si="25"/>
        <v>0</v>
      </c>
      <c r="R28" s="84">
        <f t="shared" si="26"/>
        <v>0</v>
      </c>
      <c r="S28" s="228"/>
      <c r="T28" s="229"/>
      <c r="U28" s="229"/>
      <c r="V28" s="255"/>
      <c r="W28" s="255"/>
      <c r="X28" s="255"/>
      <c r="Y28" s="255"/>
      <c r="Z28" s="255"/>
      <c r="AA28" s="255"/>
      <c r="AB28" s="255"/>
      <c r="AC28" s="255"/>
      <c r="AD28" s="369"/>
      <c r="AE28" s="415">
        <f t="shared" ref="AE28:AE32" si="29">SUM(S28:AD28)</f>
        <v>0</v>
      </c>
      <c r="AG28" s="216"/>
      <c r="AH28" s="217"/>
      <c r="AI28" s="218"/>
      <c r="AJ28" s="218"/>
      <c r="AK28" s="218"/>
      <c r="AL28" s="218"/>
      <c r="AM28" s="218"/>
      <c r="AN28" s="218"/>
      <c r="AO28" s="218"/>
      <c r="AP28" s="218"/>
      <c r="AQ28" s="218"/>
      <c r="AR28" s="219"/>
      <c r="AS28" s="20">
        <f t="shared" si="27"/>
        <v>0</v>
      </c>
      <c r="AT28" s="1"/>
      <c r="AU28" s="1"/>
      <c r="AV28" s="1">
        <f t="shared" si="28"/>
        <v>0</v>
      </c>
      <c r="AW28" s="1"/>
      <c r="AX28" s="1"/>
      <c r="AY28" s="1"/>
      <c r="AZ28" s="1"/>
      <c r="BA28" s="1"/>
      <c r="BB28" s="1"/>
      <c r="BC28" s="1"/>
      <c r="BD28" s="1"/>
      <c r="BE28" s="1"/>
      <c r="BF28" s="1"/>
      <c r="BG28" s="1"/>
      <c r="BH28" s="1"/>
      <c r="BI28" s="1"/>
      <c r="BJ28" s="1"/>
      <c r="BK28" s="1"/>
    </row>
    <row r="29" spans="1:63">
      <c r="A29" s="86"/>
      <c r="B29" s="86"/>
      <c r="C29" s="62"/>
      <c r="D29" s="15"/>
      <c r="E29" s="399"/>
      <c r="F29" s="13"/>
      <c r="G29" s="14"/>
      <c r="H29" s="14"/>
      <c r="I29" s="14"/>
      <c r="J29" s="13"/>
      <c r="K29" s="13"/>
      <c r="L29" s="16">
        <f t="shared" si="20"/>
        <v>0</v>
      </c>
      <c r="M29" s="17">
        <f t="shared" si="21"/>
        <v>0</v>
      </c>
      <c r="N29" s="12">
        <f t="shared" si="22"/>
        <v>0</v>
      </c>
      <c r="O29" s="16">
        <f t="shared" si="23"/>
        <v>0</v>
      </c>
      <c r="P29" s="17">
        <f t="shared" si="24"/>
        <v>0</v>
      </c>
      <c r="Q29" s="12">
        <f t="shared" si="25"/>
        <v>0</v>
      </c>
      <c r="R29" s="84">
        <f t="shared" si="26"/>
        <v>0</v>
      </c>
      <c r="S29" s="228"/>
      <c r="T29" s="229"/>
      <c r="U29" s="229"/>
      <c r="V29" s="255"/>
      <c r="W29" s="255"/>
      <c r="X29" s="255"/>
      <c r="Y29" s="255"/>
      <c r="Z29" s="255"/>
      <c r="AA29" s="255"/>
      <c r="AB29" s="255"/>
      <c r="AC29" s="255"/>
      <c r="AD29" s="369"/>
      <c r="AE29" s="415">
        <f t="shared" si="29"/>
        <v>0</v>
      </c>
      <c r="AG29" s="216"/>
      <c r="AH29" s="217"/>
      <c r="AI29" s="218"/>
      <c r="AJ29" s="218"/>
      <c r="AK29" s="218"/>
      <c r="AL29" s="218"/>
      <c r="AM29" s="218"/>
      <c r="AN29" s="218"/>
      <c r="AO29" s="218"/>
      <c r="AP29" s="218"/>
      <c r="AQ29" s="218"/>
      <c r="AR29" s="219"/>
      <c r="AS29" s="20">
        <f t="shared" si="27"/>
        <v>0</v>
      </c>
      <c r="AT29" s="1"/>
      <c r="AU29" s="1"/>
      <c r="AV29" s="1">
        <f t="shared" si="28"/>
        <v>0</v>
      </c>
      <c r="AW29" s="1"/>
      <c r="AX29" s="1"/>
      <c r="AY29" s="1"/>
      <c r="AZ29" s="1"/>
      <c r="BA29" s="1"/>
      <c r="BB29" s="1"/>
      <c r="BC29" s="1"/>
      <c r="BD29" s="1"/>
      <c r="BE29" s="1"/>
      <c r="BF29" s="1"/>
      <c r="BG29" s="1"/>
      <c r="BH29" s="1"/>
      <c r="BI29" s="1"/>
      <c r="BJ29" s="1"/>
      <c r="BK29" s="1"/>
    </row>
    <row r="30" spans="1:63">
      <c r="A30" s="86"/>
      <c r="B30" s="86"/>
      <c r="C30" s="62"/>
      <c r="D30" s="15"/>
      <c r="E30" s="399"/>
      <c r="F30" s="13"/>
      <c r="G30" s="14"/>
      <c r="H30" s="14"/>
      <c r="I30" s="14"/>
      <c r="J30" s="13"/>
      <c r="K30" s="13"/>
      <c r="L30" s="16">
        <f t="shared" si="20"/>
        <v>0</v>
      </c>
      <c r="M30" s="17">
        <f t="shared" si="21"/>
        <v>0</v>
      </c>
      <c r="N30" s="12">
        <f t="shared" si="22"/>
        <v>0</v>
      </c>
      <c r="O30" s="16">
        <f t="shared" si="23"/>
        <v>0</v>
      </c>
      <c r="P30" s="17">
        <f t="shared" si="24"/>
        <v>0</v>
      </c>
      <c r="Q30" s="12">
        <f t="shared" si="25"/>
        <v>0</v>
      </c>
      <c r="R30" s="84">
        <f t="shared" si="26"/>
        <v>0</v>
      </c>
      <c r="S30" s="228"/>
      <c r="T30" s="229"/>
      <c r="U30" s="229"/>
      <c r="V30" s="255"/>
      <c r="W30" s="255"/>
      <c r="X30" s="255"/>
      <c r="Y30" s="255"/>
      <c r="Z30" s="255"/>
      <c r="AA30" s="255"/>
      <c r="AB30" s="255"/>
      <c r="AC30" s="255"/>
      <c r="AD30" s="369"/>
      <c r="AE30" s="415">
        <f t="shared" si="29"/>
        <v>0</v>
      </c>
      <c r="AG30" s="216"/>
      <c r="AH30" s="217"/>
      <c r="AI30" s="218"/>
      <c r="AJ30" s="218"/>
      <c r="AK30" s="218"/>
      <c r="AL30" s="218"/>
      <c r="AM30" s="218"/>
      <c r="AN30" s="218"/>
      <c r="AO30" s="218"/>
      <c r="AP30" s="218"/>
      <c r="AQ30" s="218"/>
      <c r="AR30" s="219"/>
      <c r="AS30" s="20">
        <f t="shared" si="27"/>
        <v>0</v>
      </c>
      <c r="AT30" s="1"/>
      <c r="AU30" s="1"/>
      <c r="AV30" s="1">
        <f t="shared" si="28"/>
        <v>0</v>
      </c>
      <c r="AW30" s="1"/>
      <c r="AX30" s="1"/>
      <c r="AY30" s="1"/>
      <c r="AZ30" s="1"/>
      <c r="BA30" s="1"/>
      <c r="BB30" s="1"/>
      <c r="BC30" s="1"/>
      <c r="BD30" s="1"/>
      <c r="BE30" s="1"/>
      <c r="BF30" s="1"/>
      <c r="BG30" s="1"/>
      <c r="BH30" s="1"/>
      <c r="BI30" s="1"/>
      <c r="BJ30" s="1"/>
      <c r="BK30" s="1"/>
    </row>
    <row r="31" spans="1:63">
      <c r="A31" s="86"/>
      <c r="B31" s="86"/>
      <c r="C31" s="62"/>
      <c r="D31" s="15"/>
      <c r="E31" s="399"/>
      <c r="F31" s="13"/>
      <c r="G31" s="14"/>
      <c r="H31" s="14"/>
      <c r="I31" s="14"/>
      <c r="J31" s="13"/>
      <c r="K31" s="13"/>
      <c r="L31" s="16">
        <f t="shared" si="20"/>
        <v>0</v>
      </c>
      <c r="M31" s="17">
        <f t="shared" si="21"/>
        <v>0</v>
      </c>
      <c r="N31" s="12">
        <f t="shared" si="22"/>
        <v>0</v>
      </c>
      <c r="O31" s="16">
        <f t="shared" si="23"/>
        <v>0</v>
      </c>
      <c r="P31" s="17">
        <f t="shared" si="24"/>
        <v>0</v>
      </c>
      <c r="Q31" s="12">
        <f t="shared" si="25"/>
        <v>0</v>
      </c>
      <c r="R31" s="84">
        <f t="shared" si="26"/>
        <v>0</v>
      </c>
      <c r="S31" s="396"/>
      <c r="T31" s="397"/>
      <c r="U31" s="397"/>
      <c r="V31" s="418"/>
      <c r="W31" s="418"/>
      <c r="X31" s="418"/>
      <c r="Y31" s="418"/>
      <c r="Z31" s="418"/>
      <c r="AA31" s="418"/>
      <c r="AB31" s="418"/>
      <c r="AC31" s="418"/>
      <c r="AD31" s="369"/>
      <c r="AE31" s="415">
        <f t="shared" si="29"/>
        <v>0</v>
      </c>
      <c r="AG31" s="216"/>
      <c r="AH31" s="218"/>
      <c r="AI31" s="218"/>
      <c r="AJ31" s="218"/>
      <c r="AK31" s="218"/>
      <c r="AL31" s="218"/>
      <c r="AM31" s="218"/>
      <c r="AN31" s="218"/>
      <c r="AO31" s="218"/>
      <c r="AP31" s="218"/>
      <c r="AQ31" s="218"/>
      <c r="AR31" s="219"/>
      <c r="AS31" s="210">
        <f t="shared" si="27"/>
        <v>0</v>
      </c>
      <c r="AT31" s="1"/>
      <c r="AU31" s="1"/>
      <c r="AV31" s="1">
        <f t="shared" si="28"/>
        <v>0</v>
      </c>
      <c r="AW31" s="1"/>
      <c r="AX31" s="1"/>
      <c r="AY31" s="1"/>
      <c r="AZ31" s="1"/>
      <c r="BA31" s="1"/>
      <c r="BB31" s="1"/>
      <c r="BC31" s="1"/>
      <c r="BD31" s="1"/>
      <c r="BE31" s="1"/>
      <c r="BF31" s="1"/>
      <c r="BG31" s="1"/>
      <c r="BH31" s="1"/>
      <c r="BI31" s="1"/>
      <c r="BJ31" s="1"/>
      <c r="BK31" s="1"/>
    </row>
    <row r="32" spans="1:63" ht="15.75" thickBot="1">
      <c r="A32" s="86"/>
      <c r="B32" s="86"/>
      <c r="C32" s="64"/>
      <c r="D32" s="23"/>
      <c r="E32" s="457"/>
      <c r="F32" s="21"/>
      <c r="G32" s="22"/>
      <c r="H32" s="22"/>
      <c r="I32" s="22"/>
      <c r="J32" s="21"/>
      <c r="K32" s="21"/>
      <c r="L32" s="118">
        <f t="shared" si="20"/>
        <v>0</v>
      </c>
      <c r="M32" s="121">
        <f t="shared" si="21"/>
        <v>0</v>
      </c>
      <c r="N32" s="135">
        <f t="shared" si="22"/>
        <v>0</v>
      </c>
      <c r="O32" s="120">
        <f t="shared" si="23"/>
        <v>0</v>
      </c>
      <c r="P32" s="121">
        <f t="shared" si="24"/>
        <v>0</v>
      </c>
      <c r="Q32" s="135">
        <f t="shared" si="25"/>
        <v>0</v>
      </c>
      <c r="R32" s="84">
        <f t="shared" si="26"/>
        <v>0</v>
      </c>
      <c r="S32" s="230"/>
      <c r="T32" s="231"/>
      <c r="U32" s="231"/>
      <c r="V32" s="392"/>
      <c r="W32" s="392"/>
      <c r="X32" s="392"/>
      <c r="Y32" s="392"/>
      <c r="Z32" s="392"/>
      <c r="AA32" s="392"/>
      <c r="AB32" s="392"/>
      <c r="AC32" s="392"/>
      <c r="AD32" s="393"/>
      <c r="AE32" s="361">
        <f t="shared" si="29"/>
        <v>0</v>
      </c>
      <c r="AG32" s="486"/>
      <c r="AH32" s="487"/>
      <c r="AI32" s="220"/>
      <c r="AJ32" s="220"/>
      <c r="AK32" s="220"/>
      <c r="AL32" s="220"/>
      <c r="AM32" s="220"/>
      <c r="AN32" s="220"/>
      <c r="AO32" s="220"/>
      <c r="AP32" s="220"/>
      <c r="AQ32" s="220"/>
      <c r="AR32" s="221"/>
      <c r="AS32" s="211">
        <f t="shared" si="27"/>
        <v>0</v>
      </c>
      <c r="AT32" s="1"/>
      <c r="AU32" s="1"/>
      <c r="AV32" s="1">
        <f t="shared" si="28"/>
        <v>0</v>
      </c>
      <c r="AW32" s="1"/>
      <c r="AX32" s="1"/>
      <c r="AY32" s="1"/>
      <c r="AZ32" s="1"/>
      <c r="BA32" s="1"/>
      <c r="BB32" s="1"/>
      <c r="BC32" s="1"/>
      <c r="BD32" s="1"/>
      <c r="BE32" s="1"/>
      <c r="BF32" s="1"/>
      <c r="BG32" s="1"/>
      <c r="BH32" s="1"/>
      <c r="BI32" s="1"/>
      <c r="BJ32" s="1"/>
      <c r="BK32" s="1"/>
    </row>
    <row r="33" spans="1:63" ht="15.75" thickBot="1">
      <c r="A33" s="86"/>
      <c r="B33" s="86"/>
      <c r="C33" s="371"/>
      <c r="D33" s="372" t="s">
        <v>18</v>
      </c>
      <c r="E33" s="372"/>
      <c r="F33" s="372"/>
      <c r="G33" s="372"/>
      <c r="H33" s="372" t="s">
        <v>18</v>
      </c>
      <c r="I33" s="372"/>
      <c r="J33" s="372"/>
      <c r="K33" s="372"/>
      <c r="L33" s="375">
        <f t="shared" ref="L33:AE33" si="30">SUM(L8:L32)</f>
        <v>10454</v>
      </c>
      <c r="M33" s="373">
        <f t="shared" si="30"/>
        <v>7637.3915000000006</v>
      </c>
      <c r="N33" s="374">
        <f t="shared" si="30"/>
        <v>-2816.6084999999989</v>
      </c>
      <c r="O33" s="373">
        <f t="shared" si="30"/>
        <v>17378</v>
      </c>
      <c r="P33" s="373">
        <f t="shared" si="30"/>
        <v>14373.3915</v>
      </c>
      <c r="Q33" s="374">
        <f t="shared" si="30"/>
        <v>-3004.6084999999989</v>
      </c>
      <c r="R33" s="83">
        <f t="shared" si="30"/>
        <v>6736</v>
      </c>
      <c r="S33" s="158">
        <f t="shared" si="30"/>
        <v>119.86372999999999</v>
      </c>
      <c r="T33" s="158">
        <f t="shared" si="30"/>
        <v>455.25459999999993</v>
      </c>
      <c r="U33" s="158">
        <f t="shared" si="30"/>
        <v>356.43317999999994</v>
      </c>
      <c r="V33" s="158">
        <f>SUM(V8:V32)</f>
        <v>1108.7555500000003</v>
      </c>
      <c r="W33" s="158">
        <f t="shared" si="30"/>
        <v>37.562490000000139</v>
      </c>
      <c r="X33" s="158">
        <f t="shared" si="30"/>
        <v>1278.9434500000002</v>
      </c>
      <c r="Y33" s="158">
        <f t="shared" si="30"/>
        <v>2860.578500000001</v>
      </c>
      <c r="Z33" s="158">
        <f t="shared" si="30"/>
        <v>1420</v>
      </c>
      <c r="AA33" s="158">
        <f t="shared" si="30"/>
        <v>1962</v>
      </c>
      <c r="AB33" s="158">
        <f t="shared" si="30"/>
        <v>1570</v>
      </c>
      <c r="AC33" s="158">
        <f t="shared" si="30"/>
        <v>1344</v>
      </c>
      <c r="AD33" s="213">
        <f t="shared" si="30"/>
        <v>1860</v>
      </c>
      <c r="AE33" s="214">
        <f t="shared" si="30"/>
        <v>14373.3915</v>
      </c>
      <c r="AG33" s="25">
        <f t="shared" ref="AG33:AS33" si="31">SUM(AG8:AG32)</f>
        <v>0</v>
      </c>
      <c r="AH33" s="24">
        <f t="shared" si="31"/>
        <v>486</v>
      </c>
      <c r="AI33" s="24">
        <f t="shared" si="31"/>
        <v>1282</v>
      </c>
      <c r="AJ33" s="24">
        <f t="shared" si="31"/>
        <v>1181</v>
      </c>
      <c r="AK33" s="24">
        <f t="shared" si="31"/>
        <v>1082</v>
      </c>
      <c r="AL33" s="24">
        <f t="shared" si="31"/>
        <v>1311</v>
      </c>
      <c r="AM33" s="24">
        <f t="shared" si="31"/>
        <v>3569</v>
      </c>
      <c r="AN33" s="24">
        <f t="shared" si="31"/>
        <v>1543</v>
      </c>
      <c r="AO33" s="24">
        <f t="shared" si="31"/>
        <v>2057</v>
      </c>
      <c r="AP33" s="24">
        <f t="shared" si="31"/>
        <v>1546</v>
      </c>
      <c r="AQ33" s="24">
        <f t="shared" si="31"/>
        <v>1282</v>
      </c>
      <c r="AR33" s="212">
        <f t="shared" si="31"/>
        <v>2039</v>
      </c>
      <c r="AS33" s="215">
        <f t="shared" si="31"/>
        <v>17378</v>
      </c>
      <c r="AT33" s="1"/>
      <c r="AU33" s="1"/>
      <c r="AV33" s="1">
        <f t="shared" si="28"/>
        <v>0</v>
      </c>
      <c r="AW33" s="1"/>
      <c r="AX33" s="1"/>
      <c r="AY33" s="1"/>
      <c r="AZ33" s="1"/>
      <c r="BA33" s="1"/>
      <c r="BB33" s="1"/>
      <c r="BC33" s="1"/>
      <c r="BD33" s="1"/>
      <c r="BE33" s="1"/>
      <c r="BF33" s="1"/>
      <c r="BG33" s="1"/>
      <c r="BH33" s="1"/>
      <c r="BI33" s="1"/>
      <c r="BJ33" s="1"/>
      <c r="BK33" s="1"/>
    </row>
    <row r="34" spans="1:63">
      <c r="A34" s="86"/>
      <c r="B34" s="86"/>
      <c r="C34" s="1"/>
      <c r="D34" s="1"/>
      <c r="E34" s="1"/>
      <c r="F34" s="1"/>
      <c r="G34" s="1"/>
      <c r="H34" s="1"/>
      <c r="I34" s="1"/>
      <c r="J34" s="1"/>
      <c r="K34" s="1"/>
      <c r="L34" s="84"/>
      <c r="M34" s="84"/>
      <c r="N34" s="84"/>
      <c r="O34" s="84"/>
      <c r="P34" s="84"/>
      <c r="Q34" s="84"/>
      <c r="R34" s="1"/>
      <c r="S34" s="1"/>
      <c r="T34" s="1"/>
      <c r="U34" s="1"/>
      <c r="V34" s="1"/>
      <c r="W34" s="1"/>
      <c r="X34" s="1"/>
      <c r="Y34" s="1"/>
      <c r="Z34" s="1"/>
      <c r="AA34" s="1"/>
      <c r="AB34" s="1"/>
      <c r="AC34" s="1"/>
      <c r="AD34" s="1"/>
      <c r="AE34" s="1"/>
      <c r="AF34" s="1"/>
      <c r="AG34" s="84"/>
      <c r="AH34" s="84"/>
      <c r="AI34" s="84"/>
      <c r="AJ34" s="84"/>
      <c r="AK34" s="84"/>
      <c r="AL34" s="84"/>
      <c r="AM34" s="84"/>
      <c r="AN34" s="84"/>
      <c r="AO34" s="84"/>
      <c r="AP34" s="84"/>
      <c r="AQ34" s="84"/>
      <c r="AR34" s="84"/>
      <c r="AS34" s="84"/>
      <c r="AT34" s="1"/>
      <c r="AU34" s="1"/>
      <c r="AV34" s="1">
        <f>B34</f>
        <v>0</v>
      </c>
      <c r="AW34" s="1"/>
      <c r="AX34" s="1"/>
      <c r="AY34" s="1"/>
      <c r="AZ34" s="1"/>
      <c r="BA34" s="1"/>
      <c r="BB34" s="1"/>
      <c r="BC34" s="1"/>
      <c r="BD34" s="1"/>
      <c r="BE34" s="1"/>
      <c r="BF34" s="1"/>
      <c r="BG34" s="1"/>
      <c r="BH34" s="1"/>
      <c r="BI34" s="1"/>
      <c r="BJ34" s="1"/>
      <c r="BK34" s="1"/>
    </row>
    <row r="35" spans="1:63" ht="21.75" thickBot="1">
      <c r="A35" s="86"/>
      <c r="B35" s="86"/>
      <c r="C35" s="78" t="s">
        <v>97</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714"/>
      <c r="AT35" s="1"/>
      <c r="AU35" s="1"/>
      <c r="AV35" s="1">
        <f>B35</f>
        <v>0</v>
      </c>
      <c r="AW35" s="1"/>
      <c r="AX35" s="1"/>
      <c r="AY35" s="1"/>
      <c r="AZ35" s="1"/>
      <c r="BA35" s="1"/>
      <c r="BB35" s="1"/>
      <c r="BC35" s="1"/>
      <c r="BD35" s="1"/>
      <c r="BE35" s="1"/>
      <c r="BF35" s="1"/>
      <c r="BG35" s="1"/>
      <c r="BH35" s="1"/>
      <c r="BI35" s="1"/>
      <c r="BJ35" s="1"/>
      <c r="BK35" s="1"/>
    </row>
    <row r="36" spans="1:63">
      <c r="A36" s="86"/>
      <c r="B36" s="86"/>
      <c r="C36" s="112" t="s">
        <v>98</v>
      </c>
      <c r="D36" s="116" t="s">
        <v>59</v>
      </c>
      <c r="E36" s="454" t="s">
        <v>99</v>
      </c>
      <c r="F36" s="113" t="s">
        <v>84</v>
      </c>
      <c r="G36" s="114" t="s">
        <v>85</v>
      </c>
      <c r="H36" s="114" t="s">
        <v>81</v>
      </c>
      <c r="I36" s="114"/>
      <c r="J36" s="113"/>
      <c r="K36" s="113"/>
      <c r="L36" s="66">
        <f>SUMPRODUCT($AG$3:$AR$3,AG36:AR36)</f>
        <v>0</v>
      </c>
      <c r="M36" s="67">
        <f>SUMPRODUCT($S$3:$AD$3,S36:AD36)</f>
        <v>0</v>
      </c>
      <c r="N36" s="68">
        <f>M36-L36</f>
        <v>0</v>
      </c>
      <c r="O36" s="66">
        <f t="shared" ref="O36:O54" si="32">AS36</f>
        <v>0</v>
      </c>
      <c r="P36" s="67">
        <f t="shared" ref="P36:P54" si="33">AE36</f>
        <v>0</v>
      </c>
      <c r="Q36" s="68">
        <f t="shared" ref="Q36:Q54" si="34">P36-O36</f>
        <v>0</v>
      </c>
      <c r="R36" s="84">
        <f t="shared" ref="R36:R54" si="35">P36-M36</f>
        <v>0</v>
      </c>
      <c r="S36" s="232"/>
      <c r="T36" s="233"/>
      <c r="U36" s="233"/>
      <c r="V36" s="233"/>
      <c r="W36" s="233"/>
      <c r="X36" s="233"/>
      <c r="Y36" s="233"/>
      <c r="Z36" s="233"/>
      <c r="AA36" s="233"/>
      <c r="AB36" s="233"/>
      <c r="AC36" s="390"/>
      <c r="AD36" s="391"/>
      <c r="AE36" s="259">
        <f t="shared" ref="AE36:AE50" si="36">SUM(S36:AD36)</f>
        <v>0</v>
      </c>
      <c r="AG36" s="222"/>
      <c r="AH36" s="223"/>
      <c r="AI36" s="223"/>
      <c r="AJ36" s="223"/>
      <c r="AK36" s="223"/>
      <c r="AL36" s="223"/>
      <c r="AM36" s="223"/>
      <c r="AN36" s="223"/>
      <c r="AO36" s="223"/>
      <c r="AP36" s="223"/>
      <c r="AQ36" s="223"/>
      <c r="AR36" s="224"/>
      <c r="AS36" s="425">
        <f t="shared" ref="AS36:AS54" si="37">SUM(AG36:AR36)</f>
        <v>0</v>
      </c>
      <c r="AT36" s="1"/>
      <c r="AU36" s="1"/>
      <c r="AV36" s="1">
        <f>B36</f>
        <v>0</v>
      </c>
      <c r="AW36" s="1"/>
      <c r="AX36" s="1"/>
      <c r="AY36" s="1"/>
      <c r="AZ36" s="1"/>
      <c r="BA36" s="1"/>
      <c r="BB36" s="1"/>
      <c r="BC36" s="1"/>
      <c r="BD36" s="1"/>
      <c r="BE36" s="1"/>
      <c r="BF36" s="1"/>
      <c r="BG36" s="1"/>
      <c r="BH36" s="1"/>
      <c r="BI36" s="1"/>
      <c r="BJ36" s="1"/>
      <c r="BK36" s="1"/>
    </row>
    <row r="37" spans="1:63">
      <c r="A37" s="86"/>
      <c r="B37" s="86"/>
      <c r="C37" s="62" t="s">
        <v>98</v>
      </c>
      <c r="D37" s="416" t="s">
        <v>51</v>
      </c>
      <c r="E37" s="455" t="s">
        <v>100</v>
      </c>
      <c r="F37" s="417" t="s">
        <v>84</v>
      </c>
      <c r="G37" s="14" t="s">
        <v>85</v>
      </c>
      <c r="H37" s="14" t="s">
        <v>25</v>
      </c>
      <c r="I37" s="14"/>
      <c r="J37" s="417"/>
      <c r="K37" s="417"/>
      <c r="L37" s="10">
        <f>SUMPRODUCT($AG$3:$AR$3,AG37:AR37)</f>
        <v>0</v>
      </c>
      <c r="M37" s="11">
        <f>SUMPRODUCT($S$3:$AD$3,S37:AD37)</f>
        <v>0</v>
      </c>
      <c r="N37" s="12">
        <f>M37-L37</f>
        <v>0</v>
      </c>
      <c r="O37" s="10">
        <f t="shared" si="32"/>
        <v>0</v>
      </c>
      <c r="P37" s="11">
        <f t="shared" si="33"/>
        <v>0</v>
      </c>
      <c r="Q37" s="12">
        <f t="shared" si="34"/>
        <v>0</v>
      </c>
      <c r="R37" s="84">
        <f t="shared" si="35"/>
        <v>0</v>
      </c>
      <c r="S37" s="396"/>
      <c r="T37" s="397"/>
      <c r="U37" s="397"/>
      <c r="V37" s="397"/>
      <c r="W37" s="397"/>
      <c r="X37" s="397"/>
      <c r="Y37" s="397"/>
      <c r="Z37" s="397"/>
      <c r="AA37" s="397"/>
      <c r="AB37" s="397"/>
      <c r="AC37" s="418"/>
      <c r="AD37" s="419"/>
      <c r="AE37" s="420">
        <f t="shared" si="36"/>
        <v>0</v>
      </c>
      <c r="AG37" s="421"/>
      <c r="AH37" s="422"/>
      <c r="AI37" s="422"/>
      <c r="AJ37" s="422"/>
      <c r="AK37" s="422"/>
      <c r="AL37" s="422"/>
      <c r="AM37" s="422"/>
      <c r="AN37" s="422"/>
      <c r="AO37" s="422"/>
      <c r="AP37" s="422"/>
      <c r="AQ37" s="422"/>
      <c r="AR37" s="423"/>
      <c r="AS37" s="424">
        <f t="shared" si="37"/>
        <v>0</v>
      </c>
      <c r="AT37" s="1"/>
      <c r="AU37" s="1"/>
      <c r="AV37" s="1"/>
      <c r="AW37" s="1"/>
      <c r="AX37" s="1"/>
      <c r="AY37" s="1"/>
      <c r="AZ37" s="1"/>
      <c r="BA37" s="1"/>
      <c r="BB37" s="1"/>
      <c r="BC37" s="1"/>
      <c r="BD37" s="1"/>
      <c r="BE37" s="1"/>
      <c r="BF37" s="1"/>
      <c r="BG37" s="1"/>
      <c r="BH37" s="1"/>
      <c r="BI37" s="1"/>
      <c r="BJ37" s="1"/>
      <c r="BK37" s="1"/>
    </row>
    <row r="38" spans="1:63">
      <c r="A38" s="86"/>
      <c r="B38" s="86"/>
      <c r="C38" s="62" t="s">
        <v>98</v>
      </c>
      <c r="D38" s="416" t="s">
        <v>54</v>
      </c>
      <c r="E38" s="455" t="s">
        <v>101</v>
      </c>
      <c r="F38" s="417" t="s">
        <v>84</v>
      </c>
      <c r="G38" s="14" t="s">
        <v>85</v>
      </c>
      <c r="H38" s="14" t="s">
        <v>25</v>
      </c>
      <c r="I38" s="14"/>
      <c r="J38" s="417"/>
      <c r="K38" s="417"/>
      <c r="L38" s="10">
        <f>SUMPRODUCT($AG$3:$AR$3,AG38:AR38)</f>
        <v>0</v>
      </c>
      <c r="M38" s="11">
        <f>SUMPRODUCT($S$3:$AD$3,S38:AD38)</f>
        <v>0</v>
      </c>
      <c r="N38" s="12">
        <f>M38-L38</f>
        <v>0</v>
      </c>
      <c r="O38" s="10">
        <f t="shared" si="32"/>
        <v>0</v>
      </c>
      <c r="P38" s="11">
        <f t="shared" si="33"/>
        <v>0</v>
      </c>
      <c r="Q38" s="12">
        <f t="shared" si="34"/>
        <v>0</v>
      </c>
      <c r="R38" s="84">
        <f t="shared" si="35"/>
        <v>0</v>
      </c>
      <c r="S38" s="396"/>
      <c r="T38" s="397"/>
      <c r="U38" s="397"/>
      <c r="V38" s="397"/>
      <c r="W38" s="397"/>
      <c r="X38" s="397"/>
      <c r="Y38" s="397"/>
      <c r="Z38" s="397"/>
      <c r="AA38" s="397"/>
      <c r="AB38" s="397"/>
      <c r="AC38" s="418"/>
      <c r="AD38" s="419"/>
      <c r="AE38" s="420">
        <f t="shared" si="36"/>
        <v>0</v>
      </c>
      <c r="AG38" s="421"/>
      <c r="AH38" s="422"/>
      <c r="AI38" s="422"/>
      <c r="AJ38" s="422"/>
      <c r="AK38" s="422"/>
      <c r="AL38" s="422"/>
      <c r="AM38" s="422"/>
      <c r="AN38" s="422"/>
      <c r="AO38" s="422"/>
      <c r="AP38" s="422"/>
      <c r="AQ38" s="422"/>
      <c r="AR38" s="423"/>
      <c r="AS38" s="424">
        <f t="shared" si="37"/>
        <v>0</v>
      </c>
      <c r="AT38" s="1"/>
      <c r="AU38" s="1"/>
      <c r="AV38" s="1"/>
      <c r="AW38" s="1"/>
      <c r="AX38" s="1"/>
      <c r="AY38" s="1"/>
      <c r="AZ38" s="1"/>
      <c r="BA38" s="1"/>
      <c r="BB38" s="1"/>
      <c r="BC38" s="1"/>
      <c r="BD38" s="1"/>
      <c r="BE38" s="1"/>
      <c r="BF38" s="1"/>
      <c r="BG38" s="1"/>
      <c r="BH38" s="1"/>
      <c r="BI38" s="1"/>
      <c r="BJ38" s="1"/>
      <c r="BK38" s="1"/>
    </row>
    <row r="39" spans="1:63">
      <c r="A39" s="86"/>
      <c r="B39" s="86"/>
      <c r="C39" s="62" t="s">
        <v>98</v>
      </c>
      <c r="D39" s="15"/>
      <c r="E39" s="399"/>
      <c r="F39" s="417"/>
      <c r="G39" s="14"/>
      <c r="H39" s="14"/>
      <c r="I39" s="14"/>
      <c r="J39" s="417"/>
      <c r="K39" s="417"/>
      <c r="L39" s="16">
        <f t="shared" ref="L39:L48" si="38">SUMPRODUCT($AG$3:$AR$3,AG39:AR39)</f>
        <v>0</v>
      </c>
      <c r="M39" s="17">
        <f t="shared" ref="M39:M48" si="39">SUMPRODUCT($S$3:$AD$3,S39:AD39)</f>
        <v>0</v>
      </c>
      <c r="N39" s="12">
        <f t="shared" ref="N39:N48" si="40">M39-L39</f>
        <v>0</v>
      </c>
      <c r="O39" s="16">
        <f t="shared" si="32"/>
        <v>0</v>
      </c>
      <c r="P39" s="17">
        <f t="shared" si="33"/>
        <v>0</v>
      </c>
      <c r="Q39" s="12">
        <f t="shared" si="34"/>
        <v>0</v>
      </c>
      <c r="R39" s="84">
        <f t="shared" si="35"/>
        <v>0</v>
      </c>
      <c r="S39" s="228"/>
      <c r="T39" s="229"/>
      <c r="U39" s="229"/>
      <c r="V39" s="229"/>
      <c r="W39" s="229"/>
      <c r="X39" s="229"/>
      <c r="Y39" s="229"/>
      <c r="Z39" s="229"/>
      <c r="AA39" s="229"/>
      <c r="AB39" s="229"/>
      <c r="AC39" s="255"/>
      <c r="AD39" s="369"/>
      <c r="AE39" s="257">
        <f t="shared" si="36"/>
        <v>0</v>
      </c>
      <c r="AG39" s="216"/>
      <c r="AH39" s="217"/>
      <c r="AI39" s="218"/>
      <c r="AJ39" s="218"/>
      <c r="AK39" s="218"/>
      <c r="AL39" s="218"/>
      <c r="AM39" s="218"/>
      <c r="AN39" s="218"/>
      <c r="AO39" s="218"/>
      <c r="AP39" s="218"/>
      <c r="AQ39" s="218"/>
      <c r="AR39" s="219"/>
      <c r="AS39" s="20">
        <f t="shared" si="37"/>
        <v>0</v>
      </c>
      <c r="AT39" s="1"/>
      <c r="AU39" s="1"/>
      <c r="AV39" s="1"/>
      <c r="AW39" s="1"/>
      <c r="AX39" s="1"/>
      <c r="AY39" s="1"/>
      <c r="AZ39" s="1"/>
      <c r="BA39" s="1"/>
      <c r="BB39" s="1"/>
      <c r="BC39" s="1"/>
      <c r="BD39" s="1"/>
      <c r="BE39" s="1"/>
      <c r="BF39" s="1"/>
      <c r="BG39" s="1"/>
      <c r="BH39" s="1"/>
      <c r="BI39" s="1"/>
      <c r="BJ39" s="1"/>
      <c r="BK39" s="1"/>
    </row>
    <row r="40" spans="1:63">
      <c r="A40" s="86"/>
      <c r="B40" s="86"/>
      <c r="C40" s="62" t="s">
        <v>98</v>
      </c>
      <c r="D40" s="15"/>
      <c r="E40" s="399"/>
      <c r="F40" s="417"/>
      <c r="G40" s="14"/>
      <c r="H40" s="14"/>
      <c r="I40" s="14"/>
      <c r="J40" s="417"/>
      <c r="K40" s="13"/>
      <c r="L40" s="16">
        <f t="shared" si="38"/>
        <v>0</v>
      </c>
      <c r="M40" s="17">
        <f t="shared" si="39"/>
        <v>0</v>
      </c>
      <c r="N40" s="12">
        <f t="shared" si="40"/>
        <v>0</v>
      </c>
      <c r="O40" s="16">
        <f t="shared" si="32"/>
        <v>0</v>
      </c>
      <c r="P40" s="17">
        <f t="shared" si="33"/>
        <v>0</v>
      </c>
      <c r="Q40" s="12">
        <f t="shared" si="34"/>
        <v>0</v>
      </c>
      <c r="R40" s="84">
        <f t="shared" si="35"/>
        <v>0</v>
      </c>
      <c r="S40" s="228"/>
      <c r="T40" s="229"/>
      <c r="U40" s="229"/>
      <c r="V40" s="229"/>
      <c r="W40" s="229"/>
      <c r="X40" s="229"/>
      <c r="Y40" s="229"/>
      <c r="Z40" s="229"/>
      <c r="AA40" s="229"/>
      <c r="AB40" s="229"/>
      <c r="AC40" s="255"/>
      <c r="AD40" s="369"/>
      <c r="AE40" s="257">
        <f t="shared" si="36"/>
        <v>0</v>
      </c>
      <c r="AG40" s="216"/>
      <c r="AH40" s="217"/>
      <c r="AI40" s="218"/>
      <c r="AJ40" s="218"/>
      <c r="AK40" s="218"/>
      <c r="AL40" s="218"/>
      <c r="AM40" s="218"/>
      <c r="AN40" s="218"/>
      <c r="AO40" s="218"/>
      <c r="AP40" s="218"/>
      <c r="AQ40" s="218"/>
      <c r="AR40" s="219"/>
      <c r="AS40" s="20">
        <f t="shared" si="37"/>
        <v>0</v>
      </c>
      <c r="AT40" s="1"/>
      <c r="AU40" s="1"/>
      <c r="AV40" s="1"/>
      <c r="AW40" s="1"/>
      <c r="AX40" s="1"/>
      <c r="AY40" s="1"/>
      <c r="AZ40" s="1"/>
      <c r="BA40" s="1"/>
      <c r="BB40" s="1"/>
      <c r="BC40" s="1"/>
      <c r="BD40" s="1"/>
      <c r="BE40" s="1"/>
      <c r="BF40" s="1"/>
      <c r="BG40" s="1"/>
      <c r="BH40" s="1"/>
      <c r="BI40" s="1"/>
      <c r="BJ40" s="1"/>
      <c r="BK40" s="1"/>
    </row>
    <row r="41" spans="1:63">
      <c r="A41" s="86"/>
      <c r="B41" s="86"/>
      <c r="C41" s="62" t="s">
        <v>98</v>
      </c>
      <c r="D41" s="15"/>
      <c r="E41" s="399"/>
      <c r="F41" s="13"/>
      <c r="G41" s="14"/>
      <c r="H41" s="14"/>
      <c r="I41" s="14"/>
      <c r="J41" s="13"/>
      <c r="K41" s="13"/>
      <c r="L41" s="16">
        <f t="shared" si="38"/>
        <v>0</v>
      </c>
      <c r="M41" s="17">
        <f t="shared" si="39"/>
        <v>0</v>
      </c>
      <c r="N41" s="12">
        <f t="shared" si="40"/>
        <v>0</v>
      </c>
      <c r="O41" s="16">
        <f t="shared" si="32"/>
        <v>0</v>
      </c>
      <c r="P41" s="17">
        <f t="shared" si="33"/>
        <v>0</v>
      </c>
      <c r="Q41" s="12">
        <f t="shared" si="34"/>
        <v>0</v>
      </c>
      <c r="R41" s="84">
        <f t="shared" si="35"/>
        <v>0</v>
      </c>
      <c r="S41" s="228"/>
      <c r="T41" s="229"/>
      <c r="U41" s="229"/>
      <c r="V41" s="229"/>
      <c r="W41" s="229"/>
      <c r="X41" s="229"/>
      <c r="Y41" s="229"/>
      <c r="Z41" s="229"/>
      <c r="AA41" s="229"/>
      <c r="AB41" s="229"/>
      <c r="AC41" s="255"/>
      <c r="AD41" s="369"/>
      <c r="AE41" s="257">
        <f t="shared" si="36"/>
        <v>0</v>
      </c>
      <c r="AG41" s="216"/>
      <c r="AH41" s="217"/>
      <c r="AI41" s="218"/>
      <c r="AJ41" s="218"/>
      <c r="AK41" s="218"/>
      <c r="AL41" s="218"/>
      <c r="AM41" s="218"/>
      <c r="AN41" s="218"/>
      <c r="AO41" s="218"/>
      <c r="AP41" s="218"/>
      <c r="AQ41" s="218"/>
      <c r="AR41" s="219"/>
      <c r="AS41" s="20">
        <f t="shared" si="37"/>
        <v>0</v>
      </c>
      <c r="AT41" s="1"/>
      <c r="AU41" s="1"/>
      <c r="AV41" s="1"/>
      <c r="AW41" s="1"/>
      <c r="AX41" s="1"/>
      <c r="AY41" s="1"/>
      <c r="AZ41" s="1"/>
      <c r="BA41" s="1"/>
      <c r="BB41" s="1"/>
      <c r="BC41" s="1"/>
      <c r="BD41" s="1"/>
      <c r="BE41" s="1"/>
      <c r="BF41" s="1"/>
      <c r="BG41" s="1"/>
      <c r="BH41" s="1"/>
      <c r="BI41" s="1"/>
      <c r="BJ41" s="1"/>
      <c r="BK41" s="1"/>
    </row>
    <row r="42" spans="1:63">
      <c r="A42" s="86"/>
      <c r="B42" s="86"/>
      <c r="C42" s="62" t="s">
        <v>98</v>
      </c>
      <c r="D42" s="15"/>
      <c r="E42" s="399"/>
      <c r="F42" s="13"/>
      <c r="G42" s="14"/>
      <c r="H42" s="14"/>
      <c r="I42" s="14"/>
      <c r="J42" s="13"/>
      <c r="K42" s="13"/>
      <c r="L42" s="16">
        <f t="shared" si="38"/>
        <v>0</v>
      </c>
      <c r="M42" s="17">
        <f t="shared" si="39"/>
        <v>0</v>
      </c>
      <c r="N42" s="12">
        <f t="shared" si="40"/>
        <v>0</v>
      </c>
      <c r="O42" s="16">
        <f t="shared" si="32"/>
        <v>0</v>
      </c>
      <c r="P42" s="17">
        <f t="shared" si="33"/>
        <v>0</v>
      </c>
      <c r="Q42" s="12">
        <f t="shared" si="34"/>
        <v>0</v>
      </c>
      <c r="R42" s="84">
        <f t="shared" si="35"/>
        <v>0</v>
      </c>
      <c r="S42" s="228"/>
      <c r="T42" s="229"/>
      <c r="U42" s="229"/>
      <c r="V42" s="229"/>
      <c r="W42" s="229"/>
      <c r="X42" s="229"/>
      <c r="Y42" s="229"/>
      <c r="Z42" s="229"/>
      <c r="AA42" s="229"/>
      <c r="AB42" s="229"/>
      <c r="AC42" s="255"/>
      <c r="AD42" s="369"/>
      <c r="AE42" s="257">
        <f t="shared" si="36"/>
        <v>0</v>
      </c>
      <c r="AG42" s="216"/>
      <c r="AH42" s="217"/>
      <c r="AI42" s="218"/>
      <c r="AJ42" s="218"/>
      <c r="AK42" s="218"/>
      <c r="AL42" s="218"/>
      <c r="AM42" s="218"/>
      <c r="AN42" s="218"/>
      <c r="AO42" s="218"/>
      <c r="AP42" s="218"/>
      <c r="AQ42" s="218"/>
      <c r="AR42" s="219"/>
      <c r="AS42" s="20">
        <f t="shared" si="37"/>
        <v>0</v>
      </c>
      <c r="AT42" s="1"/>
      <c r="AU42" s="1"/>
      <c r="AV42" s="1"/>
      <c r="AW42" s="1"/>
      <c r="AX42" s="1"/>
      <c r="AY42" s="1"/>
      <c r="AZ42" s="1"/>
      <c r="BA42" s="1"/>
      <c r="BB42" s="1"/>
      <c r="BC42" s="1"/>
      <c r="BD42" s="1"/>
      <c r="BE42" s="1"/>
      <c r="BF42" s="1"/>
      <c r="BG42" s="1"/>
      <c r="BH42" s="1"/>
      <c r="BI42" s="1"/>
      <c r="BJ42" s="1"/>
      <c r="BK42" s="1"/>
    </row>
    <row r="43" spans="1:63">
      <c r="A43" s="86"/>
      <c r="B43" s="86"/>
      <c r="C43" s="62" t="s">
        <v>98</v>
      </c>
      <c r="D43" s="15"/>
      <c r="E43" s="399"/>
      <c r="F43" s="13"/>
      <c r="G43" s="14"/>
      <c r="H43" s="14"/>
      <c r="I43" s="14"/>
      <c r="J43" s="13"/>
      <c r="K43" s="13"/>
      <c r="L43" s="16">
        <f t="shared" si="38"/>
        <v>0</v>
      </c>
      <c r="M43" s="17">
        <f t="shared" si="39"/>
        <v>0</v>
      </c>
      <c r="N43" s="12">
        <f t="shared" si="40"/>
        <v>0</v>
      </c>
      <c r="O43" s="16">
        <f t="shared" si="32"/>
        <v>0</v>
      </c>
      <c r="P43" s="17">
        <f t="shared" si="33"/>
        <v>0</v>
      </c>
      <c r="Q43" s="12">
        <f t="shared" si="34"/>
        <v>0</v>
      </c>
      <c r="R43" s="84">
        <f t="shared" si="35"/>
        <v>0</v>
      </c>
      <c r="S43" s="228"/>
      <c r="T43" s="229"/>
      <c r="U43" s="229"/>
      <c r="V43" s="229"/>
      <c r="W43" s="229"/>
      <c r="X43" s="229"/>
      <c r="Y43" s="229"/>
      <c r="Z43" s="229"/>
      <c r="AA43" s="229"/>
      <c r="AB43" s="229"/>
      <c r="AC43" s="255"/>
      <c r="AD43" s="369"/>
      <c r="AE43" s="257">
        <f t="shared" si="36"/>
        <v>0</v>
      </c>
      <c r="AG43" s="216"/>
      <c r="AH43" s="217"/>
      <c r="AI43" s="218"/>
      <c r="AJ43" s="218"/>
      <c r="AK43" s="218"/>
      <c r="AL43" s="218"/>
      <c r="AM43" s="218"/>
      <c r="AN43" s="218"/>
      <c r="AO43" s="218"/>
      <c r="AP43" s="218"/>
      <c r="AQ43" s="218"/>
      <c r="AR43" s="219"/>
      <c r="AS43" s="20">
        <f t="shared" si="37"/>
        <v>0</v>
      </c>
      <c r="AT43" s="1"/>
      <c r="AU43" s="1"/>
      <c r="AV43" s="1"/>
      <c r="AW43" s="1"/>
      <c r="AX43" s="1"/>
      <c r="AY43" s="1"/>
      <c r="AZ43" s="1"/>
      <c r="BA43" s="1"/>
      <c r="BB43" s="1"/>
      <c r="BC43" s="1"/>
      <c r="BD43" s="1"/>
      <c r="BE43" s="1"/>
      <c r="BF43" s="1"/>
      <c r="BG43" s="1"/>
      <c r="BH43" s="1"/>
      <c r="BI43" s="1"/>
      <c r="BJ43" s="1"/>
      <c r="BK43" s="1"/>
    </row>
    <row r="44" spans="1:63">
      <c r="A44" s="86"/>
      <c r="B44" s="86"/>
      <c r="C44" s="62" t="s">
        <v>98</v>
      </c>
      <c r="D44" s="15"/>
      <c r="F44" s="13"/>
      <c r="G44" s="14"/>
      <c r="H44" s="14"/>
      <c r="I44" s="14"/>
      <c r="J44" s="13"/>
      <c r="K44" s="13"/>
      <c r="L44" s="16">
        <f t="shared" si="38"/>
        <v>0</v>
      </c>
      <c r="M44" s="17">
        <f t="shared" si="39"/>
        <v>0</v>
      </c>
      <c r="N44" s="12">
        <f t="shared" si="40"/>
        <v>0</v>
      </c>
      <c r="O44" s="16">
        <f>AS44</f>
        <v>0</v>
      </c>
      <c r="P44" s="17">
        <f>AE44</f>
        <v>0</v>
      </c>
      <c r="Q44" s="12">
        <f>P44-O44</f>
        <v>0</v>
      </c>
      <c r="R44" s="84">
        <f t="shared" si="35"/>
        <v>0</v>
      </c>
      <c r="S44" s="228"/>
      <c r="T44" s="229"/>
      <c r="U44" s="229"/>
      <c r="V44" s="229"/>
      <c r="W44" s="229"/>
      <c r="X44" s="229"/>
      <c r="Y44" s="229"/>
      <c r="Z44" s="229"/>
      <c r="AA44" s="229"/>
      <c r="AB44" s="229"/>
      <c r="AC44" s="255"/>
      <c r="AD44" s="369"/>
      <c r="AE44" s="257">
        <f t="shared" si="36"/>
        <v>0</v>
      </c>
      <c r="AG44" s="216"/>
      <c r="AH44" s="217"/>
      <c r="AI44" s="218"/>
      <c r="AJ44" s="218"/>
      <c r="AK44" s="218"/>
      <c r="AL44" s="218"/>
      <c r="AM44" s="218"/>
      <c r="AN44" s="218"/>
      <c r="AO44" s="218"/>
      <c r="AP44" s="218"/>
      <c r="AQ44" s="218"/>
      <c r="AR44" s="219"/>
      <c r="AS44" s="20">
        <f t="shared" si="37"/>
        <v>0</v>
      </c>
      <c r="AT44" s="1"/>
      <c r="AU44" s="1"/>
      <c r="AV44" s="1"/>
      <c r="AW44" s="1"/>
      <c r="AX44" s="1"/>
      <c r="AY44" s="1"/>
      <c r="AZ44" s="1"/>
      <c r="BA44" s="1"/>
      <c r="BB44" s="1"/>
      <c r="BC44" s="1"/>
      <c r="BD44" s="1"/>
      <c r="BE44" s="1"/>
      <c r="BF44" s="1"/>
      <c r="BG44" s="1"/>
      <c r="BH44" s="1"/>
      <c r="BI44" s="1"/>
      <c r="BJ44" s="1"/>
      <c r="BK44" s="1"/>
    </row>
    <row r="45" spans="1:63">
      <c r="A45" s="86"/>
      <c r="B45" s="86"/>
      <c r="C45" s="62" t="s">
        <v>98</v>
      </c>
      <c r="D45" s="15"/>
      <c r="E45" s="399"/>
      <c r="F45" s="13"/>
      <c r="G45" s="14"/>
      <c r="H45" s="14"/>
      <c r="I45" s="14"/>
      <c r="J45" s="13"/>
      <c r="K45" s="13"/>
      <c r="L45" s="16">
        <f t="shared" si="38"/>
        <v>0</v>
      </c>
      <c r="M45" s="17">
        <f t="shared" si="39"/>
        <v>0</v>
      </c>
      <c r="N45" s="12">
        <f t="shared" si="40"/>
        <v>0</v>
      </c>
      <c r="O45" s="16">
        <f>AS45</f>
        <v>0</v>
      </c>
      <c r="P45" s="17">
        <f>AE45</f>
        <v>0</v>
      </c>
      <c r="Q45" s="12">
        <f>P45-O45</f>
        <v>0</v>
      </c>
      <c r="R45" s="84">
        <f t="shared" si="35"/>
        <v>0</v>
      </c>
      <c r="S45" s="228"/>
      <c r="T45" s="229"/>
      <c r="U45" s="229"/>
      <c r="V45" s="229"/>
      <c r="W45" s="229"/>
      <c r="X45" s="229"/>
      <c r="Y45" s="229"/>
      <c r="Z45" s="229"/>
      <c r="AA45" s="229"/>
      <c r="AB45" s="229"/>
      <c r="AC45" s="255"/>
      <c r="AD45" s="369"/>
      <c r="AE45" s="257">
        <f t="shared" si="36"/>
        <v>0</v>
      </c>
      <c r="AG45" s="216"/>
      <c r="AH45" s="217"/>
      <c r="AI45" s="218"/>
      <c r="AJ45" s="218"/>
      <c r="AK45" s="218"/>
      <c r="AL45" s="218"/>
      <c r="AM45" s="218"/>
      <c r="AN45" s="218"/>
      <c r="AO45" s="218"/>
      <c r="AP45" s="218"/>
      <c r="AQ45" s="218"/>
      <c r="AR45" s="219"/>
      <c r="AS45" s="20">
        <f t="shared" si="37"/>
        <v>0</v>
      </c>
      <c r="AT45" s="1"/>
      <c r="AU45" s="1"/>
      <c r="AV45" s="1"/>
      <c r="AW45" s="1"/>
      <c r="AX45" s="1"/>
      <c r="AY45" s="1"/>
      <c r="AZ45" s="1"/>
      <c r="BA45" s="1"/>
      <c r="BB45" s="1"/>
      <c r="BC45" s="1"/>
      <c r="BD45" s="1"/>
      <c r="BE45" s="1"/>
      <c r="BF45" s="1"/>
      <c r="BG45" s="1"/>
      <c r="BH45" s="1"/>
      <c r="BI45" s="1"/>
      <c r="BJ45" s="1"/>
      <c r="BK45" s="1"/>
    </row>
    <row r="46" spans="1:63">
      <c r="A46" s="86"/>
      <c r="B46" s="86"/>
      <c r="C46" s="62" t="s">
        <v>98</v>
      </c>
      <c r="D46" s="15"/>
      <c r="E46" s="399"/>
      <c r="F46" s="13"/>
      <c r="G46" s="14"/>
      <c r="H46" s="14"/>
      <c r="I46" s="14"/>
      <c r="J46" s="13"/>
      <c r="K46" s="13"/>
      <c r="L46" s="16">
        <f t="shared" si="38"/>
        <v>0</v>
      </c>
      <c r="M46" s="17">
        <f t="shared" si="39"/>
        <v>0</v>
      </c>
      <c r="N46" s="12">
        <f t="shared" si="40"/>
        <v>0</v>
      </c>
      <c r="O46" s="16">
        <f t="shared" si="32"/>
        <v>0</v>
      </c>
      <c r="P46" s="17">
        <f t="shared" si="33"/>
        <v>0</v>
      </c>
      <c r="Q46" s="12">
        <f t="shared" si="34"/>
        <v>0</v>
      </c>
      <c r="R46" s="84">
        <f t="shared" si="35"/>
        <v>0</v>
      </c>
      <c r="S46" s="228"/>
      <c r="T46" s="229"/>
      <c r="U46" s="229"/>
      <c r="V46" s="229"/>
      <c r="W46" s="229"/>
      <c r="X46" s="229"/>
      <c r="Y46" s="229"/>
      <c r="Z46" s="229"/>
      <c r="AA46" s="229"/>
      <c r="AB46" s="229"/>
      <c r="AC46" s="255"/>
      <c r="AD46" s="369"/>
      <c r="AE46" s="257">
        <f t="shared" si="36"/>
        <v>0</v>
      </c>
      <c r="AG46" s="216"/>
      <c r="AH46" s="217"/>
      <c r="AI46" s="218"/>
      <c r="AJ46" s="218"/>
      <c r="AK46" s="218"/>
      <c r="AL46" s="218"/>
      <c r="AM46" s="218"/>
      <c r="AN46" s="218"/>
      <c r="AO46" s="218"/>
      <c r="AP46" s="218"/>
      <c r="AQ46" s="218"/>
      <c r="AR46" s="219"/>
      <c r="AS46" s="20">
        <f t="shared" si="37"/>
        <v>0</v>
      </c>
      <c r="AT46" s="1"/>
      <c r="AU46" s="1"/>
      <c r="AV46" s="1"/>
      <c r="AW46" s="1"/>
      <c r="AX46" s="1"/>
      <c r="AY46" s="1"/>
      <c r="AZ46" s="1"/>
      <c r="BA46" s="1"/>
      <c r="BB46" s="1"/>
      <c r="BC46" s="1"/>
      <c r="BD46" s="1"/>
      <c r="BE46" s="1"/>
      <c r="BF46" s="1"/>
      <c r="BG46" s="1"/>
      <c r="BH46" s="1"/>
      <c r="BI46" s="1"/>
      <c r="BJ46" s="1"/>
      <c r="BK46" s="1"/>
    </row>
    <row r="47" spans="1:63">
      <c r="A47" s="86"/>
      <c r="B47" s="86"/>
      <c r="C47" s="62" t="s">
        <v>98</v>
      </c>
      <c r="D47" s="15"/>
      <c r="E47" s="399"/>
      <c r="F47" s="13"/>
      <c r="G47" s="14"/>
      <c r="H47" s="14"/>
      <c r="I47" s="14"/>
      <c r="J47" s="13"/>
      <c r="K47" s="13"/>
      <c r="L47" s="16">
        <f t="shared" si="38"/>
        <v>0</v>
      </c>
      <c r="M47" s="17">
        <f t="shared" si="39"/>
        <v>0</v>
      </c>
      <c r="N47" s="12">
        <f t="shared" si="40"/>
        <v>0</v>
      </c>
      <c r="O47" s="16">
        <f t="shared" si="32"/>
        <v>0</v>
      </c>
      <c r="P47" s="17">
        <f t="shared" si="33"/>
        <v>0</v>
      </c>
      <c r="Q47" s="12">
        <f t="shared" si="34"/>
        <v>0</v>
      </c>
      <c r="R47" s="84">
        <f t="shared" si="35"/>
        <v>0</v>
      </c>
      <c r="S47" s="228"/>
      <c r="T47" s="229"/>
      <c r="U47" s="229"/>
      <c r="V47" s="229"/>
      <c r="W47" s="229"/>
      <c r="X47" s="229"/>
      <c r="Y47" s="229"/>
      <c r="Z47" s="229"/>
      <c r="AA47" s="229"/>
      <c r="AB47" s="229"/>
      <c r="AC47" s="255"/>
      <c r="AD47" s="369"/>
      <c r="AE47" s="257">
        <f t="shared" si="36"/>
        <v>0</v>
      </c>
      <c r="AG47" s="216"/>
      <c r="AH47" s="217"/>
      <c r="AI47" s="218"/>
      <c r="AJ47" s="218"/>
      <c r="AK47" s="218"/>
      <c r="AL47" s="218"/>
      <c r="AM47" s="218"/>
      <c r="AN47" s="218"/>
      <c r="AO47" s="218"/>
      <c r="AP47" s="218"/>
      <c r="AQ47" s="218"/>
      <c r="AR47" s="219"/>
      <c r="AS47" s="20">
        <f t="shared" si="37"/>
        <v>0</v>
      </c>
      <c r="AT47" s="1"/>
      <c r="AU47" s="1"/>
      <c r="AV47" s="1"/>
      <c r="AW47" s="1"/>
      <c r="AX47" s="1"/>
      <c r="AY47" s="1"/>
      <c r="AZ47" s="1"/>
      <c r="BA47" s="1"/>
      <c r="BB47" s="1"/>
      <c r="BC47" s="1"/>
      <c r="BD47" s="1"/>
      <c r="BE47" s="1"/>
      <c r="BF47" s="1"/>
      <c r="BG47" s="1"/>
      <c r="BH47" s="1"/>
      <c r="BI47" s="1"/>
      <c r="BJ47" s="1"/>
      <c r="BK47" s="1"/>
    </row>
    <row r="48" spans="1:63">
      <c r="A48" s="86"/>
      <c r="B48" s="86"/>
      <c r="C48" s="62" t="s">
        <v>98</v>
      </c>
      <c r="D48" s="15"/>
      <c r="E48" s="399"/>
      <c r="F48" s="13"/>
      <c r="G48" s="14"/>
      <c r="H48" s="14"/>
      <c r="I48" s="14"/>
      <c r="J48" s="13"/>
      <c r="K48" s="13"/>
      <c r="L48" s="16">
        <f t="shared" si="38"/>
        <v>0</v>
      </c>
      <c r="M48" s="17">
        <f t="shared" si="39"/>
        <v>0</v>
      </c>
      <c r="N48" s="12">
        <f t="shared" si="40"/>
        <v>0</v>
      </c>
      <c r="O48" s="16">
        <f t="shared" si="32"/>
        <v>0</v>
      </c>
      <c r="P48" s="17">
        <f t="shared" si="33"/>
        <v>0</v>
      </c>
      <c r="Q48" s="12">
        <f t="shared" si="34"/>
        <v>0</v>
      </c>
      <c r="R48" s="84">
        <f t="shared" si="35"/>
        <v>0</v>
      </c>
      <c r="S48" s="228"/>
      <c r="T48" s="229"/>
      <c r="U48" s="229"/>
      <c r="V48" s="229"/>
      <c r="W48" s="229"/>
      <c r="X48" s="229"/>
      <c r="Y48" s="229"/>
      <c r="Z48" s="229"/>
      <c r="AA48" s="229"/>
      <c r="AB48" s="229"/>
      <c r="AC48" s="255"/>
      <c r="AD48" s="369"/>
      <c r="AE48" s="257">
        <f t="shared" si="36"/>
        <v>0</v>
      </c>
      <c r="AG48" s="216"/>
      <c r="AH48" s="217"/>
      <c r="AI48" s="218"/>
      <c r="AJ48" s="218"/>
      <c r="AK48" s="218"/>
      <c r="AL48" s="218"/>
      <c r="AM48" s="218"/>
      <c r="AN48" s="218"/>
      <c r="AO48" s="218"/>
      <c r="AP48" s="218"/>
      <c r="AQ48" s="218"/>
      <c r="AR48" s="219"/>
      <c r="AS48" s="20">
        <f t="shared" si="37"/>
        <v>0</v>
      </c>
      <c r="AT48" s="1"/>
      <c r="AU48" s="1"/>
      <c r="AV48" s="1"/>
      <c r="AW48" s="1"/>
      <c r="AX48" s="1"/>
      <c r="AY48" s="1"/>
      <c r="AZ48" s="1"/>
      <c r="BA48" s="1"/>
      <c r="BB48" s="1"/>
      <c r="BC48" s="1"/>
      <c r="BD48" s="1"/>
      <c r="BE48" s="1"/>
      <c r="BF48" s="1"/>
      <c r="BG48" s="1"/>
      <c r="BH48" s="1"/>
      <c r="BI48" s="1"/>
      <c r="BJ48" s="1"/>
      <c r="BK48" s="1"/>
    </row>
    <row r="49" spans="1:63">
      <c r="A49" s="86"/>
      <c r="B49" s="86"/>
      <c r="C49" s="62" t="s">
        <v>98</v>
      </c>
      <c r="D49" s="15"/>
      <c r="E49" s="399"/>
      <c r="F49" s="13"/>
      <c r="G49" s="14"/>
      <c r="H49" s="14"/>
      <c r="I49" s="14"/>
      <c r="J49" s="13"/>
      <c r="K49" s="13"/>
      <c r="L49" s="16"/>
      <c r="M49" s="17"/>
      <c r="N49" s="12">
        <f t="shared" ref="N49:N54" si="41">M49-L49</f>
        <v>0</v>
      </c>
      <c r="O49" s="16">
        <f t="shared" si="32"/>
        <v>0</v>
      </c>
      <c r="P49" s="17">
        <f t="shared" si="33"/>
        <v>0</v>
      </c>
      <c r="Q49" s="12">
        <f t="shared" si="34"/>
        <v>0</v>
      </c>
      <c r="R49" s="84">
        <f t="shared" si="35"/>
        <v>0</v>
      </c>
      <c r="S49" s="228"/>
      <c r="T49" s="229"/>
      <c r="U49" s="229"/>
      <c r="V49" s="229"/>
      <c r="W49" s="229"/>
      <c r="X49" s="229"/>
      <c r="Y49" s="229"/>
      <c r="Z49" s="229"/>
      <c r="AA49" s="229"/>
      <c r="AB49" s="229"/>
      <c r="AC49" s="255"/>
      <c r="AD49" s="369"/>
      <c r="AE49" s="257">
        <f t="shared" si="36"/>
        <v>0</v>
      </c>
      <c r="AG49" s="216"/>
      <c r="AH49" s="217"/>
      <c r="AI49" s="218"/>
      <c r="AJ49" s="218"/>
      <c r="AK49" s="218"/>
      <c r="AL49" s="218"/>
      <c r="AM49" s="218"/>
      <c r="AN49" s="218"/>
      <c r="AO49" s="218"/>
      <c r="AP49" s="218"/>
      <c r="AQ49" s="218"/>
      <c r="AR49" s="219"/>
      <c r="AS49" s="20">
        <f t="shared" si="37"/>
        <v>0</v>
      </c>
      <c r="AT49" s="1"/>
      <c r="AU49" s="1"/>
      <c r="AV49" s="1"/>
      <c r="AW49" s="1"/>
      <c r="AX49" s="1"/>
      <c r="AY49" s="1"/>
      <c r="AZ49" s="1"/>
      <c r="BA49" s="1"/>
      <c r="BB49" s="1"/>
      <c r="BC49" s="1"/>
      <c r="BD49" s="1"/>
      <c r="BE49" s="1"/>
      <c r="BF49" s="1"/>
      <c r="BG49" s="1"/>
      <c r="BH49" s="1"/>
      <c r="BI49" s="1"/>
      <c r="BJ49" s="1"/>
      <c r="BK49" s="1"/>
    </row>
    <row r="50" spans="1:63">
      <c r="A50" s="86"/>
      <c r="B50" s="86"/>
      <c r="C50" s="62" t="s">
        <v>98</v>
      </c>
      <c r="D50" s="15"/>
      <c r="E50" s="399"/>
      <c r="F50" s="13"/>
      <c r="G50" s="14"/>
      <c r="H50" s="14"/>
      <c r="I50" s="14"/>
      <c r="J50" s="13"/>
      <c r="K50" s="13"/>
      <c r="L50" s="16">
        <f>SUMPRODUCT($AG$3:$AR$3,AG50:AR50)</f>
        <v>0</v>
      </c>
      <c r="M50" s="17">
        <f>SUMPRODUCT($S$3:$AD$3,S50:AD50)</f>
        <v>0</v>
      </c>
      <c r="N50" s="12">
        <f t="shared" si="41"/>
        <v>0</v>
      </c>
      <c r="O50" s="16">
        <f t="shared" si="32"/>
        <v>0</v>
      </c>
      <c r="P50" s="17">
        <f t="shared" si="33"/>
        <v>0</v>
      </c>
      <c r="Q50" s="12">
        <f t="shared" si="34"/>
        <v>0</v>
      </c>
      <c r="R50" s="84">
        <f t="shared" si="35"/>
        <v>0</v>
      </c>
      <c r="S50" s="228"/>
      <c r="T50" s="229"/>
      <c r="U50" s="229"/>
      <c r="V50" s="229"/>
      <c r="W50" s="229"/>
      <c r="X50" s="229"/>
      <c r="Y50" s="229"/>
      <c r="Z50" s="229"/>
      <c r="AA50" s="229"/>
      <c r="AB50" s="229"/>
      <c r="AC50" s="255"/>
      <c r="AD50" s="369"/>
      <c r="AE50" s="257">
        <f t="shared" si="36"/>
        <v>0</v>
      </c>
      <c r="AG50" s="216"/>
      <c r="AH50" s="217"/>
      <c r="AI50" s="218"/>
      <c r="AJ50" s="218"/>
      <c r="AK50" s="218"/>
      <c r="AL50" s="218"/>
      <c r="AM50" s="218"/>
      <c r="AN50" s="218"/>
      <c r="AO50" s="218"/>
      <c r="AP50" s="218"/>
      <c r="AQ50" s="218"/>
      <c r="AR50" s="219"/>
      <c r="AS50" s="20">
        <f t="shared" si="37"/>
        <v>0</v>
      </c>
      <c r="AT50" s="1"/>
      <c r="AU50" s="1"/>
      <c r="AV50" s="1">
        <f>B50</f>
        <v>0</v>
      </c>
      <c r="AW50" s="1"/>
      <c r="AX50" s="1"/>
      <c r="AY50" s="1"/>
      <c r="AZ50" s="1"/>
      <c r="BA50" s="1"/>
      <c r="BB50" s="1"/>
      <c r="BC50" s="1"/>
      <c r="BD50" s="1"/>
      <c r="BE50" s="1"/>
      <c r="BF50" s="1"/>
      <c r="BG50" s="1"/>
      <c r="BH50" s="1"/>
      <c r="BI50" s="1"/>
      <c r="BJ50" s="1"/>
      <c r="BK50" s="1"/>
    </row>
    <row r="51" spans="1:63">
      <c r="A51" s="86"/>
      <c r="B51" s="86"/>
      <c r="C51" s="63" t="s">
        <v>98</v>
      </c>
      <c r="D51" s="59"/>
      <c r="E51" s="456"/>
      <c r="F51" s="13"/>
      <c r="G51" s="14"/>
      <c r="H51" s="14"/>
      <c r="I51" s="14"/>
      <c r="J51" s="29"/>
      <c r="K51" s="29"/>
      <c r="L51" s="16">
        <f>SUMPRODUCT($AG$3:$AR$3,AG51:AR51)</f>
        <v>0</v>
      </c>
      <c r="M51" s="17">
        <f>SUMPRODUCT($S$3:$AD$3,S51:AD51)</f>
        <v>0</v>
      </c>
      <c r="N51" s="12">
        <f t="shared" si="41"/>
        <v>0</v>
      </c>
      <c r="O51" s="16">
        <f>AS51</f>
        <v>0</v>
      </c>
      <c r="P51" s="17">
        <f>AE51</f>
        <v>0</v>
      </c>
      <c r="Q51" s="402">
        <f>P51-O51</f>
        <v>0</v>
      </c>
      <c r="R51" s="84">
        <f>P51-M51</f>
        <v>0</v>
      </c>
      <c r="S51" s="405"/>
      <c r="T51" s="406"/>
      <c r="U51" s="406"/>
      <c r="V51" s="406"/>
      <c r="W51" s="406"/>
      <c r="X51" s="406"/>
      <c r="Y51" s="406"/>
      <c r="Z51" s="406"/>
      <c r="AA51" s="406"/>
      <c r="AB51" s="406"/>
      <c r="AC51" s="407"/>
      <c r="AD51" s="408"/>
      <c r="AE51" s="409">
        <f>SUM(S51:AD51)</f>
        <v>0</v>
      </c>
      <c r="AG51" s="410"/>
      <c r="AH51" s="411"/>
      <c r="AI51" s="412"/>
      <c r="AJ51" s="412"/>
      <c r="AK51" s="412"/>
      <c r="AL51" s="412"/>
      <c r="AM51" s="412"/>
      <c r="AN51" s="412"/>
      <c r="AO51" s="412"/>
      <c r="AP51" s="412"/>
      <c r="AQ51" s="412"/>
      <c r="AR51" s="413"/>
      <c r="AS51" s="414">
        <f>SUM(AG51:AR51)</f>
        <v>0</v>
      </c>
      <c r="AT51" s="1"/>
      <c r="AU51" s="1"/>
      <c r="AV51" s="1"/>
      <c r="AW51" s="1"/>
      <c r="AX51" s="1"/>
      <c r="AY51" s="1"/>
      <c r="AZ51" s="1"/>
      <c r="BA51" s="1"/>
      <c r="BB51" s="1"/>
      <c r="BC51" s="1"/>
      <c r="BD51" s="1"/>
      <c r="BE51" s="1"/>
      <c r="BF51" s="1"/>
      <c r="BG51" s="1"/>
      <c r="BH51" s="1"/>
      <c r="BI51" s="1"/>
      <c r="BJ51" s="1"/>
      <c r="BK51" s="1"/>
    </row>
    <row r="52" spans="1:63">
      <c r="A52" s="86"/>
      <c r="B52" s="86"/>
      <c r="C52" s="63" t="s">
        <v>98</v>
      </c>
      <c r="D52" s="59"/>
      <c r="E52" s="456"/>
      <c r="F52" s="29"/>
      <c r="G52" s="30"/>
      <c r="H52" s="30"/>
      <c r="I52" s="14"/>
      <c r="J52" s="29"/>
      <c r="K52" s="29"/>
      <c r="L52" s="401">
        <f>SUMPRODUCT($AG$3:$AR$3,AG52:AR52)</f>
        <v>0</v>
      </c>
      <c r="M52" s="51">
        <f>SUMPRODUCT($S$3:$AD$3,S52:AD52)</f>
        <v>0</v>
      </c>
      <c r="N52" s="402">
        <f t="shared" si="41"/>
        <v>0</v>
      </c>
      <c r="O52" s="403">
        <f>AS52</f>
        <v>0</v>
      </c>
      <c r="P52" s="404">
        <f>AE52</f>
        <v>0</v>
      </c>
      <c r="Q52" s="402">
        <f>P52-O52</f>
        <v>0</v>
      </c>
      <c r="R52" s="84">
        <f>P52-M52</f>
        <v>0</v>
      </c>
      <c r="S52" s="405"/>
      <c r="T52" s="406"/>
      <c r="U52" s="406"/>
      <c r="V52" s="406"/>
      <c r="W52" s="406"/>
      <c r="X52" s="406"/>
      <c r="Y52" s="406"/>
      <c r="Z52" s="406"/>
      <c r="AA52" s="406"/>
      <c r="AB52" s="406"/>
      <c r="AC52" s="407"/>
      <c r="AD52" s="408"/>
      <c r="AE52" s="409">
        <f>SUM(S52:AD52)</f>
        <v>0</v>
      </c>
      <c r="AG52" s="410"/>
      <c r="AH52" s="411"/>
      <c r="AI52" s="412"/>
      <c r="AJ52" s="412"/>
      <c r="AK52" s="412"/>
      <c r="AL52" s="412"/>
      <c r="AM52" s="412"/>
      <c r="AN52" s="412"/>
      <c r="AO52" s="412"/>
      <c r="AP52" s="412"/>
      <c r="AQ52" s="412"/>
      <c r="AR52" s="413"/>
      <c r="AS52" s="414">
        <f>SUM(AG52:AR52)</f>
        <v>0</v>
      </c>
      <c r="AT52" s="1"/>
      <c r="AU52" s="1"/>
      <c r="AV52" s="1">
        <f t="shared" ref="AV52:AV58" si="42">B52</f>
        <v>0</v>
      </c>
      <c r="AW52" s="1"/>
      <c r="AX52" s="1"/>
      <c r="AY52" s="1"/>
      <c r="AZ52" s="1"/>
      <c r="BA52" s="1"/>
      <c r="BB52" s="1"/>
      <c r="BC52" s="1"/>
      <c r="BD52" s="1"/>
      <c r="BE52" s="1"/>
      <c r="BF52" s="1"/>
      <c r="BG52" s="1"/>
      <c r="BH52" s="1"/>
      <c r="BI52" s="1"/>
      <c r="BJ52" s="1"/>
      <c r="BK52" s="1"/>
    </row>
    <row r="53" spans="1:63">
      <c r="A53" s="86"/>
      <c r="B53" s="86"/>
      <c r="C53" s="63" t="s">
        <v>98</v>
      </c>
      <c r="D53" s="59"/>
      <c r="E53" s="456"/>
      <c r="F53" s="29"/>
      <c r="G53" s="30"/>
      <c r="H53" s="30"/>
      <c r="I53" s="14"/>
      <c r="J53" s="29"/>
      <c r="K53" s="29"/>
      <c r="L53" s="401">
        <f>SUMPRODUCT($AG$3:$AR$3,AG53:AR53)</f>
        <v>0</v>
      </c>
      <c r="M53" s="51">
        <f>SUMPRODUCT($S$3:$AD$3,S53:AD53)</f>
        <v>0</v>
      </c>
      <c r="N53" s="402">
        <f t="shared" si="41"/>
        <v>0</v>
      </c>
      <c r="O53" s="403">
        <f>AS53</f>
        <v>0</v>
      </c>
      <c r="P53" s="404">
        <f>AE53</f>
        <v>0</v>
      </c>
      <c r="Q53" s="402">
        <f>P53-O53</f>
        <v>0</v>
      </c>
      <c r="R53" s="84">
        <f>P53-M53</f>
        <v>0</v>
      </c>
      <c r="S53" s="405"/>
      <c r="T53" s="406"/>
      <c r="U53" s="406"/>
      <c r="V53" s="406"/>
      <c r="W53" s="406"/>
      <c r="X53" s="406"/>
      <c r="Y53" s="406"/>
      <c r="Z53" s="406"/>
      <c r="AA53" s="406"/>
      <c r="AB53" s="406"/>
      <c r="AC53" s="407"/>
      <c r="AD53" s="408"/>
      <c r="AE53" s="409">
        <f>SUM(S53:AD53)</f>
        <v>0</v>
      </c>
      <c r="AG53" s="410"/>
      <c r="AH53" s="411"/>
      <c r="AI53" s="412"/>
      <c r="AJ53" s="412"/>
      <c r="AK53" s="412"/>
      <c r="AL53" s="412"/>
      <c r="AM53" s="412"/>
      <c r="AN53" s="412"/>
      <c r="AO53" s="412"/>
      <c r="AP53" s="412"/>
      <c r="AQ53" s="412"/>
      <c r="AR53" s="413"/>
      <c r="AS53" s="414">
        <f>SUM(AG53:AR53)</f>
        <v>0</v>
      </c>
      <c r="AT53" s="1"/>
      <c r="AU53" s="1"/>
      <c r="AV53" s="1">
        <f t="shared" si="42"/>
        <v>0</v>
      </c>
      <c r="AW53" s="1"/>
      <c r="AX53" s="1"/>
      <c r="AY53" s="1"/>
      <c r="AZ53" s="1"/>
      <c r="BA53" s="1"/>
      <c r="BB53" s="1"/>
      <c r="BC53" s="1"/>
      <c r="BD53" s="1"/>
      <c r="BE53" s="1"/>
      <c r="BF53" s="1"/>
      <c r="BG53" s="1"/>
      <c r="BH53" s="1"/>
      <c r="BI53" s="1"/>
      <c r="BJ53" s="1"/>
      <c r="BK53" s="1"/>
    </row>
    <row r="54" spans="1:63" ht="15.75" thickBot="1">
      <c r="A54" s="86"/>
      <c r="B54" s="86"/>
      <c r="C54" s="64"/>
      <c r="D54" s="23"/>
      <c r="E54" s="457"/>
      <c r="F54" s="21"/>
      <c r="G54" s="22"/>
      <c r="H54" s="22"/>
      <c r="I54" s="22"/>
      <c r="J54" s="21"/>
      <c r="K54" s="21"/>
      <c r="L54" s="118">
        <f>SUMPRODUCT($AG$3:$AR$3,AG54:AR54)</f>
        <v>0</v>
      </c>
      <c r="M54" s="715">
        <f>SUMPRODUCT($S$3:$AD$3,S54:AD54)</f>
        <v>0</v>
      </c>
      <c r="N54" s="119">
        <f t="shared" si="41"/>
        <v>0</v>
      </c>
      <c r="O54" s="120">
        <f t="shared" si="32"/>
        <v>0</v>
      </c>
      <c r="P54" s="121">
        <f t="shared" si="33"/>
        <v>0</v>
      </c>
      <c r="Q54" s="119">
        <f t="shared" si="34"/>
        <v>0</v>
      </c>
      <c r="R54" s="84">
        <f t="shared" si="35"/>
        <v>0</v>
      </c>
      <c r="S54" s="230"/>
      <c r="T54" s="231"/>
      <c r="U54" s="231"/>
      <c r="V54" s="231"/>
      <c r="W54" s="231"/>
      <c r="X54" s="231"/>
      <c r="Y54" s="231"/>
      <c r="Z54" s="231"/>
      <c r="AA54" s="231"/>
      <c r="AB54" s="231"/>
      <c r="AC54" s="392"/>
      <c r="AD54" s="393"/>
      <c r="AE54" s="258">
        <f>SUM(S54:AD54)</f>
        <v>0</v>
      </c>
      <c r="AG54" s="225"/>
      <c r="AH54" s="226"/>
      <c r="AI54" s="226"/>
      <c r="AJ54" s="226"/>
      <c r="AK54" s="226"/>
      <c r="AL54" s="226"/>
      <c r="AM54" s="226"/>
      <c r="AN54" s="226"/>
      <c r="AO54" s="226"/>
      <c r="AP54" s="226"/>
      <c r="AQ54" s="226"/>
      <c r="AR54" s="227"/>
      <c r="AS54" s="70">
        <f t="shared" si="37"/>
        <v>0</v>
      </c>
      <c r="AT54" s="1"/>
      <c r="AU54" s="1"/>
      <c r="AV54" s="1">
        <f t="shared" si="42"/>
        <v>0</v>
      </c>
      <c r="AW54" s="1"/>
      <c r="AX54" s="1"/>
      <c r="AY54" s="1"/>
      <c r="AZ54" s="1"/>
      <c r="BA54" s="1"/>
      <c r="BB54" s="1"/>
      <c r="BC54" s="1"/>
      <c r="BD54" s="1"/>
      <c r="BE54" s="1"/>
      <c r="BF54" s="1"/>
      <c r="BG54" s="1"/>
      <c r="BH54" s="1"/>
      <c r="BI54" s="1"/>
      <c r="BJ54" s="1"/>
      <c r="BK54" s="1"/>
    </row>
    <row r="55" spans="1:63" ht="15.75" thickBot="1">
      <c r="A55" s="86"/>
      <c r="B55" s="86"/>
      <c r="C55" s="1"/>
      <c r="D55" s="1"/>
      <c r="E55" s="1"/>
      <c r="F55" s="1"/>
      <c r="G55" s="1"/>
      <c r="H55" s="1"/>
      <c r="I55" s="1"/>
      <c r="J55" s="1"/>
      <c r="K55" s="1"/>
      <c r="L55" s="117">
        <f t="shared" ref="L55:AE55" si="43">SUM(L35:L54)</f>
        <v>0</v>
      </c>
      <c r="M55" s="117">
        <f t="shared" si="43"/>
        <v>0</v>
      </c>
      <c r="N55" s="117">
        <f t="shared" si="43"/>
        <v>0</v>
      </c>
      <c r="O55" s="117">
        <f t="shared" si="43"/>
        <v>0</v>
      </c>
      <c r="P55" s="117">
        <f t="shared" si="43"/>
        <v>0</v>
      </c>
      <c r="Q55" s="117">
        <f t="shared" si="43"/>
        <v>0</v>
      </c>
      <c r="R55" s="83">
        <f t="shared" si="43"/>
        <v>0</v>
      </c>
      <c r="S55" s="24">
        <f t="shared" si="43"/>
        <v>0</v>
      </c>
      <c r="T55" s="24">
        <f t="shared" si="43"/>
        <v>0</v>
      </c>
      <c r="U55" s="24">
        <f t="shared" si="43"/>
        <v>0</v>
      </c>
      <c r="V55" s="24">
        <f t="shared" si="43"/>
        <v>0</v>
      </c>
      <c r="W55" s="24">
        <f t="shared" si="43"/>
        <v>0</v>
      </c>
      <c r="X55" s="24">
        <f t="shared" si="43"/>
        <v>0</v>
      </c>
      <c r="Y55" s="24">
        <f t="shared" si="43"/>
        <v>0</v>
      </c>
      <c r="Z55" s="24">
        <f t="shared" si="43"/>
        <v>0</v>
      </c>
      <c r="AA55" s="24">
        <f t="shared" si="43"/>
        <v>0</v>
      </c>
      <c r="AB55" s="24">
        <f t="shared" si="43"/>
        <v>0</v>
      </c>
      <c r="AC55" s="24">
        <f t="shared" si="43"/>
        <v>0</v>
      </c>
      <c r="AD55" s="213">
        <f t="shared" si="43"/>
        <v>0</v>
      </c>
      <c r="AE55" s="213">
        <f t="shared" si="43"/>
        <v>0</v>
      </c>
      <c r="AG55" s="25">
        <f t="shared" ref="AG55:AS55" si="44">SUM(AG35:AG54)</f>
        <v>0</v>
      </c>
      <c r="AH55" s="24">
        <f t="shared" si="44"/>
        <v>0</v>
      </c>
      <c r="AI55" s="24">
        <f t="shared" si="44"/>
        <v>0</v>
      </c>
      <c r="AJ55" s="24">
        <f t="shared" si="44"/>
        <v>0</v>
      </c>
      <c r="AK55" s="24">
        <f t="shared" si="44"/>
        <v>0</v>
      </c>
      <c r="AL55" s="24">
        <f t="shared" si="44"/>
        <v>0</v>
      </c>
      <c r="AM55" s="24">
        <f t="shared" si="44"/>
        <v>0</v>
      </c>
      <c r="AN55" s="24">
        <f t="shared" si="44"/>
        <v>0</v>
      </c>
      <c r="AO55" s="24">
        <f t="shared" si="44"/>
        <v>0</v>
      </c>
      <c r="AP55" s="24">
        <f t="shared" si="44"/>
        <v>0</v>
      </c>
      <c r="AQ55" s="24">
        <f t="shared" si="44"/>
        <v>0</v>
      </c>
      <c r="AR55" s="213">
        <f t="shared" si="44"/>
        <v>0</v>
      </c>
      <c r="AS55" s="214">
        <f t="shared" si="44"/>
        <v>0</v>
      </c>
      <c r="AT55" s="1"/>
      <c r="AU55" s="1"/>
      <c r="AV55" s="1">
        <f t="shared" si="42"/>
        <v>0</v>
      </c>
      <c r="AW55" s="1"/>
      <c r="AX55" s="1"/>
      <c r="AY55" s="1"/>
      <c r="AZ55" s="1"/>
      <c r="BA55" s="1"/>
      <c r="BB55" s="1"/>
      <c r="BC55" s="1"/>
      <c r="BD55" s="1"/>
      <c r="BE55" s="1"/>
      <c r="BF55" s="1"/>
      <c r="BG55" s="1"/>
      <c r="BH55" s="1"/>
      <c r="BI55" s="1"/>
      <c r="BJ55" s="1"/>
      <c r="BK55" s="1"/>
    </row>
    <row r="56" spans="1:63" ht="15.75" thickTop="1">
      <c r="A56" s="86"/>
      <c r="B56" s="86"/>
      <c r="C56" s="1"/>
      <c r="D56" s="1"/>
      <c r="E56" s="1"/>
      <c r="F56" s="1"/>
      <c r="G56" s="1"/>
      <c r="H56" s="1"/>
      <c r="I56" s="1"/>
      <c r="J56" s="1"/>
      <c r="K56" s="1"/>
      <c r="R56" s="1"/>
      <c r="AT56" s="1"/>
      <c r="AU56" s="1"/>
      <c r="AV56" s="1">
        <f t="shared" si="42"/>
        <v>0</v>
      </c>
      <c r="AW56" s="1"/>
      <c r="AX56" s="1"/>
      <c r="AY56" s="1"/>
      <c r="AZ56" s="1"/>
      <c r="BA56" s="1"/>
      <c r="BB56" s="1"/>
      <c r="BC56" s="1"/>
      <c r="BD56" s="1"/>
      <c r="BE56" s="1"/>
      <c r="BF56" s="1"/>
      <c r="BG56" s="1"/>
      <c r="BH56" s="1"/>
      <c r="BI56" s="1"/>
      <c r="BJ56" s="1"/>
      <c r="BK56" s="1"/>
    </row>
    <row r="57" spans="1:63" ht="15.75" thickBot="1">
      <c r="A57" s="86"/>
      <c r="B57" s="86"/>
      <c r="C57" s="1"/>
      <c r="D57" s="1"/>
      <c r="E57" s="1"/>
      <c r="F57" s="1"/>
      <c r="G57" s="1"/>
      <c r="H57" s="1"/>
      <c r="I57" s="1"/>
      <c r="J57" s="1"/>
      <c r="K57" s="1"/>
      <c r="L57" s="90">
        <f t="shared" ref="L57:AE57" si="45">L55+L33</f>
        <v>10454</v>
      </c>
      <c r="M57" s="90">
        <f t="shared" si="45"/>
        <v>7637.3915000000006</v>
      </c>
      <c r="N57" s="90">
        <f t="shared" si="45"/>
        <v>-2816.6084999999989</v>
      </c>
      <c r="O57" s="90">
        <f t="shared" si="45"/>
        <v>17378</v>
      </c>
      <c r="P57" s="90">
        <f t="shared" si="45"/>
        <v>14373.3915</v>
      </c>
      <c r="Q57" s="90">
        <f t="shared" si="45"/>
        <v>-3004.6084999999989</v>
      </c>
      <c r="R57" s="123">
        <f t="shared" si="45"/>
        <v>6736</v>
      </c>
      <c r="S57" s="75">
        <f t="shared" si="45"/>
        <v>119.86372999999999</v>
      </c>
      <c r="T57" s="75">
        <f t="shared" si="45"/>
        <v>455.25459999999993</v>
      </c>
      <c r="U57" s="75">
        <f t="shared" si="45"/>
        <v>356.43317999999994</v>
      </c>
      <c r="V57" s="75">
        <f t="shared" si="45"/>
        <v>1108.7555500000003</v>
      </c>
      <c r="W57" s="75">
        <f t="shared" si="45"/>
        <v>37.562490000000139</v>
      </c>
      <c r="X57" s="75">
        <f t="shared" si="45"/>
        <v>1278.9434500000002</v>
      </c>
      <c r="Y57" s="75">
        <f t="shared" si="45"/>
        <v>2860.578500000001</v>
      </c>
      <c r="Z57" s="75">
        <f t="shared" si="45"/>
        <v>1420</v>
      </c>
      <c r="AA57" s="75">
        <f t="shared" si="45"/>
        <v>1962</v>
      </c>
      <c r="AB57" s="75">
        <f t="shared" si="45"/>
        <v>1570</v>
      </c>
      <c r="AC57" s="75">
        <f t="shared" si="45"/>
        <v>1344</v>
      </c>
      <c r="AD57" s="75">
        <f t="shared" si="45"/>
        <v>1860</v>
      </c>
      <c r="AE57" s="75">
        <f t="shared" si="45"/>
        <v>14373.3915</v>
      </c>
      <c r="AF57" s="2"/>
      <c r="AG57" s="75">
        <f t="shared" ref="AG57:AS57" si="46">AG55+AG33</f>
        <v>0</v>
      </c>
      <c r="AH57" s="75">
        <f t="shared" si="46"/>
        <v>486</v>
      </c>
      <c r="AI57" s="75">
        <f t="shared" si="46"/>
        <v>1282</v>
      </c>
      <c r="AJ57" s="75">
        <f t="shared" si="46"/>
        <v>1181</v>
      </c>
      <c r="AK57" s="75">
        <f t="shared" si="46"/>
        <v>1082</v>
      </c>
      <c r="AL57" s="75">
        <f t="shared" si="46"/>
        <v>1311</v>
      </c>
      <c r="AM57" s="75">
        <f t="shared" si="46"/>
        <v>3569</v>
      </c>
      <c r="AN57" s="75">
        <f t="shared" si="46"/>
        <v>1543</v>
      </c>
      <c r="AO57" s="75">
        <f t="shared" si="46"/>
        <v>2057</v>
      </c>
      <c r="AP57" s="75">
        <f t="shared" si="46"/>
        <v>1546</v>
      </c>
      <c r="AQ57" s="75">
        <f t="shared" si="46"/>
        <v>1282</v>
      </c>
      <c r="AR57" s="75">
        <f t="shared" si="46"/>
        <v>2039</v>
      </c>
      <c r="AS57" s="75">
        <f t="shared" si="46"/>
        <v>17378</v>
      </c>
      <c r="AT57" s="1"/>
      <c r="AU57" s="1"/>
      <c r="AV57" s="1">
        <f t="shared" si="42"/>
        <v>0</v>
      </c>
      <c r="AW57" s="1"/>
      <c r="AX57" s="1"/>
      <c r="AY57" s="1"/>
      <c r="AZ57" s="1"/>
      <c r="BA57" s="1"/>
      <c r="BB57" s="1"/>
      <c r="BC57" s="1"/>
      <c r="BD57" s="1"/>
      <c r="BE57" s="1"/>
      <c r="BF57" s="1"/>
      <c r="BG57" s="1"/>
      <c r="BH57" s="1"/>
      <c r="BI57" s="1"/>
      <c r="BJ57" s="1"/>
      <c r="BK57" s="1"/>
    </row>
    <row r="58" spans="1:63">
      <c r="A58" s="86"/>
      <c r="B58" s="86"/>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f t="shared" si="42"/>
        <v>0</v>
      </c>
      <c r="AW58" s="1"/>
      <c r="AX58" s="1"/>
      <c r="AY58" s="1"/>
      <c r="AZ58" s="1"/>
      <c r="BA58" s="1"/>
      <c r="BB58" s="1"/>
      <c r="BC58" s="1"/>
      <c r="BD58" s="1"/>
      <c r="BE58" s="1"/>
      <c r="BF58" s="1"/>
      <c r="BG58" s="1"/>
      <c r="BH58" s="1"/>
      <c r="BI58" s="1"/>
      <c r="BJ58" s="1"/>
      <c r="BK58" s="1"/>
    </row>
    <row r="59" spans="1:63">
      <c r="A59" s="86"/>
      <c r="B59" s="86"/>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c r="A60" s="86"/>
      <c r="B60" s="86"/>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c r="A61" s="86"/>
      <c r="B61" s="86"/>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c r="A62" s="86"/>
      <c r="B62" s="86"/>
      <c r="C62" s="1"/>
      <c r="D62" s="398"/>
      <c r="E62" s="398"/>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ht="21">
      <c r="A63" s="86"/>
      <c r="B63" s="86"/>
      <c r="C63" s="78" t="s">
        <v>102</v>
      </c>
      <c r="D63" s="398"/>
      <c r="E63" s="398"/>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c r="A64" s="86"/>
      <c r="B64" s="86"/>
      <c r="C64" s="63"/>
      <c r="D64" s="59"/>
      <c r="E64" s="30"/>
      <c r="F64" s="29"/>
      <c r="G64" s="14"/>
      <c r="H64" s="30"/>
      <c r="I64" s="30" t="s">
        <v>103</v>
      </c>
      <c r="J64" s="29"/>
      <c r="K64" s="29"/>
      <c r="L64" s="10">
        <f t="shared" ref="L64:L70" si="47">SUMPRODUCT($AG$3:$AR$3,AG64:AR64)</f>
        <v>0</v>
      </c>
      <c r="M64" s="11">
        <f t="shared" ref="M64:M70" si="48">SUMPRODUCT($S$3:$AD$3,S64:AD64)</f>
        <v>0</v>
      </c>
      <c r="N64" s="12">
        <f t="shared" ref="N64:N70" si="49">M64-L64</f>
        <v>0</v>
      </c>
      <c r="O64" s="16">
        <f t="shared" ref="O64:O70" si="50">AS64</f>
        <v>0</v>
      </c>
      <c r="P64" s="17">
        <f t="shared" ref="P64:P70" si="51">AE64</f>
        <v>0</v>
      </c>
      <c r="Q64" s="12">
        <f t="shared" ref="Q64:Q70" si="52">P64-O64</f>
        <v>0</v>
      </c>
      <c r="R64" s="84">
        <f>P64-M64</f>
        <v>0</v>
      </c>
      <c r="S64" s="228"/>
      <c r="T64" s="229"/>
      <c r="U64" s="229"/>
      <c r="V64" s="229"/>
      <c r="W64" s="255"/>
      <c r="X64" s="229"/>
      <c r="Y64" s="229"/>
      <c r="Z64" s="229"/>
      <c r="AA64" s="229"/>
      <c r="AB64" s="229"/>
      <c r="AC64" s="255"/>
      <c r="AD64" s="369"/>
      <c r="AE64" s="19">
        <f t="shared" ref="AE64:AE70" si="53">SUM(S64:AD64)</f>
        <v>0</v>
      </c>
      <c r="AG64" s="216"/>
      <c r="AH64" s="218"/>
      <c r="AI64" s="218"/>
      <c r="AJ64" s="218"/>
      <c r="AK64" s="218"/>
      <c r="AL64" s="218"/>
      <c r="AM64" s="218"/>
      <c r="AN64" s="218"/>
      <c r="AO64" s="218"/>
      <c r="AP64" s="218"/>
      <c r="AQ64" s="218"/>
      <c r="AR64" s="219"/>
      <c r="AS64" s="20">
        <f t="shared" ref="AS64:AS70" si="54">SUM(AG64:AR64)</f>
        <v>0</v>
      </c>
      <c r="AT64" s="1"/>
      <c r="AU64" s="1"/>
      <c r="AV64" s="1">
        <f t="shared" ref="AV64:AV70" si="55">B64</f>
        <v>0</v>
      </c>
      <c r="AW64" s="1"/>
      <c r="AX64" s="1"/>
      <c r="AY64" s="1"/>
      <c r="AZ64" s="1"/>
      <c r="BA64" s="1"/>
      <c r="BB64" s="1"/>
      <c r="BC64" s="1"/>
      <c r="BD64" s="1"/>
      <c r="BE64" s="1"/>
      <c r="BF64" s="1"/>
      <c r="BG64" s="1"/>
      <c r="BH64" s="1"/>
      <c r="BI64" s="1"/>
      <c r="BJ64" s="1"/>
      <c r="BK64" s="1"/>
    </row>
    <row r="65" spans="1:63">
      <c r="A65" s="86"/>
      <c r="B65" s="86"/>
      <c r="C65" s="62"/>
      <c r="D65" s="15"/>
      <c r="E65" s="14"/>
      <c r="F65" s="13"/>
      <c r="G65" s="14"/>
      <c r="H65" s="30"/>
      <c r="I65" s="30" t="s">
        <v>103</v>
      </c>
      <c r="J65" s="13"/>
      <c r="K65" s="13"/>
      <c r="L65" s="16">
        <f t="shared" si="47"/>
        <v>0</v>
      </c>
      <c r="M65" s="17">
        <f t="shared" si="48"/>
        <v>0</v>
      </c>
      <c r="N65" s="12">
        <f t="shared" si="49"/>
        <v>0</v>
      </c>
      <c r="O65" s="16">
        <f t="shared" si="50"/>
        <v>0</v>
      </c>
      <c r="P65" s="17">
        <f t="shared" si="51"/>
        <v>0</v>
      </c>
      <c r="Q65" s="12">
        <f t="shared" si="52"/>
        <v>0</v>
      </c>
      <c r="R65" s="84">
        <f>P65-M65</f>
        <v>0</v>
      </c>
      <c r="S65" s="228"/>
      <c r="T65" s="229"/>
      <c r="U65" s="229"/>
      <c r="V65" s="229"/>
      <c r="W65" s="255"/>
      <c r="X65" s="229"/>
      <c r="Y65" s="229"/>
      <c r="Z65" s="229"/>
      <c r="AA65" s="229"/>
      <c r="AB65" s="229"/>
      <c r="AC65" s="255"/>
      <c r="AD65" s="369"/>
      <c r="AE65" s="19">
        <f t="shared" si="53"/>
        <v>0</v>
      </c>
      <c r="AG65" s="216"/>
      <c r="AH65" s="217"/>
      <c r="AI65" s="218"/>
      <c r="AJ65" s="218"/>
      <c r="AK65" s="218"/>
      <c r="AL65" s="218"/>
      <c r="AM65" s="218"/>
      <c r="AN65" s="218"/>
      <c r="AO65" s="218"/>
      <c r="AP65" s="218"/>
      <c r="AQ65" s="218"/>
      <c r="AR65" s="219"/>
      <c r="AS65" s="20">
        <f t="shared" si="54"/>
        <v>0</v>
      </c>
      <c r="AT65" s="1"/>
      <c r="AU65" s="1"/>
      <c r="AV65" s="1">
        <f t="shared" si="55"/>
        <v>0</v>
      </c>
      <c r="AW65" s="1"/>
      <c r="AX65" s="1"/>
      <c r="AY65" s="1"/>
      <c r="AZ65" s="1"/>
      <c r="BA65" s="1"/>
      <c r="BB65" s="1"/>
      <c r="BC65" s="1"/>
      <c r="BD65" s="1"/>
      <c r="BE65" s="1"/>
      <c r="BF65" s="1"/>
      <c r="BG65" s="1"/>
      <c r="BH65" s="1"/>
      <c r="BI65" s="1"/>
      <c r="BJ65" s="1"/>
      <c r="BK65" s="1"/>
    </row>
    <row r="66" spans="1:63">
      <c r="A66" s="86"/>
      <c r="B66" s="86"/>
      <c r="C66" s="62"/>
      <c r="D66" s="15"/>
      <c r="E66" s="14"/>
      <c r="F66" s="13"/>
      <c r="G66" s="14"/>
      <c r="H66" s="14"/>
      <c r="I66" s="30" t="s">
        <v>103</v>
      </c>
      <c r="J66" s="13"/>
      <c r="K66" s="13"/>
      <c r="L66" s="16">
        <f t="shared" si="47"/>
        <v>0</v>
      </c>
      <c r="M66" s="17">
        <f t="shared" si="48"/>
        <v>0</v>
      </c>
      <c r="N66" s="12">
        <f t="shared" si="49"/>
        <v>0</v>
      </c>
      <c r="O66" s="16">
        <f t="shared" si="50"/>
        <v>0</v>
      </c>
      <c r="P66" s="17">
        <f t="shared" si="51"/>
        <v>0</v>
      </c>
      <c r="Q66" s="12">
        <f t="shared" si="52"/>
        <v>0</v>
      </c>
      <c r="R66" s="84">
        <f>P66-M66</f>
        <v>0</v>
      </c>
      <c r="S66" s="228"/>
      <c r="T66" s="229"/>
      <c r="U66" s="229"/>
      <c r="V66" s="229"/>
      <c r="W66" s="229"/>
      <c r="X66" s="229"/>
      <c r="Y66" s="229"/>
      <c r="Z66" s="229"/>
      <c r="AA66" s="229"/>
      <c r="AB66" s="229"/>
      <c r="AC66" s="255"/>
      <c r="AD66" s="369"/>
      <c r="AE66" s="19">
        <f t="shared" si="53"/>
        <v>0</v>
      </c>
      <c r="AG66" s="216"/>
      <c r="AH66" s="218"/>
      <c r="AI66" s="218"/>
      <c r="AJ66" s="218"/>
      <c r="AK66" s="218"/>
      <c r="AL66" s="218"/>
      <c r="AM66" s="218"/>
      <c r="AN66" s="218"/>
      <c r="AO66" s="218"/>
      <c r="AP66" s="218"/>
      <c r="AQ66" s="218"/>
      <c r="AR66" s="219"/>
      <c r="AS66" s="210">
        <f t="shared" si="54"/>
        <v>0</v>
      </c>
      <c r="AT66" s="1"/>
      <c r="AU66" s="1"/>
      <c r="AV66" s="1">
        <f t="shared" si="55"/>
        <v>0</v>
      </c>
      <c r="AW66" s="1"/>
      <c r="AX66" s="1"/>
      <c r="AY66" s="1"/>
      <c r="AZ66" s="1"/>
      <c r="BA66" s="1"/>
      <c r="BB66" s="1"/>
      <c r="BC66" s="1"/>
      <c r="BD66" s="1"/>
      <c r="BE66" s="1"/>
      <c r="BF66" s="1"/>
      <c r="BG66" s="1"/>
      <c r="BH66" s="1"/>
      <c r="BI66" s="1"/>
      <c r="BJ66" s="1"/>
      <c r="BK66" s="1"/>
    </row>
    <row r="67" spans="1:63">
      <c r="A67" s="86"/>
      <c r="B67" s="86"/>
      <c r="C67" s="62"/>
      <c r="D67" s="15"/>
      <c r="E67" s="14"/>
      <c r="F67" s="13"/>
      <c r="G67" s="14"/>
      <c r="H67" s="14"/>
      <c r="I67" s="14" t="s">
        <v>103</v>
      </c>
      <c r="J67" s="13"/>
      <c r="K67" s="13"/>
      <c r="L67" s="16">
        <f t="shared" si="47"/>
        <v>0</v>
      </c>
      <c r="M67" s="17">
        <f t="shared" si="48"/>
        <v>0</v>
      </c>
      <c r="N67" s="12">
        <f t="shared" si="49"/>
        <v>0</v>
      </c>
      <c r="O67" s="16">
        <f t="shared" si="50"/>
        <v>0</v>
      </c>
      <c r="P67" s="17">
        <f t="shared" si="51"/>
        <v>0</v>
      </c>
      <c r="Q67" s="12">
        <f t="shared" si="52"/>
        <v>0</v>
      </c>
      <c r="R67" s="84">
        <f>P67-M67</f>
        <v>0</v>
      </c>
      <c r="S67" s="228"/>
      <c r="T67" s="229"/>
      <c r="U67" s="229"/>
      <c r="V67" s="229"/>
      <c r="W67" s="229"/>
      <c r="X67" s="229"/>
      <c r="Y67" s="229"/>
      <c r="Z67" s="229"/>
      <c r="AA67" s="229"/>
      <c r="AB67" s="229"/>
      <c r="AC67" s="255"/>
      <c r="AD67" s="369"/>
      <c r="AE67" s="360">
        <f t="shared" si="53"/>
        <v>0</v>
      </c>
      <c r="AG67" s="216"/>
      <c r="AH67" s="218"/>
      <c r="AI67" s="218"/>
      <c r="AJ67" s="218"/>
      <c r="AK67" s="218"/>
      <c r="AL67" s="218"/>
      <c r="AM67" s="218"/>
      <c r="AN67" s="218"/>
      <c r="AO67" s="218"/>
      <c r="AP67" s="218"/>
      <c r="AQ67" s="218"/>
      <c r="AR67" s="219"/>
      <c r="AS67" s="210">
        <f t="shared" si="54"/>
        <v>0</v>
      </c>
      <c r="AT67" s="1"/>
      <c r="AU67" s="1"/>
      <c r="AV67" s="1">
        <f t="shared" si="55"/>
        <v>0</v>
      </c>
      <c r="AW67" s="1"/>
      <c r="AX67" s="1"/>
      <c r="AY67" s="1"/>
      <c r="AZ67" s="1"/>
      <c r="BA67" s="1"/>
      <c r="BB67" s="1"/>
      <c r="BC67" s="1"/>
      <c r="BD67" s="1"/>
      <c r="BE67" s="1"/>
      <c r="BF67" s="1"/>
      <c r="BG67" s="1"/>
      <c r="BH67" s="1"/>
      <c r="BI67" s="1"/>
      <c r="BJ67" s="1"/>
      <c r="BK67" s="1"/>
    </row>
    <row r="68" spans="1:63">
      <c r="A68" s="86"/>
      <c r="B68" s="86"/>
      <c r="C68" s="62"/>
      <c r="D68" s="15"/>
      <c r="E68" s="14"/>
      <c r="F68" s="13"/>
      <c r="G68" s="14"/>
      <c r="H68" s="14"/>
      <c r="I68" s="14" t="s">
        <v>103</v>
      </c>
      <c r="J68" s="13"/>
      <c r="K68" s="13"/>
      <c r="L68" s="16">
        <f t="shared" si="47"/>
        <v>0</v>
      </c>
      <c r="M68" s="17">
        <f t="shared" si="48"/>
        <v>0</v>
      </c>
      <c r="N68" s="12">
        <f t="shared" si="49"/>
        <v>0</v>
      </c>
      <c r="O68" s="16">
        <f t="shared" si="50"/>
        <v>0</v>
      </c>
      <c r="P68" s="17">
        <f t="shared" si="51"/>
        <v>0</v>
      </c>
      <c r="Q68" s="12">
        <f t="shared" si="52"/>
        <v>0</v>
      </c>
      <c r="R68" s="84">
        <f>P68-M68</f>
        <v>0</v>
      </c>
      <c r="S68" s="228"/>
      <c r="T68" s="229"/>
      <c r="U68" s="229"/>
      <c r="V68" s="229"/>
      <c r="W68" s="229"/>
      <c r="X68" s="229"/>
      <c r="Y68" s="229"/>
      <c r="Z68" s="229"/>
      <c r="AA68" s="229"/>
      <c r="AB68" s="229"/>
      <c r="AC68" s="255"/>
      <c r="AD68" s="369"/>
      <c r="AE68" s="394">
        <f t="shared" si="53"/>
        <v>0</v>
      </c>
      <c r="AG68" s="216"/>
      <c r="AH68" s="217"/>
      <c r="AI68" s="218"/>
      <c r="AJ68" s="218"/>
      <c r="AK68" s="218"/>
      <c r="AL68" s="218"/>
      <c r="AM68" s="218"/>
      <c r="AN68" s="218"/>
      <c r="AO68" s="218"/>
      <c r="AP68" s="218"/>
      <c r="AQ68" s="218"/>
      <c r="AR68" s="219"/>
      <c r="AS68" s="20">
        <f t="shared" si="54"/>
        <v>0</v>
      </c>
      <c r="AT68" s="1"/>
      <c r="AU68" s="1"/>
      <c r="AV68" s="1">
        <f t="shared" si="55"/>
        <v>0</v>
      </c>
      <c r="AW68" s="1"/>
      <c r="AX68" s="1"/>
      <c r="AY68" s="1"/>
      <c r="AZ68" s="1"/>
      <c r="BA68" s="1"/>
      <c r="BB68" s="1"/>
      <c r="BC68" s="1"/>
      <c r="BD68" s="1"/>
      <c r="BE68" s="1"/>
      <c r="BF68" s="1"/>
      <c r="BG68" s="1"/>
      <c r="BH68" s="1"/>
      <c r="BI68" s="1"/>
      <c r="BJ68" s="1"/>
      <c r="BK68" s="1"/>
    </row>
    <row r="69" spans="1:63">
      <c r="A69" s="86"/>
      <c r="B69" s="86"/>
      <c r="C69" s="62"/>
      <c r="D69" s="15"/>
      <c r="E69" s="14"/>
      <c r="F69" s="13"/>
      <c r="G69" s="14"/>
      <c r="H69" s="14"/>
      <c r="I69" s="30" t="s">
        <v>103</v>
      </c>
      <c r="J69" s="13"/>
      <c r="K69" s="13"/>
      <c r="L69" s="16">
        <f t="shared" si="47"/>
        <v>0</v>
      </c>
      <c r="M69" s="17">
        <f t="shared" si="48"/>
        <v>0</v>
      </c>
      <c r="N69" s="12">
        <f t="shared" si="49"/>
        <v>0</v>
      </c>
      <c r="O69" s="16">
        <f t="shared" si="50"/>
        <v>0</v>
      </c>
      <c r="P69" s="17">
        <f t="shared" si="51"/>
        <v>0</v>
      </c>
      <c r="Q69" s="12">
        <f t="shared" si="52"/>
        <v>0</v>
      </c>
      <c r="R69" s="18"/>
      <c r="S69" s="256"/>
      <c r="T69" s="229"/>
      <c r="U69" s="229"/>
      <c r="V69" s="229"/>
      <c r="W69" s="229"/>
      <c r="X69" s="229"/>
      <c r="Y69" s="229"/>
      <c r="Z69" s="229"/>
      <c r="AA69" s="229"/>
      <c r="AB69" s="229"/>
      <c r="AC69" s="255"/>
      <c r="AD69" s="369"/>
      <c r="AE69" s="395">
        <f t="shared" si="53"/>
        <v>0</v>
      </c>
      <c r="AG69" s="216"/>
      <c r="AH69" s="217"/>
      <c r="AI69" s="218"/>
      <c r="AJ69" s="218"/>
      <c r="AK69" s="218"/>
      <c r="AL69" s="218"/>
      <c r="AM69" s="218"/>
      <c r="AN69" s="218"/>
      <c r="AO69" s="218"/>
      <c r="AP69" s="218"/>
      <c r="AQ69" s="218"/>
      <c r="AR69" s="219"/>
      <c r="AS69" s="20">
        <f t="shared" si="54"/>
        <v>0</v>
      </c>
      <c r="AT69" s="1"/>
      <c r="AU69" s="1"/>
      <c r="AV69" s="1">
        <f t="shared" si="55"/>
        <v>0</v>
      </c>
      <c r="AW69" s="1"/>
      <c r="AX69" s="1"/>
      <c r="AY69" s="1"/>
      <c r="AZ69" s="1"/>
      <c r="BA69" s="1"/>
      <c r="BB69" s="1"/>
      <c r="BC69" s="1"/>
      <c r="BD69" s="1"/>
      <c r="BE69" s="1"/>
      <c r="BF69" s="1"/>
      <c r="BG69" s="1"/>
      <c r="BH69" s="1"/>
      <c r="BI69" s="1"/>
      <c r="BJ69" s="1"/>
      <c r="BK69" s="1"/>
    </row>
    <row r="70" spans="1:63">
      <c r="A70" s="86"/>
      <c r="B70" s="86"/>
      <c r="C70" s="62"/>
      <c r="D70" s="15"/>
      <c r="E70" s="14"/>
      <c r="F70" s="13"/>
      <c r="G70" s="14"/>
      <c r="H70" s="14"/>
      <c r="I70" s="14" t="s">
        <v>103</v>
      </c>
      <c r="J70" s="13"/>
      <c r="K70" s="13"/>
      <c r="L70" s="16">
        <f t="shared" si="47"/>
        <v>0</v>
      </c>
      <c r="M70" s="17">
        <f t="shared" si="48"/>
        <v>0</v>
      </c>
      <c r="N70" s="12">
        <f t="shared" si="49"/>
        <v>0</v>
      </c>
      <c r="O70" s="16">
        <f t="shared" si="50"/>
        <v>0</v>
      </c>
      <c r="P70" s="17">
        <f t="shared" si="51"/>
        <v>0</v>
      </c>
      <c r="Q70" s="12">
        <f t="shared" si="52"/>
        <v>0</v>
      </c>
      <c r="R70" s="122"/>
      <c r="S70" s="228"/>
      <c r="T70" s="229"/>
      <c r="U70" s="229"/>
      <c r="V70" s="229"/>
      <c r="W70" s="229"/>
      <c r="X70" s="229"/>
      <c r="Y70" s="229"/>
      <c r="Z70" s="229"/>
      <c r="AA70" s="229"/>
      <c r="AB70" s="229"/>
      <c r="AC70" s="255"/>
      <c r="AD70" s="369"/>
      <c r="AE70" s="395">
        <f t="shared" si="53"/>
        <v>0</v>
      </c>
      <c r="AG70" s="216"/>
      <c r="AH70" s="217"/>
      <c r="AI70" s="218"/>
      <c r="AJ70" s="218"/>
      <c r="AK70" s="218"/>
      <c r="AL70" s="218"/>
      <c r="AM70" s="218"/>
      <c r="AN70" s="218"/>
      <c r="AO70" s="218"/>
      <c r="AP70" s="218"/>
      <c r="AQ70" s="218"/>
      <c r="AR70" s="219"/>
      <c r="AS70" s="20">
        <f t="shared" si="54"/>
        <v>0</v>
      </c>
      <c r="AT70" s="1"/>
      <c r="AU70" s="1"/>
      <c r="AV70" s="1">
        <f t="shared" si="55"/>
        <v>0</v>
      </c>
      <c r="AW70" s="1"/>
      <c r="AX70" s="1"/>
      <c r="AY70" s="1"/>
      <c r="AZ70" s="1"/>
      <c r="BA70" s="1"/>
      <c r="BB70" s="1"/>
      <c r="BC70" s="1"/>
      <c r="BD70" s="1"/>
      <c r="BE70" s="1"/>
      <c r="BF70" s="1"/>
      <c r="BG70" s="1"/>
      <c r="BH70" s="1"/>
      <c r="BI70" s="1"/>
      <c r="BJ70" s="1"/>
      <c r="BK70" s="1"/>
    </row>
    <row r="71" spans="1:63">
      <c r="A71" s="86"/>
      <c r="B71" s="86"/>
      <c r="C71" s="1"/>
      <c r="D71" s="83"/>
      <c r="E71" s="83"/>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c r="A72" s="86"/>
      <c r="B72" s="86"/>
      <c r="C72" s="1"/>
      <c r="D72" s="83"/>
      <c r="E72" s="83"/>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c r="A73" s="86"/>
      <c r="B73" s="86"/>
      <c r="C73" s="1"/>
      <c r="D73" s="83"/>
      <c r="E73" s="83"/>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c r="A74" s="86"/>
      <c r="B74" s="86"/>
      <c r="C74" s="1"/>
      <c r="D74" s="84"/>
      <c r="E74" s="84"/>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c r="A75" s="86"/>
      <c r="B75" s="86"/>
      <c r="C75" s="1"/>
      <c r="D75" s="1"/>
      <c r="E75" s="1"/>
      <c r="F75" s="1"/>
      <c r="G75" s="1"/>
      <c r="H75" s="1"/>
      <c r="I75" s="1"/>
      <c r="J75" s="1"/>
      <c r="K75" s="1"/>
      <c r="L75" s="1"/>
      <c r="M75" s="1"/>
      <c r="N75" s="1"/>
      <c r="O75" s="1"/>
      <c r="P75" s="1"/>
      <c r="Q75" s="1"/>
      <c r="R75" s="1"/>
      <c r="S75" s="1"/>
      <c r="T75" s="102"/>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c r="A76" s="86"/>
      <c r="B76" s="86"/>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c r="A77" s="86"/>
      <c r="B77" s="86"/>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c r="A78" s="86"/>
      <c r="B78" s="86"/>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c r="A79" s="86"/>
      <c r="B79" s="86"/>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84"/>
      <c r="AS79" s="1"/>
      <c r="AT79" s="1"/>
      <c r="AU79" s="1"/>
      <c r="AV79" s="1"/>
      <c r="AW79" s="1"/>
      <c r="AX79" s="1"/>
      <c r="AY79" s="1"/>
      <c r="AZ79" s="1"/>
      <c r="BA79" s="1"/>
      <c r="BB79" s="1"/>
      <c r="BC79" s="1"/>
      <c r="BD79" s="1"/>
      <c r="BE79" s="1"/>
      <c r="BF79" s="1"/>
      <c r="BG79" s="1"/>
      <c r="BH79" s="1"/>
      <c r="BI79" s="1"/>
      <c r="BJ79" s="1"/>
      <c r="BK79" s="1"/>
    </row>
    <row r="80" spans="1:63">
      <c r="A80" s="86"/>
      <c r="B80" s="87"/>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c r="A81" s="86"/>
      <c r="B81" s="87"/>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c r="A82" s="86"/>
      <c r="B82" s="87"/>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c r="A83" s="86"/>
      <c r="B83" s="87"/>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c r="A84" s="86"/>
      <c r="B84" s="87"/>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c r="A85" s="86"/>
      <c r="B85" s="87"/>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c r="A86" s="86"/>
      <c r="B86" s="87"/>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c r="A87" s="86"/>
      <c r="B87" s="87"/>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c r="A88" s="86"/>
      <c r="B88" s="87"/>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c r="A89" s="86"/>
      <c r="B89" s="87"/>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c r="A90" s="86"/>
      <c r="B90" s="87"/>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c r="A91" s="86"/>
      <c r="B91" s="87"/>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c r="A92" s="86"/>
      <c r="B92" s="8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c r="A93" s="86"/>
      <c r="B93" s="8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c r="A94" s="86"/>
      <c r="B94" s="8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c r="A95" s="86"/>
      <c r="B95" s="8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c r="A96" s="86"/>
      <c r="B96" s="86"/>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c r="A97" s="86"/>
      <c r="B97" s="86"/>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c r="A98" s="86"/>
      <c r="B98" s="86"/>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c r="A99" s="86"/>
      <c r="B99" s="86"/>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c r="A100" s="86"/>
      <c r="B100" s="86"/>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c r="A101" s="86"/>
      <c r="B101" s="86"/>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c r="A102" s="86"/>
      <c r="B102" s="86"/>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c r="A103" s="86"/>
      <c r="B103" s="86"/>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c r="A104" s="86"/>
      <c r="B104" s="86"/>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c r="A105" s="86"/>
      <c r="B105" s="86"/>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c r="A106" s="86"/>
      <c r="B106" s="8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c r="A107" s="86"/>
      <c r="B107" s="8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c r="A108" s="86"/>
      <c r="B108" s="86"/>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c r="A109" s="86"/>
      <c r="B109" s="86"/>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c r="A110" s="86"/>
      <c r="B110" s="86"/>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c r="A111" s="86"/>
      <c r="B111" s="86"/>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c r="A112" s="86"/>
      <c r="B112" s="86"/>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c r="A113" s="86"/>
      <c r="B113" s="86"/>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c r="A114" s="86"/>
      <c r="B114" s="86"/>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c r="A115" s="86"/>
      <c r="B115" s="86"/>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c r="A116" s="86"/>
      <c r="B116" s="86"/>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c r="A117" s="86"/>
      <c r="B117" s="86"/>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c r="A118" s="86"/>
      <c r="B118" s="86"/>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c r="A119" s="86"/>
      <c r="B119" s="86"/>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c r="A120" s="86"/>
      <c r="B120" s="86"/>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c r="A121" s="86"/>
      <c r="B121" s="86"/>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c r="A122" s="86"/>
      <c r="B122" s="86"/>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c r="A123" s="86"/>
      <c r="B123" s="86"/>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c r="A124" s="86"/>
      <c r="B124" s="86"/>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c r="A125" s="86"/>
      <c r="B125" s="86"/>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c r="A126" s="86"/>
      <c r="B126" s="86"/>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c r="A127" s="86"/>
      <c r="B127" s="86"/>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c r="A128" s="86"/>
      <c r="B128" s="86"/>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c r="A129" s="86"/>
      <c r="B129" s="86"/>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c r="A130" s="86"/>
      <c r="B130" s="86"/>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c r="A131" s="86"/>
      <c r="B131" s="86"/>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c r="A132" s="86"/>
      <c r="B132" s="86"/>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c r="AT133" s="1"/>
      <c r="AU133" s="1"/>
      <c r="AV133" s="1"/>
      <c r="AW133" s="1"/>
      <c r="AX133" s="1"/>
      <c r="AY133" s="1"/>
      <c r="AZ133" s="1"/>
      <c r="BA133" s="1"/>
      <c r="BB133" s="1"/>
      <c r="BC133" s="1"/>
      <c r="BD133" s="1"/>
      <c r="BE133" s="1"/>
      <c r="BF133" s="1"/>
      <c r="BG133" s="1"/>
      <c r="BH133" s="1"/>
      <c r="BI133" s="1"/>
      <c r="BJ133" s="1"/>
      <c r="BK133" s="1"/>
    </row>
  </sheetData>
  <sheetProtection algorithmName="SHA-512" hashValue="b87n23zUnybCQDuE5/PxRxtMy70cmkcIZA3YrH0jbpyPZ6jCWaEYYvg1+emEg8rlr1dViC0t6otpIWm0JmFN3A==" saltValue="Yd6t4a0pgbq1szN8Y0Mo6A==" spinCount="100000" sheet="1" formatCells="0" formatColumns="0" formatRows="0" insertColumns="0" insertRows="0" autoFilter="0"/>
  <autoFilter ref="C7:Q33" xr:uid="{00000000-0001-0000-0000-000000000000}"/>
  <conditionalFormatting sqref="S1:AD1">
    <cfRule type="cellIs" dxfId="4" priority="6" operator="equal">
      <formula>"Update"</formula>
    </cfRule>
    <cfRule type="cellIs" dxfId="3" priority="7" operator="equal">
      <formula>"Closed"</formula>
    </cfRule>
  </conditionalFormatting>
  <dataValidations count="3">
    <dataValidation type="list" allowBlank="1" showInputMessage="1" showErrorMessage="1" sqref="C3" xr:uid="{00000000-0002-0000-0000-000000000000}">
      <formula1>list_date</formula1>
    </dataValidation>
    <dataValidation type="whole" allowBlank="1" showInputMessage="1" showErrorMessage="1" sqref="V31:AD32 V67:AD67 V22:AD27 V8:AD12 W13:W21" xr:uid="{00000000-0002-0000-0000-000001000000}">
      <formula1>-9999999999999990</formula1>
      <formula2>999999999999999000</formula2>
    </dataValidation>
    <dataValidation type="whole" allowBlank="1" showInputMessage="1" showErrorMessage="1" sqref="V28:AD30 V36:AD54 V64:AD66 V68:AD68 AB13:AC21 X14:X21 AD14:AD21 V13:V21 AA14:AA21 Y13:Z21" xr:uid="{00000000-0002-0000-0000-000002000000}">
      <formula1>-9.99999999999999E+26</formula1>
      <formula2>9.99999999999999E+26</formula2>
    </dataValidation>
  </dataValidations>
  <pageMargins left="0.23622047244094491" right="0.23622047244094491" top="0.74803149606299213" bottom="0.74803149606299213" header="0.31496062992125984" footer="0.31496062992125984"/>
  <pageSetup paperSize="8" scale="7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8" operator="equal" id="{ADF1E31C-192B-4959-BB62-A3F28E348E1F}">
            <xm:f>'Reference Lists'!$F$5</xm:f>
            <x14:dxf>
              <font>
                <color rgb="FF9C0006"/>
              </font>
              <fill>
                <patternFill>
                  <bgColor rgb="FFFFC7CE"/>
                </patternFill>
              </fill>
            </x14:dxf>
          </x14:cfRule>
          <xm:sqref>I31:I32 I27 I67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'FRAP Summary'!$K$19:$Q$19</xm:f>
          </x14:formula1>
          <xm:sqref>G44:G86 G27:G35</xm:sqref>
        </x14:dataValidation>
        <x14:dataValidation type="list" allowBlank="1" showInputMessage="1" showErrorMessage="1" xr:uid="{00000000-0002-0000-0000-000004000000}">
          <x14:formula1>
            <xm:f>'Reference Lists'!$I$4:$I$6</xm:f>
          </x14:formula1>
          <xm:sqref>H44:H75 H27:H35</xm:sqref>
        </x14:dataValidation>
        <x14:dataValidation type="list" allowBlank="1" showInputMessage="1" showErrorMessage="1" xr:uid="{00000000-0002-0000-0000-000005000000}">
          <x14:formula1>
            <xm:f>'Reference Lists'!$F$4:$F$9</xm:f>
          </x14:formula1>
          <xm:sqref>I44:I77 I27:I35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3EF1-997D-4E83-83C3-23B43697A954}">
  <sheetPr>
    <tabColor theme="9" tint="0.39997558519241921"/>
    <pageSetUpPr fitToPage="1"/>
  </sheetPr>
  <dimension ref="B1:P38"/>
  <sheetViews>
    <sheetView showGridLines="0" zoomScaleNormal="100" workbookViewId="0">
      <selection activeCell="K11" sqref="K11"/>
    </sheetView>
  </sheetViews>
  <sheetFormatPr defaultRowHeight="15"/>
  <cols>
    <col min="1" max="1" width="2.5703125" customWidth="1"/>
    <col min="2" max="2" width="52.42578125" customWidth="1"/>
    <col min="3" max="3" width="13.5703125" bestFit="1" customWidth="1"/>
    <col min="4" max="5" width="15.7109375" customWidth="1"/>
    <col min="6" max="6" width="13.7109375" customWidth="1"/>
    <col min="7" max="7" width="3.7109375" customWidth="1"/>
    <col min="8" max="8" width="1.42578125" customWidth="1"/>
    <col min="9" max="10" width="15.7109375" customWidth="1"/>
    <col min="11" max="11" width="13.7109375" customWidth="1"/>
    <col min="12" max="12" width="3.7109375" customWidth="1"/>
  </cols>
  <sheetData>
    <row r="1" spans="2:16" ht="15" customHeight="1"/>
    <row r="2" spans="2:16" ht="15" customHeight="1">
      <c r="B2" s="676" t="s">
        <v>104</v>
      </c>
      <c r="C2" s="676"/>
      <c r="D2" s="676"/>
      <c r="E2" s="676"/>
      <c r="F2" s="676"/>
      <c r="G2" s="676"/>
      <c r="H2" s="676"/>
      <c r="I2" s="676"/>
      <c r="P2" s="517"/>
    </row>
    <row r="3" spans="2:16" ht="15" customHeight="1">
      <c r="B3" s="676"/>
      <c r="C3" s="676"/>
      <c r="D3" s="676"/>
      <c r="E3" s="676"/>
      <c r="F3" s="676"/>
      <c r="G3" s="676"/>
      <c r="H3" s="676"/>
      <c r="I3" s="676"/>
      <c r="P3" s="517"/>
    </row>
    <row r="5" spans="2:16" ht="19.5" thickBot="1">
      <c r="B5" s="500" t="s">
        <v>105</v>
      </c>
      <c r="C5" s="500"/>
      <c r="K5" s="716">
        <f>Results!C3</f>
        <v>45351</v>
      </c>
      <c r="L5" s="716"/>
    </row>
    <row r="6" spans="2:16" ht="26.25" thickBot="1">
      <c r="B6" s="674" t="s">
        <v>106</v>
      </c>
      <c r="C6" s="677"/>
      <c r="D6" s="489" t="s">
        <v>107</v>
      </c>
      <c r="E6" s="490" t="s">
        <v>108</v>
      </c>
      <c r="F6" s="666" t="s">
        <v>109</v>
      </c>
      <c r="G6" s="667"/>
      <c r="I6" s="489" t="s">
        <v>110</v>
      </c>
      <c r="J6" s="490" t="s">
        <v>111</v>
      </c>
      <c r="K6" s="666" t="s">
        <v>112</v>
      </c>
      <c r="L6" s="667"/>
    </row>
    <row r="7" spans="2:16">
      <c r="B7" s="668" t="s">
        <v>25</v>
      </c>
      <c r="C7" s="669"/>
      <c r="D7" s="492">
        <f>SUMIFS(Results!L$8:L$32,Results!$H$8:$H$32,'EIP Report Draft'!$B7)</f>
        <v>10364</v>
      </c>
      <c r="E7" s="492">
        <f>SUMIFS(Results!M$8:M$32,Results!$H$8:$H$32,'EIP Report Draft'!$B7)</f>
        <v>7444.3915000000006</v>
      </c>
      <c r="F7" s="493">
        <f>E7-D7</f>
        <v>-2919.6084999999994</v>
      </c>
      <c r="G7" s="498">
        <f>IF(F7=0,2,IF(F7&lt;0,1,3))</f>
        <v>1</v>
      </c>
      <c r="I7" s="501">
        <f>SUMIFS(Results!O$8:O$32,Results!$H$8:$H$32,'EIP Report Draft'!$B7)</f>
        <v>17252</v>
      </c>
      <c r="J7" s="492">
        <f>SUMIFS(Results!P$8:P$32,Results!$H$8:$H$32,'EIP Report Draft'!$B7)</f>
        <v>14087.3915</v>
      </c>
      <c r="K7" s="493">
        <f>J7-I7</f>
        <v>-3164.6085000000003</v>
      </c>
      <c r="L7" s="498">
        <f>IF(K7=0,2,IF(K7&lt;0,1,3))</f>
        <v>1</v>
      </c>
    </row>
    <row r="8" spans="2:16">
      <c r="B8" s="670" t="s">
        <v>113</v>
      </c>
      <c r="C8" s="671"/>
      <c r="D8" s="491">
        <f>SUMIFS(Results!L$8:L$32,Results!$H$8:$H$32,'EIP Report Draft'!$B8)</f>
        <v>0</v>
      </c>
      <c r="E8" s="491">
        <f>SUMIFS(Results!M$8:M$32,Results!$H$8:$H$32,'EIP Report Draft'!$B8)</f>
        <v>0</v>
      </c>
      <c r="F8" s="493">
        <f t="shared" ref="F8:F15" si="0">E8-D8</f>
        <v>0</v>
      </c>
      <c r="G8" s="498">
        <f t="shared" ref="G8:G15" si="1">IF(F8=0,2,IF(F8&lt;0,1,3))</f>
        <v>2</v>
      </c>
      <c r="I8" s="502">
        <f>SUMIFS(Results!O$8:O$32,Results!$H$8:$H$32,'EIP Report Draft'!$B8)</f>
        <v>0</v>
      </c>
      <c r="J8" s="491">
        <f>SUMIFS(Results!P$8:P$32,Results!$H$8:$H$32,'EIP Report Draft'!$B8)</f>
        <v>0</v>
      </c>
      <c r="K8" s="493">
        <f t="shared" ref="K8:K14" si="2">J8-I8</f>
        <v>0</v>
      </c>
      <c r="L8" s="498">
        <f t="shared" ref="L8:L15" si="3">IF(K8=0,2,IF(K8&lt;0,1,3))</f>
        <v>2</v>
      </c>
    </row>
    <row r="9" spans="2:16" ht="15.75" thickBot="1">
      <c r="B9" s="672" t="s">
        <v>81</v>
      </c>
      <c r="C9" s="673"/>
      <c r="D9" s="640">
        <f>SUMIFS(Results!L$8:L$32,Results!$H$8:$H$32,'EIP Report Draft'!$B9)</f>
        <v>90</v>
      </c>
      <c r="E9" s="640">
        <f>SUMIFS(Results!M$8:M$32,Results!$H$8:$H$32,'EIP Report Draft'!$B9)</f>
        <v>193</v>
      </c>
      <c r="F9" s="494">
        <f t="shared" si="0"/>
        <v>103</v>
      </c>
      <c r="G9" s="499">
        <f t="shared" si="1"/>
        <v>3</v>
      </c>
      <c r="I9" s="503">
        <f>SUMIFS(Results!O$8:O$32,Results!$H$8:$H$32,'EIP Report Draft'!$B9)</f>
        <v>126</v>
      </c>
      <c r="J9" s="640">
        <f>SUMIFS(Results!P$8:P$32,Results!$H$8:$H$32,'EIP Report Draft'!$B9)</f>
        <v>286</v>
      </c>
      <c r="K9" s="494">
        <f t="shared" si="2"/>
        <v>160</v>
      </c>
      <c r="L9" s="499">
        <f t="shared" si="3"/>
        <v>3</v>
      </c>
    </row>
    <row r="10" spans="2:16" ht="15.75" thickBot="1">
      <c r="B10" s="674" t="s">
        <v>114</v>
      </c>
      <c r="C10" s="675"/>
      <c r="D10" s="495">
        <f>SUM(D7:D9)</f>
        <v>10454</v>
      </c>
      <c r="E10" s="495">
        <f>SUM(E7:E9)</f>
        <v>7637.3915000000006</v>
      </c>
      <c r="F10" s="496">
        <f t="shared" si="0"/>
        <v>-2816.6084999999994</v>
      </c>
      <c r="G10" s="497">
        <f t="shared" si="1"/>
        <v>1</v>
      </c>
      <c r="I10" s="504">
        <f>SUM(I7:I9)</f>
        <v>17378</v>
      </c>
      <c r="J10" s="495">
        <f>SUM(J7:J9)</f>
        <v>14373.3915</v>
      </c>
      <c r="K10" s="496">
        <f t="shared" si="2"/>
        <v>-3004.6085000000003</v>
      </c>
      <c r="L10" s="497">
        <f t="shared" si="3"/>
        <v>1</v>
      </c>
    </row>
    <row r="11" spans="2:16">
      <c r="B11" s="668" t="s">
        <v>25</v>
      </c>
      <c r="C11" s="669"/>
      <c r="D11" s="492">
        <f>SUMIFS(Results!L$36:L$54,Results!$H$36:$H$54,'EIP Report Draft'!$B11)</f>
        <v>0</v>
      </c>
      <c r="E11" s="492">
        <f>SUMIFS(Results!M$36:M$54,Results!$H$36:$H$54,'EIP Report Draft'!$B11)</f>
        <v>0</v>
      </c>
      <c r="F11" s="493">
        <f t="shared" si="0"/>
        <v>0</v>
      </c>
      <c r="G11" s="498">
        <f t="shared" si="1"/>
        <v>2</v>
      </c>
      <c r="I11" s="501">
        <f>SUMIFS(Results!O$36:O$54,Results!H$36:H$54,'EIP Report Draft'!$B11)</f>
        <v>0</v>
      </c>
      <c r="J11" s="492">
        <f>SUMIFS(Results!P$36:P$54,Results!I$36:I$54,'EIP Report Draft'!$B11)</f>
        <v>0</v>
      </c>
      <c r="K11" s="493">
        <f>J11-I11</f>
        <v>0</v>
      </c>
      <c r="L11" s="498">
        <f t="shared" si="3"/>
        <v>2</v>
      </c>
    </row>
    <row r="12" spans="2:16">
      <c r="B12" s="670" t="s">
        <v>113</v>
      </c>
      <c r="C12" s="671"/>
      <c r="D12" s="491">
        <f>SUMIFS(Results!L$36:L$54,Results!$H$36:$H$54,'EIP Report Draft'!$B12)</f>
        <v>0</v>
      </c>
      <c r="E12" s="491">
        <f>SUMIFS(Results!M$36:M$54,Results!$H$36:$H$54,'EIP Report Draft'!$B12)</f>
        <v>0</v>
      </c>
      <c r="F12" s="493">
        <f t="shared" si="0"/>
        <v>0</v>
      </c>
      <c r="G12" s="498">
        <f t="shared" si="1"/>
        <v>2</v>
      </c>
      <c r="I12" s="502">
        <f>SUMIFS(Results!O$36:O$54,Results!H$36:H$54,'EIP Report Draft'!$B12)</f>
        <v>0</v>
      </c>
      <c r="J12" s="491">
        <f>SUMIFS(Results!P$36:P$54,Results!I$36:I$54,'EIP Report Draft'!$B12)</f>
        <v>0</v>
      </c>
      <c r="K12" s="493">
        <f t="shared" si="2"/>
        <v>0</v>
      </c>
      <c r="L12" s="498">
        <f t="shared" si="3"/>
        <v>2</v>
      </c>
    </row>
    <row r="13" spans="2:16" ht="15.75" thickBot="1">
      <c r="B13" s="672" t="s">
        <v>81</v>
      </c>
      <c r="C13" s="673"/>
      <c r="D13" s="640">
        <f>SUMIFS(Results!L$36:L$54,Results!$H$36:$H$54,'EIP Report Draft'!$B13)</f>
        <v>0</v>
      </c>
      <c r="E13" s="640">
        <f>SUMIFS(Results!M$36:M$54,Results!$H$36:$H$54,'EIP Report Draft'!$B13)</f>
        <v>0</v>
      </c>
      <c r="F13" s="494">
        <f t="shared" si="0"/>
        <v>0</v>
      </c>
      <c r="G13" s="499">
        <f t="shared" si="1"/>
        <v>2</v>
      </c>
      <c r="I13" s="503">
        <f>SUMIFS(Results!O$36:O$54,Results!H$36:H$54,'EIP Report Draft'!$B13)</f>
        <v>0</v>
      </c>
      <c r="J13" s="640">
        <f>SUMIFS(Results!P$36:P$54,Results!I$36:I$54,'EIP Report Draft'!$B13)</f>
        <v>0</v>
      </c>
      <c r="K13" s="494">
        <f t="shared" si="2"/>
        <v>0</v>
      </c>
      <c r="L13" s="499">
        <f t="shared" si="3"/>
        <v>2</v>
      </c>
    </row>
    <row r="14" spans="2:16" ht="15.75" thickBot="1">
      <c r="B14" s="674" t="s">
        <v>115</v>
      </c>
      <c r="C14" s="675"/>
      <c r="D14" s="495">
        <f>SUM(D11:D13)</f>
        <v>0</v>
      </c>
      <c r="E14" s="495">
        <f>SUM(E11:E13)</f>
        <v>0</v>
      </c>
      <c r="F14" s="496">
        <f t="shared" si="0"/>
        <v>0</v>
      </c>
      <c r="G14" s="497">
        <f t="shared" si="1"/>
        <v>2</v>
      </c>
      <c r="I14" s="504">
        <f>SUM(I11:I13)</f>
        <v>0</v>
      </c>
      <c r="J14" s="495">
        <f>SUM(J11:J13)</f>
        <v>0</v>
      </c>
      <c r="K14" s="496">
        <f t="shared" si="2"/>
        <v>0</v>
      </c>
      <c r="L14" s="497">
        <f t="shared" si="3"/>
        <v>2</v>
      </c>
    </row>
    <row r="15" spans="2:16" ht="16.5" thickBot="1">
      <c r="B15" s="678" t="s">
        <v>116</v>
      </c>
      <c r="C15" s="679"/>
      <c r="D15" s="505">
        <f>D10+D14</f>
        <v>10454</v>
      </c>
      <c r="E15" s="505">
        <f>E10+E14</f>
        <v>7637.3915000000006</v>
      </c>
      <c r="F15" s="506">
        <f t="shared" si="0"/>
        <v>-2816.6084999999994</v>
      </c>
      <c r="G15" s="507">
        <f t="shared" si="1"/>
        <v>1</v>
      </c>
      <c r="H15" s="2"/>
      <c r="I15" s="508">
        <f>I10+I14</f>
        <v>17378</v>
      </c>
      <c r="J15" s="505">
        <f>J10+J14</f>
        <v>14373.3915</v>
      </c>
      <c r="K15" s="506">
        <f>J15-I15</f>
        <v>-3004.6085000000003</v>
      </c>
      <c r="L15" s="507">
        <f t="shared" si="3"/>
        <v>1</v>
      </c>
    </row>
    <row r="17" spans="2:12" ht="19.5" thickBot="1">
      <c r="B17" s="500" t="s">
        <v>117</v>
      </c>
      <c r="C17" s="500"/>
    </row>
    <row r="18" spans="2:12" ht="26.25" thickBot="1">
      <c r="B18" s="488" t="s">
        <v>118</v>
      </c>
      <c r="C18" s="509" t="s">
        <v>106</v>
      </c>
      <c r="D18" s="489" t="s">
        <v>107</v>
      </c>
      <c r="E18" s="490" t="s">
        <v>108</v>
      </c>
      <c r="F18" s="666" t="s">
        <v>109</v>
      </c>
      <c r="G18" s="667"/>
      <c r="I18" s="489" t="s">
        <v>110</v>
      </c>
      <c r="J18" s="490" t="s">
        <v>111</v>
      </c>
      <c r="K18" s="666" t="s">
        <v>112</v>
      </c>
      <c r="L18" s="667"/>
    </row>
    <row r="19" spans="2:12">
      <c r="B19" s="512" t="s">
        <v>21</v>
      </c>
      <c r="C19" s="510" t="str">
        <f>VLOOKUP(B19,Results!$D:$K,5,FALSE)</f>
        <v>Expense</v>
      </c>
      <c r="D19" s="492">
        <f>SUMIFS(Results!L$8:L$54,Results!$D$8:$D$54,'EIP Report Draft'!$B19)</f>
        <v>3510</v>
      </c>
      <c r="E19" s="492">
        <f>SUMIFS(Results!M$8:M$54,Results!$D$8:$D$54,'EIP Report Draft'!$B19)</f>
        <v>2580</v>
      </c>
      <c r="F19" s="493">
        <f>E19-D19</f>
        <v>-930</v>
      </c>
      <c r="G19" s="498">
        <f>IF(F19=0,2,IF(F19&lt;0,1,3))</f>
        <v>1</v>
      </c>
      <c r="I19" s="501">
        <f>SUMIFS(Results!O$8:O$54,Results!$D$8:$D$54,'EIP Report Draft'!$B19)</f>
        <v>6018</v>
      </c>
      <c r="J19" s="492">
        <f>SUMIFS(Results!P$8:P$54,Results!$D$8:$D$54,'EIP Report Draft'!$B19)</f>
        <v>5088</v>
      </c>
      <c r="K19" s="493">
        <f>J19-I19</f>
        <v>-930</v>
      </c>
      <c r="L19" s="498">
        <f t="shared" ref="L19:L37" si="4">IF(K19=0,2,IF(K19&lt;0,1,3))</f>
        <v>1</v>
      </c>
    </row>
    <row r="20" spans="2:12">
      <c r="B20" s="513" t="s">
        <v>30</v>
      </c>
      <c r="C20" s="31" t="str">
        <f>VLOOKUP(B20,Results!$D:$K,5,FALSE)</f>
        <v>Expense</v>
      </c>
      <c r="D20" s="491">
        <f>SUMIFS(Results!L$8:L$54,Results!$D$8:$D$54,'EIP Report Draft'!$B20)</f>
        <v>3476</v>
      </c>
      <c r="E20" s="491">
        <f>SUMIFS(Results!M$8:M$54,Results!$D$8:$D$54,'EIP Report Draft'!$B20)</f>
        <v>3483</v>
      </c>
      <c r="F20" s="493">
        <f t="shared" ref="F20:F26" si="5">E20-D20</f>
        <v>7</v>
      </c>
      <c r="G20" s="498">
        <f t="shared" ref="G20:G36" si="6">IF(F20=0,2,IF(F20&lt;0,1,3))</f>
        <v>3</v>
      </c>
      <c r="I20" s="501">
        <f>SUMIFS(Results!O$8:O$54,Results!$D$8:$D$54,'EIP Report Draft'!$B20)</f>
        <v>4985</v>
      </c>
      <c r="J20" s="492">
        <f>SUMIFS(Results!P$8:P$54,Results!$D$8:$D$54,'EIP Report Draft'!$B20)</f>
        <v>5070</v>
      </c>
      <c r="K20" s="493">
        <f t="shared" ref="K20:K26" si="7">J20-I20</f>
        <v>85</v>
      </c>
      <c r="L20" s="498">
        <f t="shared" si="4"/>
        <v>3</v>
      </c>
    </row>
    <row r="21" spans="2:12">
      <c r="B21" s="513" t="s">
        <v>34</v>
      </c>
      <c r="C21" s="31" t="str">
        <f>VLOOKUP(B21,Results!$D:$K,5,FALSE)</f>
        <v>Expense</v>
      </c>
      <c r="D21" s="491">
        <f>SUMIFS(Results!L$8:L$54,Results!$D$8:$D$54,'EIP Report Draft'!$B21)</f>
        <v>1463</v>
      </c>
      <c r="E21" s="491">
        <f>SUMIFS(Results!M$8:M$54,Results!$D$8:$D$54,'EIP Report Draft'!$B21)</f>
        <v>-119.60849999999911</v>
      </c>
      <c r="F21" s="493">
        <f t="shared" si="5"/>
        <v>-1582.6084999999991</v>
      </c>
      <c r="G21" s="498">
        <f t="shared" si="6"/>
        <v>1</v>
      </c>
      <c r="I21" s="501">
        <f>SUMIFS(Results!O$8:O$54,Results!$D$8:$D$54,'EIP Report Draft'!$B21)</f>
        <v>2259</v>
      </c>
      <c r="J21" s="492">
        <f>SUMIFS(Results!P$8:P$54,Results!$D$8:$D$54,'EIP Report Draft'!$B21)</f>
        <v>676.39150000000097</v>
      </c>
      <c r="K21" s="493">
        <f t="shared" si="7"/>
        <v>-1582.6084999999989</v>
      </c>
      <c r="L21" s="498">
        <f t="shared" si="4"/>
        <v>1</v>
      </c>
    </row>
    <row r="22" spans="2:12">
      <c r="B22" s="513" t="s">
        <v>40</v>
      </c>
      <c r="C22" s="31" t="str">
        <f>VLOOKUP(B22,Results!$D:$K,5,FALSE)</f>
        <v>Expense</v>
      </c>
      <c r="D22" s="491">
        <f>SUMIFS(Results!L$8:L$54,Results!$D$8:$D$54,'EIP Report Draft'!$B22)</f>
        <v>187</v>
      </c>
      <c r="E22" s="491">
        <f>SUMIFS(Results!M$8:M$54,Results!$D$8:$D$54,'EIP Report Draft'!$B22)</f>
        <v>17</v>
      </c>
      <c r="F22" s="493">
        <f t="shared" si="5"/>
        <v>-170</v>
      </c>
      <c r="G22" s="498">
        <f t="shared" si="6"/>
        <v>1</v>
      </c>
      <c r="I22" s="501">
        <f>SUMIFS(Results!O$8:O$54,Results!$D$8:$D$54,'EIP Report Draft'!$B22)</f>
        <v>511</v>
      </c>
      <c r="J22" s="492">
        <f>SUMIFS(Results!P$8:P$54,Results!$D$8:$D$54,'EIP Report Draft'!$B22)</f>
        <v>341</v>
      </c>
      <c r="K22" s="493">
        <f t="shared" si="7"/>
        <v>-170</v>
      </c>
      <c r="L22" s="498">
        <f t="shared" si="4"/>
        <v>1</v>
      </c>
    </row>
    <row r="23" spans="2:12">
      <c r="B23" s="513" t="s">
        <v>43</v>
      </c>
      <c r="C23" s="31" t="str">
        <f>VLOOKUP(B23,Results!$D:$K,5,FALSE)</f>
        <v>Expense</v>
      </c>
      <c r="D23" s="491">
        <f>SUMIFS(Results!L$8:L$54,Results!$D$8:$D$54,'EIP Report Draft'!$B23)</f>
        <v>275</v>
      </c>
      <c r="E23" s="491">
        <f>SUMIFS(Results!M$8:M$54,Results!$D$8:$D$54,'EIP Report Draft'!$B23)</f>
        <v>620</v>
      </c>
      <c r="F23" s="493">
        <f t="shared" si="5"/>
        <v>345</v>
      </c>
      <c r="G23" s="498">
        <f t="shared" si="6"/>
        <v>3</v>
      </c>
      <c r="I23" s="501">
        <f>SUMIFS(Results!O$8:O$54,Results!$D$8:$D$54,'EIP Report Draft'!$B23)</f>
        <v>1000</v>
      </c>
      <c r="J23" s="492">
        <f>SUMIFS(Results!P$8:P$54,Results!$D$8:$D$54,'EIP Report Draft'!$B23)</f>
        <v>1217</v>
      </c>
      <c r="K23" s="493">
        <f t="shared" si="7"/>
        <v>217</v>
      </c>
      <c r="L23" s="498">
        <f t="shared" si="4"/>
        <v>3</v>
      </c>
    </row>
    <row r="24" spans="2:12">
      <c r="B24" s="513" t="s">
        <v>47</v>
      </c>
      <c r="C24" s="31" t="str">
        <f>VLOOKUP(B24,Results!$D:$K,5,FALSE)</f>
        <v>Expense</v>
      </c>
      <c r="D24" s="491">
        <f>SUMIFS(Results!L$8:L$54,Results!$D$8:$D$54,'EIP Report Draft'!$B24)</f>
        <v>829</v>
      </c>
      <c r="E24" s="491">
        <f>SUMIFS(Results!M$8:M$54,Results!$D$8:$D$54,'EIP Report Draft'!$B24)</f>
        <v>593</v>
      </c>
      <c r="F24" s="493">
        <f t="shared" si="5"/>
        <v>-236</v>
      </c>
      <c r="G24" s="498">
        <f t="shared" si="6"/>
        <v>1</v>
      </c>
      <c r="I24" s="501">
        <f>SUMIFS(Results!O$8:O$54,Results!$D$8:$D$54,'EIP Report Draft'!$B24)</f>
        <v>1549</v>
      </c>
      <c r="J24" s="492">
        <f>SUMIFS(Results!P$8:P$54,Results!$D$8:$D$54,'EIP Report Draft'!$B24)</f>
        <v>1194</v>
      </c>
      <c r="K24" s="493">
        <f t="shared" si="7"/>
        <v>-355</v>
      </c>
      <c r="L24" s="498">
        <f t="shared" si="4"/>
        <v>1</v>
      </c>
    </row>
    <row r="25" spans="2:12">
      <c r="B25" s="513" t="s">
        <v>51</v>
      </c>
      <c r="C25" s="31" t="str">
        <f>VLOOKUP(B25,Results!$D:$K,5,FALSE)</f>
        <v>Expense</v>
      </c>
      <c r="D25" s="491">
        <f>SUMIFS(Results!L$8:L$54,Results!$D$8:$D$54,'EIP Report Draft'!$B25)</f>
        <v>179</v>
      </c>
      <c r="E25" s="491">
        <f>SUMIFS(Results!M$8:M$54,Results!$D$8:$D$54,'EIP Report Draft'!$B25)</f>
        <v>146</v>
      </c>
      <c r="F25" s="493">
        <f t="shared" si="5"/>
        <v>-33</v>
      </c>
      <c r="G25" s="498">
        <f t="shared" si="6"/>
        <v>1</v>
      </c>
      <c r="I25" s="501">
        <f>SUMIFS(Results!O$8:O$54,Results!$D$8:$D$54,'EIP Report Draft'!$B25)</f>
        <v>260</v>
      </c>
      <c r="J25" s="492">
        <f>SUMIFS(Results!P$8:P$54,Results!$D$8:$D$54,'EIP Report Draft'!$B25)</f>
        <v>227</v>
      </c>
      <c r="K25" s="493">
        <f t="shared" si="7"/>
        <v>-33</v>
      </c>
      <c r="L25" s="498">
        <f t="shared" si="4"/>
        <v>1</v>
      </c>
    </row>
    <row r="26" spans="2:12">
      <c r="B26" s="513" t="s">
        <v>54</v>
      </c>
      <c r="C26" s="31" t="str">
        <f>VLOOKUP(B26,Results!$D:$K,5,FALSE)</f>
        <v>Expense</v>
      </c>
      <c r="D26" s="491">
        <f>SUMIFS(Results!L$8:L$54,Results!$D$8:$D$54,'EIP Report Draft'!$B26)</f>
        <v>445</v>
      </c>
      <c r="E26" s="491">
        <f>SUMIFS(Results!M$8:M$54,Results!$D$8:$D$54,'EIP Report Draft'!$B26)</f>
        <v>125</v>
      </c>
      <c r="F26" s="493">
        <f t="shared" si="5"/>
        <v>-320</v>
      </c>
      <c r="G26" s="498">
        <f t="shared" si="6"/>
        <v>1</v>
      </c>
      <c r="I26" s="501">
        <f>SUMIFS(Results!O$8:O$54,Results!$D$8:$D$54,'EIP Report Draft'!$B26)</f>
        <v>670</v>
      </c>
      <c r="J26" s="492">
        <f>SUMIFS(Results!P$8:P$54,Results!$D$8:$D$54,'EIP Report Draft'!$B26)</f>
        <v>274</v>
      </c>
      <c r="K26" s="493">
        <f t="shared" si="7"/>
        <v>-396</v>
      </c>
      <c r="L26" s="498">
        <f t="shared" si="4"/>
        <v>1</v>
      </c>
    </row>
    <row r="27" spans="2:12" ht="15.75" thickBot="1">
      <c r="B27" s="513" t="s">
        <v>59</v>
      </c>
      <c r="C27" s="31" t="str">
        <f>VLOOKUP(B27,Results!$D:$K,5,FALSE)</f>
        <v>Revenue</v>
      </c>
      <c r="D27" s="491">
        <f>SUMIFS(Results!L$8:L$54,Results!$D$8:$D$54,'EIP Report Draft'!$B27)</f>
        <v>90</v>
      </c>
      <c r="E27" s="491">
        <f>SUMIFS(Results!M$8:M$54,Results!$D$8:$D$54,'EIP Report Draft'!$B27)</f>
        <v>193</v>
      </c>
      <c r="F27" s="493">
        <f t="shared" ref="F27:F37" si="8">E27-D27</f>
        <v>103</v>
      </c>
      <c r="G27" s="498">
        <f t="shared" si="6"/>
        <v>3</v>
      </c>
      <c r="I27" s="501">
        <f>SUMIFS(Results!O$8:O$54,Results!$D$8:$D$54,'EIP Report Draft'!$B27)</f>
        <v>126</v>
      </c>
      <c r="J27" s="492">
        <f>SUMIFS(Results!P$8:P$54,Results!$D$8:$D$54,'EIP Report Draft'!$B27)</f>
        <v>286</v>
      </c>
      <c r="K27" s="493">
        <f t="shared" ref="K27:K37" si="9">J27-I27</f>
        <v>160</v>
      </c>
      <c r="L27" s="498">
        <f t="shared" si="4"/>
        <v>3</v>
      </c>
    </row>
    <row r="28" spans="2:12" hidden="1">
      <c r="B28" s="513"/>
      <c r="C28" s="31" t="e">
        <f>VLOOKUP(B28,Results!$D:$K,5,FALSE)</f>
        <v>#N/A</v>
      </c>
      <c r="D28" s="491">
        <f>SUMIFS(Results!L$8:L$54,Results!$D$8:$D$54,'EIP Report Draft'!$B28)</f>
        <v>0</v>
      </c>
      <c r="E28" s="491">
        <f>SUMIFS(Results!M$8:M$54,Results!$D$8:$D$54,'EIP Report Draft'!$B28)</f>
        <v>0</v>
      </c>
      <c r="F28" s="493">
        <f t="shared" si="8"/>
        <v>0</v>
      </c>
      <c r="G28" s="498">
        <f t="shared" si="6"/>
        <v>2</v>
      </c>
      <c r="I28" s="501">
        <f>SUMIFS(Results!O$8:O$54,Results!$D$8:$D$54,'EIP Report Draft'!$B28)</f>
        <v>0</v>
      </c>
      <c r="J28" s="492">
        <f>SUMIFS(Results!P$8:P$54,Results!$D$8:$D$54,'EIP Report Draft'!$B28)</f>
        <v>0</v>
      </c>
      <c r="K28" s="493">
        <f t="shared" si="9"/>
        <v>0</v>
      </c>
      <c r="L28" s="498">
        <f t="shared" si="4"/>
        <v>2</v>
      </c>
    </row>
    <row r="29" spans="2:12" hidden="1">
      <c r="B29" s="513"/>
      <c r="C29" s="31" t="e">
        <f>VLOOKUP(B29,Results!$D:$K,5,FALSE)</f>
        <v>#N/A</v>
      </c>
      <c r="D29" s="491">
        <f>SUMIFS(Results!L$8:L$54,Results!$D$8:$D$54,'EIP Report Draft'!$B29)</f>
        <v>0</v>
      </c>
      <c r="E29" s="491">
        <f>SUMIFS(Results!M$8:M$54,Results!$D$8:$D$54,'EIP Report Draft'!$B29)</f>
        <v>0</v>
      </c>
      <c r="F29" s="493">
        <f t="shared" si="8"/>
        <v>0</v>
      </c>
      <c r="G29" s="498">
        <f t="shared" si="6"/>
        <v>2</v>
      </c>
      <c r="I29" s="501">
        <f>SUMIFS(Results!O$8:O$54,Results!$D$8:$D$54,'EIP Report Draft'!$B29)</f>
        <v>0</v>
      </c>
      <c r="J29" s="492">
        <f>SUMIFS(Results!P$8:P$54,Results!$D$8:$D$54,'EIP Report Draft'!$B29)</f>
        <v>0</v>
      </c>
      <c r="K29" s="493">
        <f t="shared" si="9"/>
        <v>0</v>
      </c>
      <c r="L29" s="498">
        <f t="shared" si="4"/>
        <v>2</v>
      </c>
    </row>
    <row r="30" spans="2:12" hidden="1">
      <c r="B30" s="513"/>
      <c r="C30" s="31" t="e">
        <f>VLOOKUP(B30,Results!$D:$K,5,FALSE)</f>
        <v>#N/A</v>
      </c>
      <c r="D30" s="491">
        <f>SUMIFS(Results!L$8:L$54,Results!$D$8:$D$54,'EIP Report Draft'!$B30)</f>
        <v>0</v>
      </c>
      <c r="E30" s="491">
        <f>SUMIFS(Results!M$8:M$54,Results!$D$8:$D$54,'EIP Report Draft'!$B30)</f>
        <v>0</v>
      </c>
      <c r="F30" s="493">
        <f t="shared" si="8"/>
        <v>0</v>
      </c>
      <c r="G30" s="498">
        <f t="shared" si="6"/>
        <v>2</v>
      </c>
      <c r="I30" s="501">
        <f>SUMIFS(Results!O$8:O$54,Results!$D$8:$D$54,'EIP Report Draft'!$B30)</f>
        <v>0</v>
      </c>
      <c r="J30" s="492">
        <f>SUMIFS(Results!P$8:P$54,Results!$D$8:$D$54,'EIP Report Draft'!$B30)</f>
        <v>0</v>
      </c>
      <c r="K30" s="493">
        <f t="shared" si="9"/>
        <v>0</v>
      </c>
      <c r="L30" s="498">
        <f t="shared" si="4"/>
        <v>2</v>
      </c>
    </row>
    <row r="31" spans="2:12" hidden="1">
      <c r="B31" s="513"/>
      <c r="C31" s="31" t="e">
        <f>VLOOKUP(B31,Results!$D:$K,5,FALSE)</f>
        <v>#N/A</v>
      </c>
      <c r="D31" s="491">
        <f>SUMIFS(Results!L$8:L$54,Results!$D$8:$D$54,'EIP Report Draft'!$B31)</f>
        <v>0</v>
      </c>
      <c r="E31" s="491">
        <f>SUMIFS(Results!M$8:M$54,Results!$D$8:$D$54,'EIP Report Draft'!$B31)</f>
        <v>0</v>
      </c>
      <c r="F31" s="493">
        <f t="shared" si="8"/>
        <v>0</v>
      </c>
      <c r="G31" s="498">
        <f t="shared" si="6"/>
        <v>2</v>
      </c>
      <c r="I31" s="501">
        <f>SUMIFS(Results!O$8:O$54,Results!$D$8:$D$54,'EIP Report Draft'!$B31)</f>
        <v>0</v>
      </c>
      <c r="J31" s="492">
        <f>SUMIFS(Results!P$8:P$54,Results!$D$8:$D$54,'EIP Report Draft'!$B31)</f>
        <v>0</v>
      </c>
      <c r="K31" s="493">
        <f t="shared" si="9"/>
        <v>0</v>
      </c>
      <c r="L31" s="498">
        <f t="shared" si="4"/>
        <v>2</v>
      </c>
    </row>
    <row r="32" spans="2:12" hidden="1">
      <c r="B32" s="513"/>
      <c r="C32" s="31" t="e">
        <f>VLOOKUP(B32,Results!$D:$K,5,FALSE)</f>
        <v>#N/A</v>
      </c>
      <c r="D32" s="491">
        <f>SUMIFS(Results!L$8:L$54,Results!$D$8:$D$54,'EIP Report Draft'!$B32)</f>
        <v>0</v>
      </c>
      <c r="E32" s="491">
        <f>SUMIFS(Results!M$8:M$54,Results!$D$8:$D$54,'EIP Report Draft'!$B32)</f>
        <v>0</v>
      </c>
      <c r="F32" s="493">
        <f t="shared" si="8"/>
        <v>0</v>
      </c>
      <c r="G32" s="498">
        <f t="shared" si="6"/>
        <v>2</v>
      </c>
      <c r="I32" s="501">
        <f>SUMIFS(Results!O$8:O$54,Results!$D$8:$D$54,'EIP Report Draft'!$B32)</f>
        <v>0</v>
      </c>
      <c r="J32" s="492">
        <f>SUMIFS(Results!P$8:P$54,Results!$D$8:$D$54,'EIP Report Draft'!$B32)</f>
        <v>0</v>
      </c>
      <c r="K32" s="493">
        <f t="shared" si="9"/>
        <v>0</v>
      </c>
      <c r="L32" s="498">
        <f t="shared" si="4"/>
        <v>2</v>
      </c>
    </row>
    <row r="33" spans="2:12" hidden="1">
      <c r="B33" s="513"/>
      <c r="C33" s="31" t="e">
        <f>VLOOKUP(B33,Results!$D:$K,5,FALSE)</f>
        <v>#N/A</v>
      </c>
      <c r="D33" s="491">
        <f>SUMIFS(Results!L$8:L$54,Results!$D$8:$D$54,'EIP Report Draft'!$B33)</f>
        <v>0</v>
      </c>
      <c r="E33" s="491">
        <f>SUMIFS(Results!M$8:M$54,Results!$D$8:$D$54,'EIP Report Draft'!$B33)</f>
        <v>0</v>
      </c>
      <c r="F33" s="493">
        <f t="shared" si="8"/>
        <v>0</v>
      </c>
      <c r="G33" s="498">
        <f t="shared" si="6"/>
        <v>2</v>
      </c>
      <c r="I33" s="501">
        <f>SUMIFS(Results!O$8:O$54,Results!$D$8:$D$54,'EIP Report Draft'!$B33)</f>
        <v>0</v>
      </c>
      <c r="J33" s="492">
        <f>SUMIFS(Results!P$8:P$54,Results!$D$8:$D$54,'EIP Report Draft'!$B33)</f>
        <v>0</v>
      </c>
      <c r="K33" s="493">
        <f t="shared" si="9"/>
        <v>0</v>
      </c>
      <c r="L33" s="498">
        <f t="shared" si="4"/>
        <v>2</v>
      </c>
    </row>
    <row r="34" spans="2:12" hidden="1">
      <c r="B34" s="513"/>
      <c r="C34" s="31" t="e">
        <f>VLOOKUP(B34,Results!$D:$K,5,FALSE)</f>
        <v>#N/A</v>
      </c>
      <c r="D34" s="491">
        <f>SUMIFS(Results!L$8:L$54,Results!$D$8:$D$54,'EIP Report Draft'!$B34)</f>
        <v>0</v>
      </c>
      <c r="E34" s="491">
        <f>SUMIFS(Results!M$8:M$54,Results!$D$8:$D$54,'EIP Report Draft'!$B34)</f>
        <v>0</v>
      </c>
      <c r="F34" s="493">
        <f t="shared" si="8"/>
        <v>0</v>
      </c>
      <c r="G34" s="498">
        <f t="shared" si="6"/>
        <v>2</v>
      </c>
      <c r="I34" s="501">
        <f>SUMIFS(Results!O$8:O$54,Results!$D$8:$D$54,'EIP Report Draft'!$B34)</f>
        <v>0</v>
      </c>
      <c r="J34" s="492">
        <f>SUMIFS(Results!P$8:P$54,Results!$D$8:$D$54,'EIP Report Draft'!$B34)</f>
        <v>0</v>
      </c>
      <c r="K34" s="493">
        <f t="shared" si="9"/>
        <v>0</v>
      </c>
      <c r="L34" s="498">
        <f t="shared" si="4"/>
        <v>2</v>
      </c>
    </row>
    <row r="35" spans="2:12" hidden="1">
      <c r="B35" s="513"/>
      <c r="C35" s="31" t="e">
        <f>VLOOKUP(B35,Results!$D:$K,5,FALSE)</f>
        <v>#N/A</v>
      </c>
      <c r="D35" s="491">
        <f>SUMIFS(Results!L$8:L$54,Results!$D$8:$D$54,'EIP Report Draft'!$B35)</f>
        <v>0</v>
      </c>
      <c r="E35" s="491">
        <f>SUMIFS(Results!M$8:M$54,Results!$D$8:$D$54,'EIP Report Draft'!$B35)</f>
        <v>0</v>
      </c>
      <c r="F35" s="493">
        <f t="shared" si="8"/>
        <v>0</v>
      </c>
      <c r="G35" s="498">
        <f t="shared" si="6"/>
        <v>2</v>
      </c>
      <c r="I35" s="501">
        <f>SUMIFS(Results!O$8:O$54,Results!$D$8:$D$54,'EIP Report Draft'!$B35)</f>
        <v>0</v>
      </c>
      <c r="J35" s="492">
        <f>SUMIFS(Results!P$8:P$54,Results!$D$8:$D$54,'EIP Report Draft'!$B35)</f>
        <v>0</v>
      </c>
      <c r="K35" s="493">
        <f t="shared" si="9"/>
        <v>0</v>
      </c>
      <c r="L35" s="498">
        <f t="shared" si="4"/>
        <v>2</v>
      </c>
    </row>
    <row r="36" spans="2:12" ht="15.75" hidden="1" thickBot="1">
      <c r="B36" s="513"/>
      <c r="C36" s="31" t="e">
        <f>VLOOKUP(B36,Results!$D:$K,5,FALSE)</f>
        <v>#N/A</v>
      </c>
      <c r="D36" s="491">
        <f>SUMIFS(Results!L$8:L$54,Results!$D$8:$D$54,'EIP Report Draft'!$B36)</f>
        <v>0</v>
      </c>
      <c r="E36" s="491">
        <f>SUMIFS(Results!M$8:M$54,Results!$D$8:$D$54,'EIP Report Draft'!$B36)</f>
        <v>0</v>
      </c>
      <c r="F36" s="493">
        <f t="shared" si="8"/>
        <v>0</v>
      </c>
      <c r="G36" s="498">
        <f t="shared" si="6"/>
        <v>2</v>
      </c>
      <c r="I36" s="501">
        <f>SUMIFS(Results!O$8:O$54,Results!$D$8:$D$54,'EIP Report Draft'!$B36)</f>
        <v>0</v>
      </c>
      <c r="J36" s="492">
        <f>SUMIFS(Results!P$8:P$54,Results!$D$8:$D$54,'EIP Report Draft'!$B36)</f>
        <v>0</v>
      </c>
      <c r="K36" s="493">
        <f t="shared" si="9"/>
        <v>0</v>
      </c>
      <c r="L36" s="498">
        <f t="shared" si="4"/>
        <v>2</v>
      </c>
    </row>
    <row r="37" spans="2:12" ht="16.5" thickBot="1">
      <c r="B37" s="678" t="s">
        <v>119</v>
      </c>
      <c r="C37" s="679"/>
      <c r="D37" s="505">
        <f>SUM(D19:D36)</f>
        <v>10454</v>
      </c>
      <c r="E37" s="505">
        <f>SUM(E19:E36)</f>
        <v>7637.3915000000006</v>
      </c>
      <c r="F37" s="506">
        <f t="shared" si="8"/>
        <v>-2816.6084999999994</v>
      </c>
      <c r="G37" s="507">
        <f>IF(F37=0,2,IF(F37&lt;0,1,3))</f>
        <v>1</v>
      </c>
      <c r="H37" s="2"/>
      <c r="I37" s="508">
        <f>SUM(I19:I36)</f>
        <v>17378</v>
      </c>
      <c r="J37" s="505">
        <f>SUM(J19:J36)</f>
        <v>14373.391500000002</v>
      </c>
      <c r="K37" s="506">
        <f t="shared" si="9"/>
        <v>-3004.6084999999985</v>
      </c>
      <c r="L37" s="507">
        <f t="shared" si="4"/>
        <v>1</v>
      </c>
    </row>
    <row r="38" spans="2:12">
      <c r="B38" s="511" t="s">
        <v>120</v>
      </c>
    </row>
  </sheetData>
  <sheetProtection algorithmName="SHA-512" hashValue="ggyfpiGc76b5BFFtJmpXrhoOM3xmrzJ6kuyvEqGy7K96DCv+9hK03A7kg0tA9V2UNmt2HR/xnmSFCZJsl0E1cA==" saltValue="ea5sV96ZsvdlZ+N6MlMsXQ==" spinCount="100000" sheet="1" objects="1" scenarios="1"/>
  <mergeCells count="17">
    <mergeCell ref="B14:C14"/>
    <mergeCell ref="B15:C15"/>
    <mergeCell ref="B37:C37"/>
    <mergeCell ref="F18:G18"/>
    <mergeCell ref="K18:L18"/>
    <mergeCell ref="B2:I3"/>
    <mergeCell ref="B6:C6"/>
    <mergeCell ref="B7:C7"/>
    <mergeCell ref="B8:C8"/>
    <mergeCell ref="B9:C9"/>
    <mergeCell ref="K6:L6"/>
    <mergeCell ref="K5:L5"/>
    <mergeCell ref="B11:C11"/>
    <mergeCell ref="B12:C12"/>
    <mergeCell ref="B13:C13"/>
    <mergeCell ref="F6:G6"/>
    <mergeCell ref="B10:C10"/>
  </mergeCells>
  <conditionalFormatting sqref="G7:G15 G19:G37 L7:L15 L19:L37">
    <cfRule type="iconSet" priority="1">
      <iconSet showValue="0">
        <cfvo type="percent" val="0"/>
        <cfvo type="num" val="2"/>
        <cfvo type="num" val="3"/>
      </iconSet>
    </cfRule>
  </conditionalFormatting>
  <printOptions horizontalCentered="1"/>
  <pageMargins left="0.23622047244094491" right="0.23622047244094491" top="0.74803149606299213" bottom="0.74803149606299213" header="0.31496062992125984" footer="0.31496062992125984"/>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E80B-EBFC-4775-BF10-CB7877A147BE}">
  <sheetPr>
    <tabColor theme="9" tint="0.39997558519241921"/>
    <pageSetUpPr fitToPage="1"/>
  </sheetPr>
  <dimension ref="A1:AB42"/>
  <sheetViews>
    <sheetView showGridLines="0" topLeftCell="C1" zoomScaleNormal="100" workbookViewId="0">
      <selection activeCell="H11" sqref="H11"/>
    </sheetView>
  </sheetViews>
  <sheetFormatPr defaultRowHeight="15"/>
  <cols>
    <col min="1" max="2" width="0" hidden="1" customWidth="1"/>
    <col min="3" max="3" width="2.85546875" customWidth="1"/>
    <col min="4" max="4" width="57.5703125" customWidth="1"/>
    <col min="5" max="5" width="20.85546875" customWidth="1"/>
    <col min="6" max="8" width="15.7109375" customWidth="1"/>
    <col min="9" max="9" width="4" customWidth="1"/>
    <col min="10" max="10" width="1.7109375" customWidth="1"/>
    <col min="26" max="26" width="10.7109375" bestFit="1" customWidth="1"/>
    <col min="27" max="28" width="13.42578125" bestFit="1" customWidth="1"/>
  </cols>
  <sheetData>
    <row r="1" spans="1:28" ht="15.75" thickBot="1"/>
    <row r="2" spans="1:28" s="518" customFormat="1">
      <c r="G2" s="519" t="s">
        <v>121</v>
      </c>
      <c r="H2" s="520" t="s">
        <v>122</v>
      </c>
    </row>
    <row r="3" spans="1:28" s="518" customFormat="1" ht="15.75" thickBot="1">
      <c r="G3" s="521" t="s">
        <v>123</v>
      </c>
      <c r="H3" s="522" t="s">
        <v>124</v>
      </c>
    </row>
    <row r="5" spans="1:28">
      <c r="D5" s="676" t="s">
        <v>104</v>
      </c>
      <c r="E5" s="676"/>
      <c r="F5" s="676"/>
      <c r="G5" s="676"/>
      <c r="H5" s="676"/>
      <c r="I5" s="676"/>
    </row>
    <row r="6" spans="1:28">
      <c r="D6" s="676"/>
      <c r="E6" s="676"/>
      <c r="F6" s="676"/>
      <c r="G6" s="676"/>
      <c r="H6" s="676"/>
      <c r="I6" s="676"/>
    </row>
    <row r="8" spans="1:28" ht="19.5" thickBot="1">
      <c r="D8" s="500" t="s">
        <v>125</v>
      </c>
    </row>
    <row r="9" spans="1:28" ht="26.25" thickBot="1">
      <c r="D9" s="515" t="s">
        <v>126</v>
      </c>
      <c r="E9" s="515" t="s">
        <v>106</v>
      </c>
      <c r="F9" s="489" t="s">
        <v>127</v>
      </c>
      <c r="G9" s="489" t="s">
        <v>128</v>
      </c>
      <c r="H9" s="666" t="s">
        <v>129</v>
      </c>
      <c r="I9" s="667"/>
    </row>
    <row r="10" spans="1:28">
      <c r="A10" t="s">
        <v>130</v>
      </c>
      <c r="B10" s="514">
        <v>0.12</v>
      </c>
      <c r="D10" s="512" t="s">
        <v>131</v>
      </c>
      <c r="E10" s="510" t="s">
        <v>132</v>
      </c>
      <c r="F10" s="493">
        <f>SUMIFS('Leave Data'!$D:$D,'Leave Data'!$A:$A,'EIP Excess Leave'!$A10,'Leave Data'!$B:$B,'EIP Excess Leave'!$H$2)-SUMIFS('Leave Data'!$D:$D,'Leave Data'!$A:$A,'EIP Excess Leave'!$A10,'Leave Data'!$B:$B,'EIP Excess Leave'!$H$2)*$B10</f>
        <v>36113.327919926924</v>
      </c>
      <c r="G10" s="493">
        <f>SUMIFS('Leave Data'!$D:$D,'Leave Data'!$A:$A,'EIP Excess Leave'!$A10,'Leave Data'!$B:$B,'EIP Excess Leave'!$H$3)</f>
        <v>38819.358896616301</v>
      </c>
      <c r="H10" s="493">
        <f t="shared" ref="H10:H19" si="0">F10-G10</f>
        <v>-2706.030976689377</v>
      </c>
      <c r="I10" s="498">
        <f t="shared" ref="I10:I19" si="1">IF(H10=0,2,IF(H10&lt;0,1,3))</f>
        <v>1</v>
      </c>
    </row>
    <row r="11" spans="1:28">
      <c r="A11" t="s">
        <v>133</v>
      </c>
      <c r="B11" s="514">
        <v>0.1</v>
      </c>
      <c r="D11" s="513" t="s">
        <v>134</v>
      </c>
      <c r="E11" s="31" t="s">
        <v>132</v>
      </c>
      <c r="F11" s="493">
        <f>SUMIFS('Leave Data'!$D:$D,'Leave Data'!$A:$A,'EIP Excess Leave'!$A11,'Leave Data'!$B:$B,'EIP Excess Leave'!$H$2)-SUMIFS('Leave Data'!$D:$D,'Leave Data'!$A:$A,'EIP Excess Leave'!$A11,'Leave Data'!$B:$B,'EIP Excess Leave'!$H$2)*$B11</f>
        <v>7176.635978007509</v>
      </c>
      <c r="G11" s="493">
        <f>SUMIFS('Leave Data'!$D:$D,'Leave Data'!$A:$A,'EIP Excess Leave'!$A11,'Leave Data'!$B:$B,'EIP Excess Leave'!$H$3)</f>
        <v>7520.8879633462002</v>
      </c>
      <c r="H11" s="493">
        <f t="shared" si="0"/>
        <v>-344.25198533869116</v>
      </c>
      <c r="I11" s="498">
        <f t="shared" si="1"/>
        <v>1</v>
      </c>
    </row>
    <row r="12" spans="1:28" ht="15.75" thickBot="1">
      <c r="A12" t="s">
        <v>135</v>
      </c>
      <c r="B12" s="514">
        <v>0.1</v>
      </c>
      <c r="D12" s="513" t="s">
        <v>136</v>
      </c>
      <c r="E12" s="31" t="s">
        <v>132</v>
      </c>
      <c r="F12" s="493">
        <f>SUMIFS('Leave Data'!$D:$D,'Leave Data'!$A:$A,'EIP Excess Leave'!$A12,'Leave Data'!$B:$B,'EIP Excess Leave'!$H$2)-SUMIFS('Leave Data'!$D:$D,'Leave Data'!$A:$A,'EIP Excess Leave'!$A12,'Leave Data'!$B:$B,'EIP Excess Leave'!$H$2)*$B12</f>
        <v>4532.7305173876202</v>
      </c>
      <c r="G12" s="493">
        <f>SUMIFS('Leave Data'!$D:$D,'Leave Data'!$A:$A,'EIP Excess Leave'!$A12,'Leave Data'!$B:$B,'EIP Excess Leave'!$H$3)</f>
        <v>5016.2658599629995</v>
      </c>
      <c r="H12" s="493">
        <f t="shared" si="0"/>
        <v>-483.53534257537922</v>
      </c>
      <c r="I12" s="498">
        <f t="shared" si="1"/>
        <v>1</v>
      </c>
    </row>
    <row r="13" spans="1:28">
      <c r="A13" t="s">
        <v>137</v>
      </c>
      <c r="B13" s="514">
        <v>0.1</v>
      </c>
      <c r="D13" s="513" t="s">
        <v>138</v>
      </c>
      <c r="E13" s="31" t="s">
        <v>132</v>
      </c>
      <c r="F13" s="493">
        <f>SUMIFS('Leave Data'!$D:$D,'Leave Data'!$A:$A,'EIP Excess Leave'!$A13,'Leave Data'!$B:$B,'EIP Excess Leave'!$H$2)-SUMIFS('Leave Data'!$D:$D,'Leave Data'!$A:$A,'EIP Excess Leave'!$A13,'Leave Data'!$B:$B,'EIP Excess Leave'!$H$2)*$B13</f>
        <v>1206.6729039474301</v>
      </c>
      <c r="G13" s="493">
        <f>SUMIFS('Leave Data'!$D:$D,'Leave Data'!$A:$A,'EIP Excess Leave'!$A13,'Leave Data'!$B:$B,'EIP Excess Leave'!$H$3)</f>
        <v>1320.9931644736</v>
      </c>
      <c r="H13" s="493">
        <f t="shared" si="0"/>
        <v>-114.32026052616993</v>
      </c>
      <c r="I13" s="498">
        <f t="shared" si="1"/>
        <v>1</v>
      </c>
      <c r="Y13" s="523" t="s">
        <v>139</v>
      </c>
      <c r="Z13" s="524"/>
      <c r="AA13" s="524"/>
      <c r="AB13" s="525"/>
    </row>
    <row r="14" spans="1:28">
      <c r="A14" t="s">
        <v>140</v>
      </c>
      <c r="B14" s="514">
        <v>0.1</v>
      </c>
      <c r="D14" s="513" t="s">
        <v>141</v>
      </c>
      <c r="E14" s="31" t="s">
        <v>132</v>
      </c>
      <c r="F14" s="493">
        <f>SUMIFS('Leave Data'!$D:$D,'Leave Data'!$A:$A,'EIP Excess Leave'!$A14,'Leave Data'!$B:$B,'EIP Excess Leave'!$H$2)-SUMIFS('Leave Data'!$D:$D,'Leave Data'!$A:$A,'EIP Excess Leave'!$A14,'Leave Data'!$B:$B,'EIP Excess Leave'!$H$2)*$B14</f>
        <v>4368.2776105257899</v>
      </c>
      <c r="G14" s="493">
        <f>SUMIFS('Leave Data'!$D:$D,'Leave Data'!$A:$A,'EIP Excess Leave'!$A14,'Leave Data'!$B:$B,'EIP Excess Leave'!$H$3)</f>
        <v>4201.2392368419996</v>
      </c>
      <c r="H14" s="493">
        <f t="shared" si="0"/>
        <v>167.03837368379027</v>
      </c>
      <c r="I14" s="498">
        <f t="shared" si="1"/>
        <v>3</v>
      </c>
      <c r="Y14" s="526" t="str">
        <f>IF('Leave Data'!G2="(All)","Excess ADO Days - NSLHD Total","Excess ADO Days - "&amp;'Leave Data'!$G$2)</f>
        <v>Excess ADO Days - NSLHD Total</v>
      </c>
      <c r="Z14" s="527"/>
      <c r="AA14" s="527"/>
      <c r="AB14" s="528"/>
    </row>
    <row r="15" spans="1:28">
      <c r="A15" t="s">
        <v>142</v>
      </c>
      <c r="B15" s="514">
        <v>0.1</v>
      </c>
      <c r="D15" s="513" t="s">
        <v>143</v>
      </c>
      <c r="E15" s="31" t="s">
        <v>132</v>
      </c>
      <c r="F15" s="493">
        <f>SUMIFS('Leave Data'!$D:$D,'Leave Data'!$A:$A,'EIP Excess Leave'!$A15,'Leave Data'!$B:$B,'EIP Excess Leave'!$H$2)-SUMIFS('Leave Data'!$D:$D,'Leave Data'!$A:$A,'EIP Excess Leave'!$A15,'Leave Data'!$B:$B,'EIP Excess Leave'!$H$2)*$B15</f>
        <v>1643.5239690787198</v>
      </c>
      <c r="G15" s="493">
        <f>SUMIFS('Leave Data'!$D:$D,'Leave Data'!$A:$A,'EIP Excess Leave'!$A15,'Leave Data'!$B:$B,'EIP Excess Leave'!$H$3)</f>
        <v>1350.6751973683001</v>
      </c>
      <c r="H15" s="493">
        <f t="shared" si="0"/>
        <v>292.84877171041967</v>
      </c>
      <c r="I15" s="498">
        <f t="shared" si="1"/>
        <v>3</v>
      </c>
      <c r="Y15" s="526" t="str">
        <f>IF('Leave Data'!G2="(All)","Excess Leave Days - NSLHD Total","Excess Leave Days - "&amp;'Leave Data'!$G$2)</f>
        <v>Excess Leave Days - NSLHD Total</v>
      </c>
      <c r="Z15" s="527"/>
      <c r="AA15" s="527"/>
      <c r="AB15" s="528"/>
    </row>
    <row r="16" spans="1:28">
      <c r="A16" t="s">
        <v>144</v>
      </c>
      <c r="B16" s="514">
        <v>0.1</v>
      </c>
      <c r="D16" s="513" t="s">
        <v>145</v>
      </c>
      <c r="E16" s="31" t="s">
        <v>132</v>
      </c>
      <c r="F16" s="493">
        <f>SUMIFS('Leave Data'!$D:$D,'Leave Data'!$A:$A,'EIP Excess Leave'!$A16,'Leave Data'!$B:$B,'EIP Excess Leave'!$H$2)-SUMIFS('Leave Data'!$D:$D,'Leave Data'!$A:$A,'EIP Excess Leave'!$A16,'Leave Data'!$B:$B,'EIP Excess Leave'!$H$2)*$B16</f>
        <v>167.7274756578</v>
      </c>
      <c r="G16" s="493">
        <f>SUMIFS('Leave Data'!$D:$D,'Leave Data'!$A:$A,'EIP Excess Leave'!$A16,'Leave Data'!$B:$B,'EIP Excess Leave'!$H$3)</f>
        <v>241.20315131569998</v>
      </c>
      <c r="H16" s="493">
        <f t="shared" si="0"/>
        <v>-73.475675657899984</v>
      </c>
      <c r="I16" s="498">
        <f t="shared" si="1"/>
        <v>1</v>
      </c>
      <c r="Y16" s="526"/>
      <c r="Z16" s="527" t="s">
        <v>146</v>
      </c>
      <c r="AA16" s="527" t="s">
        <v>147</v>
      </c>
      <c r="AB16" s="528" t="s">
        <v>148</v>
      </c>
    </row>
    <row r="17" spans="1:28">
      <c r="A17" t="s">
        <v>149</v>
      </c>
      <c r="B17" s="514">
        <v>0.1</v>
      </c>
      <c r="D17" s="513" t="s">
        <v>150</v>
      </c>
      <c r="E17" s="31" t="s">
        <v>132</v>
      </c>
      <c r="F17" s="493">
        <f>SUMIFS('Leave Data'!$D:$D,'Leave Data'!$A:$A,'EIP Excess Leave'!$A17,'Leave Data'!$B:$B,'EIP Excess Leave'!$H$2)-SUMIFS('Leave Data'!$D:$D,'Leave Data'!$A:$A,'EIP Excess Leave'!$A17,'Leave Data'!$B:$B,'EIP Excess Leave'!$H$2)*$B17</f>
        <v>114.48769736853001</v>
      </c>
      <c r="G17" s="493">
        <f>SUMIFS('Leave Data'!$D:$D,'Leave Data'!$A:$A,'EIP Excess Leave'!$A17,'Leave Data'!$B:$B,'EIP Excess Leave'!$H$3)</f>
        <v>118.8708947368</v>
      </c>
      <c r="H17" s="493">
        <f t="shared" si="0"/>
        <v>-4.3831973682699896</v>
      </c>
      <c r="I17" s="498">
        <f t="shared" si="1"/>
        <v>1</v>
      </c>
      <c r="Y17" s="526" t="s">
        <v>151</v>
      </c>
      <c r="Z17" s="529">
        <f>SUMIFS('Leave Data'!G:G,'Leave Data'!$F:$F,'EIP Excess Leave'!$Y17)</f>
        <v>1803</v>
      </c>
      <c r="AA17" s="529">
        <f>SUMIFS('Leave Data'!H:H,'Leave Data'!$F:$F,'EIP Excess Leave'!$Y17)</f>
        <v>68682.320261280795</v>
      </c>
      <c r="AB17" s="530">
        <f>IFERROR(SUMIFS('Leave Data'!$H:$H,'Leave Data'!$F:$F,'EIP Excess Leave'!$H$2)*(1-VLOOKUP('Leave Data'!$G$2,'EIP Excess Leave'!$A$10:$B$18,2,FALSE)),$F$19)</f>
        <v>57824.376967576871</v>
      </c>
    </row>
    <row r="18" spans="1:28" ht="15.75" thickBot="1">
      <c r="A18" t="s">
        <v>152</v>
      </c>
      <c r="B18" s="514">
        <v>0.5</v>
      </c>
      <c r="D18" s="516" t="s">
        <v>153</v>
      </c>
      <c r="E18" s="641" t="s">
        <v>132</v>
      </c>
      <c r="F18" s="494">
        <f>SUMIFS('Leave Data'!$D:$D,'Leave Data'!$A:$A,'EIP Excess Leave'!$A18,'Leave Data'!$B:$B,'EIP Excess Leave'!$H$2)-SUMIFS('Leave Data'!$D:$D,'Leave Data'!$A:$A,'EIP Excess Leave'!$A18,'Leave Data'!$B:$B,'EIP Excess Leave'!$H$2)*$B18</f>
        <v>2500.9928956765498</v>
      </c>
      <c r="G18" s="494">
        <f>SUMIFS('Leave Data'!$D:$D,'Leave Data'!$A:$A,'EIP Excess Leave'!$A18,'Leave Data'!$B:$B,'EIP Excess Leave'!$H$3)</f>
        <v>3950.3197133467002</v>
      </c>
      <c r="H18" s="494">
        <f t="shared" si="0"/>
        <v>-1449.3268176701504</v>
      </c>
      <c r="I18" s="499">
        <f t="shared" si="1"/>
        <v>1</v>
      </c>
      <c r="Y18" s="526" t="s">
        <v>122</v>
      </c>
      <c r="Z18" s="529">
        <f>SUMIFS('Leave Data'!G:G,'Leave Data'!$F:$F,'EIP Excess Leave'!$Y18)</f>
        <v>1652</v>
      </c>
      <c r="AA18" s="529">
        <f>SUMIFS('Leave Data'!H:H,'Leave Data'!$F:$F,'EIP Excess Leave'!$Y18)</f>
        <v>67749.602335528092</v>
      </c>
      <c r="AB18" s="530">
        <f>IFERROR(SUMIFS('Leave Data'!$H:$H,'Leave Data'!$F:$F,'EIP Excess Leave'!$H$2)*(1-VLOOKUP('Leave Data'!$G$2,'EIP Excess Leave'!$A$10:$B$18,2,FALSE)),$F$19)</f>
        <v>57824.376967576871</v>
      </c>
    </row>
    <row r="19" spans="1:28" ht="16.5" thickBot="1">
      <c r="D19" s="678" t="s">
        <v>119</v>
      </c>
      <c r="E19" s="679"/>
      <c r="F19" s="505">
        <f>SUM(F10:F18)</f>
        <v>57824.376967576871</v>
      </c>
      <c r="G19" s="505">
        <f>SUM(G10:G18)</f>
        <v>62539.814078008596</v>
      </c>
      <c r="H19" s="506">
        <f t="shared" si="0"/>
        <v>-4715.4371104317252</v>
      </c>
      <c r="I19" s="497">
        <f t="shared" si="1"/>
        <v>1</v>
      </c>
      <c r="Y19" s="526" t="s">
        <v>154</v>
      </c>
      <c r="Z19" s="529">
        <f>SUMIFS('Leave Data'!G:G,'Leave Data'!$F:$F,'EIP Excess Leave'!$Y19)</f>
        <v>1849</v>
      </c>
      <c r="AA19" s="529">
        <f>SUMIFS('Leave Data'!H:H,'Leave Data'!$F:$F,'EIP Excess Leave'!$Y19)</f>
        <v>67521.216818612578</v>
      </c>
      <c r="AB19" s="530">
        <f>IFERROR(SUMIFS('Leave Data'!$H:$H,'Leave Data'!$F:$F,'EIP Excess Leave'!$H$2)*(1-VLOOKUP('Leave Data'!$G$2,'EIP Excess Leave'!$A$10:$B$18,2,FALSE)),$F$19)</f>
        <v>57824.376967576871</v>
      </c>
    </row>
    <row r="20" spans="1:28">
      <c r="D20" s="511" t="s">
        <v>155</v>
      </c>
      <c r="Y20" s="526" t="s">
        <v>156</v>
      </c>
      <c r="Z20" s="529">
        <f>SUMIFS('Leave Data'!G:G,'Leave Data'!$F:$F,'EIP Excess Leave'!$Y20)</f>
        <v>1777</v>
      </c>
      <c r="AA20" s="529">
        <f>SUMIFS('Leave Data'!H:H,'Leave Data'!$F:$F,'EIP Excess Leave'!$Y20)</f>
        <v>67605.294230265688</v>
      </c>
      <c r="AB20" s="530">
        <f>IFERROR(SUMIFS('Leave Data'!$H:$H,'Leave Data'!$F:$F,'EIP Excess Leave'!$H$2)*(1-VLOOKUP('Leave Data'!$G$2,'EIP Excess Leave'!$A$10:$B$18,2,FALSE)),$F$19)</f>
        <v>57824.376967576871</v>
      </c>
    </row>
    <row r="21" spans="1:28">
      <c r="Y21" s="526" t="s">
        <v>157</v>
      </c>
      <c r="Z21" s="529">
        <f>SUMIFS('Leave Data'!G:G,'Leave Data'!$F:$F,'EIP Excess Leave'!$Y21)</f>
        <v>1971</v>
      </c>
      <c r="AA21" s="529">
        <f>SUMIFS('Leave Data'!H:H,'Leave Data'!$F:$F,'EIP Excess Leave'!$Y21)</f>
        <v>67867.893720863503</v>
      </c>
      <c r="AB21" s="530">
        <f>IFERROR(SUMIFS('Leave Data'!$H:$H,'Leave Data'!$F:$F,'EIP Excess Leave'!$H$2)*(1-VLOOKUP('Leave Data'!$G$2,'EIP Excess Leave'!$A$10:$B$18,2,FALSE)),$F$19)</f>
        <v>57824.376967576871</v>
      </c>
    </row>
    <row r="22" spans="1:28" ht="19.5" thickBot="1">
      <c r="D22" s="500" t="s">
        <v>158</v>
      </c>
      <c r="Y22" s="526" t="s">
        <v>159</v>
      </c>
      <c r="Z22" s="529">
        <f>SUMIFS('Leave Data'!G:G,'Leave Data'!$F:$F,'EIP Excess Leave'!$Y22)</f>
        <v>1855</v>
      </c>
      <c r="AA22" s="529">
        <f>SUMIFS('Leave Data'!H:H,'Leave Data'!$F:$F,'EIP Excess Leave'!$Y22)</f>
        <v>67706.176373118084</v>
      </c>
      <c r="AB22" s="530">
        <f>IFERROR(SUMIFS('Leave Data'!$H:$H,'Leave Data'!$F:$F,'EIP Excess Leave'!$H$2)*(1-VLOOKUP('Leave Data'!$G$2,'EIP Excess Leave'!$A$10:$B$18,2,FALSE)),$F$19)</f>
        <v>57824.376967576871</v>
      </c>
    </row>
    <row r="23" spans="1:28" ht="26.25" thickBot="1">
      <c r="D23" s="515" t="s">
        <v>126</v>
      </c>
      <c r="E23" s="515" t="s">
        <v>106</v>
      </c>
      <c r="F23" s="489" t="s">
        <v>160</v>
      </c>
      <c r="G23" s="489" t="s">
        <v>128</v>
      </c>
      <c r="H23" s="666" t="s">
        <v>129</v>
      </c>
      <c r="I23" s="667"/>
      <c r="Y23" s="526" t="s">
        <v>161</v>
      </c>
      <c r="Z23" s="529">
        <f>SUMIFS('Leave Data'!G:G,'Leave Data'!$F:$F,'EIP Excess Leave'!$Y23)</f>
        <v>2045</v>
      </c>
      <c r="AA23" s="529">
        <f>SUMIFS('Leave Data'!H:H,'Leave Data'!$F:$F,'EIP Excess Leave'!$Y23)</f>
        <v>67358.357658833716</v>
      </c>
      <c r="AB23" s="530">
        <f>IFERROR(SUMIFS('Leave Data'!$H:$H,'Leave Data'!$F:$F,'EIP Excess Leave'!$H$2)*(1-VLOOKUP('Leave Data'!$G$2,'EIP Excess Leave'!$A$10:$B$18,2,FALSE)),$F$19)</f>
        <v>57824.376967576871</v>
      </c>
    </row>
    <row r="24" spans="1:28">
      <c r="A24" t="s">
        <v>130</v>
      </c>
      <c r="B24" s="514">
        <v>1</v>
      </c>
      <c r="D24" s="512" t="s">
        <v>131</v>
      </c>
      <c r="E24" s="510" t="s">
        <v>162</v>
      </c>
      <c r="F24" s="493">
        <v>0</v>
      </c>
      <c r="G24" s="493">
        <f>SUMIFS('Leave Data'!$C:$C,'Leave Data'!$A:$A,'EIP Excess Leave'!$A24,'Leave Data'!$B:$B,'EIP Excess Leave'!$H$3)</f>
        <v>731.5</v>
      </c>
      <c r="H24" s="493">
        <f t="shared" ref="H24:H33" si="2">F24-G24</f>
        <v>-731.5</v>
      </c>
      <c r="I24" s="498"/>
      <c r="Y24" s="526" t="s">
        <v>163</v>
      </c>
      <c r="Z24" s="529">
        <f>SUMIFS('Leave Data'!G:G,'Leave Data'!$F:$F,'EIP Excess Leave'!$Y24)</f>
        <v>1926</v>
      </c>
      <c r="AA24" s="529">
        <f>SUMIFS('Leave Data'!H:H,'Leave Data'!$F:$F,'EIP Excess Leave'!$Y24)</f>
        <v>67125.579763157803</v>
      </c>
      <c r="AB24" s="530">
        <f>IFERROR(SUMIFS('Leave Data'!$H:$H,'Leave Data'!$F:$F,'EIP Excess Leave'!$H$2)*(1-VLOOKUP('Leave Data'!$G$2,'EIP Excess Leave'!$A$10:$B$18,2,FALSE)),$F$19)</f>
        <v>57824.376967576871</v>
      </c>
    </row>
    <row r="25" spans="1:28">
      <c r="A25" t="s">
        <v>133</v>
      </c>
      <c r="B25" s="514">
        <v>1</v>
      </c>
      <c r="D25" s="513" t="s">
        <v>134</v>
      </c>
      <c r="E25" s="31" t="s">
        <v>162</v>
      </c>
      <c r="F25" s="493">
        <v>0</v>
      </c>
      <c r="G25" s="493">
        <f>SUMIFS('Leave Data'!$C:$C,'Leave Data'!$A:$A,'EIP Excess Leave'!$A25,'Leave Data'!$B:$B,'EIP Excess Leave'!$H$3)</f>
        <v>158</v>
      </c>
      <c r="H25" s="493">
        <f t="shared" si="2"/>
        <v>-158</v>
      </c>
      <c r="I25" s="498">
        <f t="shared" ref="I25:I33" si="3">IF(H25=0,2,IF(H25&lt;0,1,3))</f>
        <v>1</v>
      </c>
      <c r="Y25" s="526" t="s">
        <v>164</v>
      </c>
      <c r="Z25" s="529">
        <f>SUMIFS('Leave Data'!G:G,'Leave Data'!$F:$F,'EIP Excess Leave'!$Y25)</f>
        <v>1839</v>
      </c>
      <c r="AA25" s="529">
        <f>SUMIFS('Leave Data'!H:H,'Leave Data'!$F:$F,'EIP Excess Leave'!$Y25)</f>
        <v>66411.061365607296</v>
      </c>
      <c r="AB25" s="530">
        <f>IFERROR(SUMIFS('Leave Data'!$H:$H,'Leave Data'!$F:$F,'EIP Excess Leave'!$H$2)*(1-VLOOKUP('Leave Data'!$G$2,'EIP Excess Leave'!$A$10:$B$18,2,FALSE)),$F$19)</f>
        <v>57824.376967576871</v>
      </c>
    </row>
    <row r="26" spans="1:28">
      <c r="A26" t="s">
        <v>135</v>
      </c>
      <c r="B26" s="514">
        <v>1</v>
      </c>
      <c r="D26" s="513" t="s">
        <v>136</v>
      </c>
      <c r="E26" s="31" t="s">
        <v>162</v>
      </c>
      <c r="F26" s="493">
        <v>0</v>
      </c>
      <c r="G26" s="493">
        <f>SUMIFS('Leave Data'!$C:$C,'Leave Data'!$A:$A,'EIP Excess Leave'!$A26,'Leave Data'!$B:$B,'EIP Excess Leave'!$H$3)</f>
        <v>28</v>
      </c>
      <c r="H26" s="493">
        <f t="shared" si="2"/>
        <v>-28</v>
      </c>
      <c r="I26" s="498">
        <f t="shared" si="3"/>
        <v>1</v>
      </c>
      <c r="Y26" s="526" t="s">
        <v>165</v>
      </c>
      <c r="Z26" s="529">
        <f>SUMIFS('Leave Data'!G:G,'Leave Data'!$F:$F,'EIP Excess Leave'!$Y26)</f>
        <v>2091</v>
      </c>
      <c r="AA26" s="529">
        <f>SUMIFS('Leave Data'!H:H,'Leave Data'!$F:$F,'EIP Excess Leave'!$Y26)</f>
        <v>65453.505932334927</v>
      </c>
      <c r="AB26" s="530">
        <f>IFERROR(SUMIFS('Leave Data'!$H:$H,'Leave Data'!$F:$F,'EIP Excess Leave'!$H$2)*(1-VLOOKUP('Leave Data'!$G$2,'EIP Excess Leave'!$A$10:$B$18,2,FALSE)),$F$19)</f>
        <v>57824.376967576871</v>
      </c>
    </row>
    <row r="27" spans="1:28">
      <c r="A27" t="s">
        <v>137</v>
      </c>
      <c r="B27" s="514">
        <v>1</v>
      </c>
      <c r="D27" s="513" t="s">
        <v>138</v>
      </c>
      <c r="E27" s="31" t="s">
        <v>162</v>
      </c>
      <c r="F27" s="493">
        <v>0</v>
      </c>
      <c r="G27" s="493">
        <f>SUMIFS('Leave Data'!$C:$C,'Leave Data'!$A:$A,'EIP Excess Leave'!$A27,'Leave Data'!$B:$B,'EIP Excess Leave'!$H$3)</f>
        <v>26</v>
      </c>
      <c r="H27" s="493">
        <f t="shared" si="2"/>
        <v>-26</v>
      </c>
      <c r="I27" s="498">
        <f t="shared" si="3"/>
        <v>1</v>
      </c>
      <c r="Y27" s="526" t="s">
        <v>166</v>
      </c>
      <c r="Z27" s="529">
        <f>SUMIFS('Leave Data'!G:G,'Leave Data'!$F:$F,'EIP Excess Leave'!$Y27)</f>
        <v>1881</v>
      </c>
      <c r="AA27" s="529">
        <f>SUMIFS('Leave Data'!H:H,'Leave Data'!$F:$F,'EIP Excess Leave'!$Y27)</f>
        <v>65048.369646616382</v>
      </c>
      <c r="AB27" s="530">
        <f>IFERROR(SUMIFS('Leave Data'!$H:$H,'Leave Data'!$F:$F,'EIP Excess Leave'!$H$2)*(1-VLOOKUP('Leave Data'!$G$2,'EIP Excess Leave'!$A$10:$B$18,2,FALSE)),$F$19)</f>
        <v>57824.376967576871</v>
      </c>
    </row>
    <row r="28" spans="1:28">
      <c r="A28" t="s">
        <v>140</v>
      </c>
      <c r="B28" s="514">
        <v>1</v>
      </c>
      <c r="D28" s="513" t="s">
        <v>141</v>
      </c>
      <c r="E28" s="31" t="s">
        <v>162</v>
      </c>
      <c r="F28" s="493">
        <v>0</v>
      </c>
      <c r="G28" s="493">
        <f>SUMIFS('Leave Data'!$C:$C,'Leave Data'!$A:$A,'EIP Excess Leave'!$A28,'Leave Data'!$B:$B,'EIP Excess Leave'!$H$3)</f>
        <v>70</v>
      </c>
      <c r="H28" s="493">
        <f t="shared" si="2"/>
        <v>-70</v>
      </c>
      <c r="I28" s="498">
        <f t="shared" si="3"/>
        <v>1</v>
      </c>
      <c r="Y28" s="526" t="s">
        <v>167</v>
      </c>
      <c r="Z28" s="529">
        <f>SUMIFS('Leave Data'!G:G,'Leave Data'!$F:$F,'EIP Excess Leave'!$Y28)</f>
        <v>1987.5</v>
      </c>
      <c r="AA28" s="529">
        <f>SUMIFS('Leave Data'!H:H,'Leave Data'!$F:$F,'EIP Excess Leave'!$Y28)</f>
        <v>65068.372752818308</v>
      </c>
      <c r="AB28" s="530">
        <f>IFERROR(SUMIFS('Leave Data'!$H:$H,'Leave Data'!$F:$F,'EIP Excess Leave'!$H$2)*(1-VLOOKUP('Leave Data'!$G$2,'EIP Excess Leave'!$A$10:$B$18,2,FALSE)),$F$19)</f>
        <v>57824.376967576871</v>
      </c>
    </row>
    <row r="29" spans="1:28">
      <c r="A29" t="s">
        <v>142</v>
      </c>
      <c r="B29" s="514">
        <v>1</v>
      </c>
      <c r="D29" s="513" t="s">
        <v>143</v>
      </c>
      <c r="E29" s="31" t="s">
        <v>162</v>
      </c>
      <c r="F29" s="493">
        <v>0</v>
      </c>
      <c r="G29" s="493">
        <f>SUMIFS('Leave Data'!$C:$C,'Leave Data'!$A:$A,'EIP Excess Leave'!$A29,'Leave Data'!$B:$B,'EIP Excess Leave'!$H$3)</f>
        <v>60</v>
      </c>
      <c r="H29" s="493">
        <f t="shared" si="2"/>
        <v>-60</v>
      </c>
      <c r="I29" s="498">
        <f t="shared" si="3"/>
        <v>1</v>
      </c>
      <c r="Y29" s="526" t="s">
        <v>168</v>
      </c>
      <c r="Z29" s="529">
        <f>SUMIFS('Leave Data'!G:G,'Leave Data'!$F:$F,'EIP Excess Leave'!$Y29)</f>
        <v>1771.5</v>
      </c>
      <c r="AA29" s="529">
        <f>SUMIFS('Leave Data'!H:H,'Leave Data'!$F:$F,'EIP Excess Leave'!$Y29)</f>
        <v>64857.393439850399</v>
      </c>
      <c r="AB29" s="530">
        <f>IFERROR(SUMIFS('Leave Data'!$H:$H,'Leave Data'!$F:$F,'EIP Excess Leave'!$H$2)*(1-VLOOKUP('Leave Data'!$G$2,'EIP Excess Leave'!$A$10:$B$18,2,FALSE)),$F$19)</f>
        <v>57824.376967576871</v>
      </c>
    </row>
    <row r="30" spans="1:28">
      <c r="A30" t="s">
        <v>144</v>
      </c>
      <c r="B30" s="514">
        <v>1</v>
      </c>
      <c r="D30" s="513" t="s">
        <v>145</v>
      </c>
      <c r="E30" s="31" t="s">
        <v>162</v>
      </c>
      <c r="F30" s="493">
        <v>0</v>
      </c>
      <c r="G30" s="493">
        <f>SUMIFS('Leave Data'!$C:$C,'Leave Data'!$A:$A,'EIP Excess Leave'!$A30,'Leave Data'!$B:$B,'EIP Excess Leave'!$H$3)</f>
        <v>19</v>
      </c>
      <c r="H30" s="493">
        <f t="shared" si="2"/>
        <v>-19</v>
      </c>
      <c r="I30" s="498">
        <f t="shared" si="3"/>
        <v>1</v>
      </c>
      <c r="Y30" s="526" t="s">
        <v>169</v>
      </c>
      <c r="Z30" s="529">
        <f>SUMIFS('Leave Data'!G:G,'Leave Data'!$F:$F,'EIP Excess Leave'!$Y30)</f>
        <v>1506.5</v>
      </c>
      <c r="AA30" s="529">
        <f>SUMIFS('Leave Data'!H:H,'Leave Data'!$F:$F,'EIP Excess Leave'!$Y30)</f>
        <v>64404.529970862699</v>
      </c>
      <c r="AB30" s="530">
        <f>IFERROR(SUMIFS('Leave Data'!$H:$H,'Leave Data'!$F:$F,'EIP Excess Leave'!$H$2)*(1-VLOOKUP('Leave Data'!$G$2,'EIP Excess Leave'!$A$10:$B$18,2,FALSE)),$F$19)</f>
        <v>57824.376967576871</v>
      </c>
    </row>
    <row r="31" spans="1:28">
      <c r="A31" t="s">
        <v>149</v>
      </c>
      <c r="B31" s="514">
        <v>1</v>
      </c>
      <c r="D31" s="513" t="s">
        <v>150</v>
      </c>
      <c r="E31" s="31" t="s">
        <v>162</v>
      </c>
      <c r="F31" s="493">
        <v>0</v>
      </c>
      <c r="G31" s="493">
        <f>SUMIFS('Leave Data'!$C:$C,'Leave Data'!$A:$A,'EIP Excess Leave'!$A31,'Leave Data'!$B:$B,'EIP Excess Leave'!$H$3)</f>
        <v>14</v>
      </c>
      <c r="H31" s="493">
        <f t="shared" si="2"/>
        <v>-14</v>
      </c>
      <c r="I31" s="498">
        <f t="shared" si="3"/>
        <v>1</v>
      </c>
      <c r="Y31" s="526" t="s">
        <v>170</v>
      </c>
      <c r="Z31" s="529">
        <f>SUMIFS('Leave Data'!G:G,'Leave Data'!$F:$F,'EIP Excess Leave'!$Y31)</f>
        <v>1290.5</v>
      </c>
      <c r="AA31" s="529">
        <f>SUMIFS('Leave Data'!H:H,'Leave Data'!$F:$F,'EIP Excess Leave'!$Y31)</f>
        <v>61790.512092109195</v>
      </c>
      <c r="AB31" s="530">
        <f>IFERROR(SUMIFS('Leave Data'!$H:$H,'Leave Data'!$F:$F,'EIP Excess Leave'!$H$2)*(1-VLOOKUP('Leave Data'!$G$2,'EIP Excess Leave'!$A$10:$B$18,2,FALSE)),$F$19)</f>
        <v>57824.376967576871</v>
      </c>
    </row>
    <row r="32" spans="1:28" ht="15.75" thickBot="1">
      <c r="A32" t="s">
        <v>152</v>
      </c>
      <c r="B32" s="514">
        <v>1</v>
      </c>
      <c r="D32" s="516" t="s">
        <v>153</v>
      </c>
      <c r="E32" s="641" t="s">
        <v>162</v>
      </c>
      <c r="F32" s="494">
        <v>0</v>
      </c>
      <c r="G32" s="494">
        <f>SUMIFS('Leave Data'!$C:$C,'Leave Data'!$A:$A,'EIP Excess Leave'!$A32,'Leave Data'!$B:$B,'EIP Excess Leave'!$H$3)</f>
        <v>283</v>
      </c>
      <c r="H32" s="494">
        <f t="shared" si="2"/>
        <v>-283</v>
      </c>
      <c r="I32" s="499">
        <f t="shared" si="3"/>
        <v>1</v>
      </c>
      <c r="Y32" s="526" t="s">
        <v>171</v>
      </c>
      <c r="Z32" s="529">
        <f>SUMIFS('Leave Data'!G:G,'Leave Data'!$F:$F,'EIP Excess Leave'!$Y32)</f>
        <v>1355.5</v>
      </c>
      <c r="AA32" s="529">
        <f>SUMIFS('Leave Data'!H:H,'Leave Data'!$F:$F,'EIP Excess Leave'!$Y32)</f>
        <v>61406.03057330961</v>
      </c>
      <c r="AB32" s="530">
        <f>IFERROR(SUMIFS('Leave Data'!$H:$H,'Leave Data'!$F:$F,'EIP Excess Leave'!$H$2)*(1-VLOOKUP('Leave Data'!$G$2,'EIP Excess Leave'!$A$10:$B$18,2,FALSE)),$F$19)</f>
        <v>57824.376967576871</v>
      </c>
    </row>
    <row r="33" spans="4:28" ht="16.5" thickBot="1">
      <c r="D33" s="678" t="s">
        <v>119</v>
      </c>
      <c r="E33" s="679"/>
      <c r="F33" s="505">
        <f>SUM(F24:F32)</f>
        <v>0</v>
      </c>
      <c r="G33" s="505">
        <f>SUM(G24:G32)</f>
        <v>1389.5</v>
      </c>
      <c r="H33" s="506">
        <f t="shared" si="2"/>
        <v>-1389.5</v>
      </c>
      <c r="I33" s="497">
        <f t="shared" si="3"/>
        <v>1</v>
      </c>
      <c r="Y33" s="526" t="s">
        <v>124</v>
      </c>
      <c r="Z33" s="529">
        <f>SUMIFS('Leave Data'!G:G,'Leave Data'!$F:$F,'EIP Excess Leave'!$Y33)</f>
        <v>1402.5</v>
      </c>
      <c r="AA33" s="529">
        <f>SUMIFS('Leave Data'!H:H,'Leave Data'!$F:$F,'EIP Excess Leave'!$Y33)</f>
        <v>62733.717656955909</v>
      </c>
      <c r="AB33" s="530">
        <f>IFERROR(SUMIFS('Leave Data'!$H:$H,'Leave Data'!$F:$F,'EIP Excess Leave'!$H$2)*(1-VLOOKUP('Leave Data'!$G$2,'EIP Excess Leave'!$A$10:$B$18,2,FALSE)),$F$19)</f>
        <v>57824.376967576871</v>
      </c>
    </row>
    <row r="34" spans="4:28">
      <c r="D34" s="511" t="s">
        <v>172</v>
      </c>
      <c r="Y34" s="526" t="s">
        <v>173</v>
      </c>
      <c r="Z34" s="529"/>
      <c r="AA34" s="529"/>
      <c r="AB34" s="530">
        <f>IFERROR(SUMIFS('Leave Data'!$H:$H,'Leave Data'!$F:$F,'EIP Excess Leave'!$H$2)*(1-VLOOKUP('Leave Data'!$G$2,'EIP Excess Leave'!$A$10:$B$18,2,FALSE)),$F$19)</f>
        <v>57824.376967576871</v>
      </c>
    </row>
    <row r="35" spans="4:28">
      <c r="Y35" s="526" t="s">
        <v>174</v>
      </c>
      <c r="Z35" s="529"/>
      <c r="AA35" s="529"/>
      <c r="AB35" s="530">
        <f>IFERROR(SUMIFS('Leave Data'!$H:$H,'Leave Data'!$F:$F,'EIP Excess Leave'!$H$2)*(1-VLOOKUP('Leave Data'!$G$2,'EIP Excess Leave'!$A$10:$B$18,2,FALSE)),$F$19)</f>
        <v>57824.376967576871</v>
      </c>
    </row>
    <row r="36" spans="4:28">
      <c r="Y36" s="526" t="s">
        <v>175</v>
      </c>
      <c r="Z36" s="529"/>
      <c r="AA36" s="529"/>
      <c r="AB36" s="530">
        <f>IFERROR(SUMIFS('Leave Data'!$H:$H,'Leave Data'!$F:$F,'EIP Excess Leave'!$H$2)*(1-VLOOKUP('Leave Data'!$G$2,'EIP Excess Leave'!$A$10:$B$18,2,FALSE)),$F$19)</f>
        <v>57824.376967576871</v>
      </c>
    </row>
    <row r="37" spans="4:28">
      <c r="Y37" s="526" t="s">
        <v>176</v>
      </c>
      <c r="Z37" s="529"/>
      <c r="AA37" s="529"/>
      <c r="AB37" s="530">
        <f>IFERROR(SUMIFS('Leave Data'!$H:$H,'Leave Data'!$F:$F,'EIP Excess Leave'!$H$2)*(1-VLOOKUP('Leave Data'!$G$2,'EIP Excess Leave'!$A$10:$B$18,2,FALSE)),$F$19)</f>
        <v>57824.376967576871</v>
      </c>
    </row>
    <row r="38" spans="4:28">
      <c r="Y38" s="526" t="s">
        <v>177</v>
      </c>
      <c r="Z38" s="529"/>
      <c r="AA38" s="529"/>
      <c r="AB38" s="530">
        <f>IFERROR(SUMIFS('Leave Data'!$H:$H,'Leave Data'!$F:$F,'EIP Excess Leave'!$H$2)*(1-VLOOKUP('Leave Data'!$G$2,'EIP Excess Leave'!$A$10:$B$18,2,FALSE)),$F$19)</f>
        <v>57824.376967576871</v>
      </c>
    </row>
    <row r="39" spans="4:28">
      <c r="Y39" s="526" t="s">
        <v>178</v>
      </c>
      <c r="Z39" s="529"/>
      <c r="AA39" s="529"/>
      <c r="AB39" s="530">
        <f>IFERROR(SUMIFS('Leave Data'!$H:$H,'Leave Data'!$F:$F,'EIP Excess Leave'!$H$2)*(1-VLOOKUP('Leave Data'!$G$2,'EIP Excess Leave'!$A$10:$B$18,2,FALSE)),$F$19)</f>
        <v>57824.376967576871</v>
      </c>
    </row>
    <row r="40" spans="4:28">
      <c r="Y40" s="526" t="s">
        <v>179</v>
      </c>
      <c r="Z40" s="529"/>
      <c r="AA40" s="529"/>
      <c r="AB40" s="530">
        <f>IFERROR(SUMIFS('Leave Data'!$H:$H,'Leave Data'!$F:$F,'EIP Excess Leave'!$H$2)*(1-VLOOKUP('Leave Data'!$G$2,'EIP Excess Leave'!$A$10:$B$18,2,FALSE)),$F$19)</f>
        <v>57824.376967576871</v>
      </c>
    </row>
    <row r="41" spans="4:28">
      <c r="Y41" s="526" t="s">
        <v>180</v>
      </c>
      <c r="Z41" s="529"/>
      <c r="AA41" s="529"/>
      <c r="AB41" s="530">
        <f>IFERROR(SUMIFS('Leave Data'!$H:$H,'Leave Data'!$F:$F,'EIP Excess Leave'!$H$2)*(1-VLOOKUP('Leave Data'!$G$2,'EIP Excess Leave'!$A$10:$B$18,2,FALSE)),$F$19)</f>
        <v>57824.376967576871</v>
      </c>
    </row>
    <row r="42" spans="4:28" ht="15.75" thickBot="1">
      <c r="Y42" s="531" t="s">
        <v>181</v>
      </c>
      <c r="Z42" s="717"/>
      <c r="AA42" s="717"/>
      <c r="AB42" s="532">
        <f>IFERROR(SUMIFS('Leave Data'!$H:$H,'Leave Data'!$F:$F,'EIP Excess Leave'!$H$2)*(1-VLOOKUP('Leave Data'!$G$2,'EIP Excess Leave'!$A$10:$B$18,2,FALSE)),$F$19)</f>
        <v>57824.376967576871</v>
      </c>
    </row>
  </sheetData>
  <sheetProtection algorithmName="SHA-512" hashValue="ERzze2Jy0+U+QwwDo/3IqCzEqpsSkZb14/Tn0k+dyOHRhMkeOcu29qLs0obgQpre0z7h0us3Ar287YPgYdqUCg==" saltValue="v7NusHga79smrEM79pRXeA==" spinCount="100000" sheet="1" objects="1" scenarios="1"/>
  <mergeCells count="5">
    <mergeCell ref="D19:E19"/>
    <mergeCell ref="D5:I6"/>
    <mergeCell ref="H9:I9"/>
    <mergeCell ref="H23:I23"/>
    <mergeCell ref="D33:E33"/>
  </mergeCells>
  <phoneticPr fontId="205" type="noConversion"/>
  <conditionalFormatting sqref="I10:I19">
    <cfRule type="iconSet" priority="3">
      <iconSet showValue="0">
        <cfvo type="percent" val="0"/>
        <cfvo type="num" val="2"/>
        <cfvo type="num" val="3"/>
      </iconSet>
    </cfRule>
  </conditionalFormatting>
  <conditionalFormatting sqref="I24:I32">
    <cfRule type="iconSet" priority="2">
      <iconSet showValue="0">
        <cfvo type="percent" val="0"/>
        <cfvo type="num" val="2"/>
        <cfvo type="num" val="3"/>
      </iconSet>
    </cfRule>
  </conditionalFormatting>
  <conditionalFormatting sqref="I33">
    <cfRule type="iconSet" priority="1">
      <iconSet showValue="0">
        <cfvo type="percent" val="0"/>
        <cfvo type="num" val="2"/>
        <cfvo type="num" val="3"/>
      </iconSet>
    </cfRule>
  </conditionalFormatting>
  <printOptions horizontalCentered="1"/>
  <pageMargins left="0.70866141732283472" right="0.70866141732283472" top="0.19685039370078741" bottom="0.19685039370078741" header="0.31496062992125984" footer="0.31496062992125984"/>
  <pageSetup paperSize="9" orientation="landscape" r:id="rId1"/>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C9794-AFA6-4894-9BA1-7FD3DE3A1EDA}">
  <sheetPr>
    <tabColor theme="9" tint="0.39997558519241921"/>
    <pageSetUpPr fitToPage="1"/>
  </sheetPr>
  <dimension ref="A1:AA27"/>
  <sheetViews>
    <sheetView showGridLines="0" topLeftCell="C1" zoomScaleNormal="100" workbookViewId="0">
      <selection activeCell="F31" sqref="F31"/>
    </sheetView>
  </sheetViews>
  <sheetFormatPr defaultRowHeight="15"/>
  <cols>
    <col min="1" max="1" width="51.42578125" hidden="1" customWidth="1"/>
    <col min="2" max="2" width="0" hidden="1" customWidth="1"/>
    <col min="3" max="3" width="2.5703125" customWidth="1"/>
    <col min="4" max="4" width="52.42578125" customWidth="1"/>
    <col min="5" max="5" width="14.5703125" bestFit="1" customWidth="1"/>
    <col min="6" max="7" width="15.7109375" customWidth="1"/>
    <col min="8" max="8" width="13.7109375" customWidth="1"/>
    <col min="9" max="9" width="3.7109375" customWidth="1"/>
    <col min="10" max="10" width="1.42578125" customWidth="1"/>
    <col min="11" max="12" width="15.7109375" customWidth="1"/>
    <col min="13" max="13" width="13.7109375" customWidth="1"/>
    <col min="14" max="14" width="3.7109375" customWidth="1"/>
    <col min="16" max="16" width="11.7109375" bestFit="1" customWidth="1"/>
    <col min="17" max="17" width="10.7109375" bestFit="1" customWidth="1"/>
    <col min="18" max="18" width="11.5703125" bestFit="1" customWidth="1"/>
    <col min="19" max="19" width="10.7109375" bestFit="1" customWidth="1"/>
    <col min="20" max="22" width="11.5703125" bestFit="1" customWidth="1"/>
  </cols>
  <sheetData>
    <row r="1" spans="1:27" ht="15" customHeight="1"/>
    <row r="2" spans="1:27" ht="15" customHeight="1">
      <c r="D2" s="676" t="s">
        <v>182</v>
      </c>
      <c r="E2" s="676"/>
      <c r="F2" s="676"/>
      <c r="G2" s="676"/>
      <c r="H2" s="676"/>
      <c r="I2" s="676"/>
      <c r="J2" s="676"/>
      <c r="K2" s="676"/>
      <c r="R2" s="517"/>
    </row>
    <row r="3" spans="1:27" ht="15" customHeight="1">
      <c r="D3" s="676"/>
      <c r="E3" s="676"/>
      <c r="F3" s="676"/>
      <c r="G3" s="676"/>
      <c r="H3" s="676"/>
      <c r="I3" s="676"/>
      <c r="J3" s="676"/>
      <c r="K3" s="676"/>
      <c r="R3" s="517"/>
    </row>
    <row r="5" spans="1:27" ht="19.5" thickBot="1">
      <c r="D5" s="500" t="s">
        <v>117</v>
      </c>
      <c r="E5" s="500"/>
      <c r="M5" s="689">
        <f>Results!C3</f>
        <v>45351</v>
      </c>
      <c r="N5" s="689"/>
      <c r="P5" s="587" t="s">
        <v>183</v>
      </c>
    </row>
    <row r="6" spans="1:27" ht="26.25" thickBot="1">
      <c r="D6" s="488" t="s">
        <v>118</v>
      </c>
      <c r="E6" s="509" t="s">
        <v>106</v>
      </c>
      <c r="F6" s="489" t="s">
        <v>107</v>
      </c>
      <c r="G6" s="490" t="s">
        <v>108</v>
      </c>
      <c r="H6" s="666" t="s">
        <v>109</v>
      </c>
      <c r="I6" s="667"/>
      <c r="K6" s="489" t="s">
        <v>110</v>
      </c>
      <c r="L6" s="490" t="s">
        <v>111</v>
      </c>
      <c r="M6" s="666" t="s">
        <v>112</v>
      </c>
      <c r="N6" s="667"/>
      <c r="P6" s="31" t="s">
        <v>184</v>
      </c>
      <c r="Q6" s="31" t="s">
        <v>185</v>
      </c>
      <c r="R6" s="31" t="s">
        <v>186</v>
      </c>
      <c r="S6" s="31" t="s">
        <v>187</v>
      </c>
      <c r="T6" s="31" t="s">
        <v>188</v>
      </c>
      <c r="U6" s="31" t="s">
        <v>189</v>
      </c>
      <c r="V6" s="31" t="s">
        <v>190</v>
      </c>
      <c r="W6" s="31" t="s">
        <v>191</v>
      </c>
      <c r="X6" s="31" t="s">
        <v>192</v>
      </c>
      <c r="Y6" s="31" t="s">
        <v>193</v>
      </c>
      <c r="Z6" s="31" t="s">
        <v>194</v>
      </c>
      <c r="AA6" s="31" t="s">
        <v>195</v>
      </c>
    </row>
    <row r="7" spans="1:27">
      <c r="A7" t="s">
        <v>45</v>
      </c>
      <c r="D7" s="512" t="s">
        <v>196</v>
      </c>
      <c r="E7" s="510" t="s">
        <v>197</v>
      </c>
      <c r="F7" s="492">
        <f>SUMIFS(Results!L:L,Results!E:E,'EIP WoG Savings'!A7)</f>
        <v>87</v>
      </c>
      <c r="G7" s="492">
        <f>'WoGS DATA'!S222/1000</f>
        <v>54.921369999999996</v>
      </c>
      <c r="H7" s="493">
        <f t="shared" ref="H7:H12" si="0">G7-F7</f>
        <v>-32.078630000000004</v>
      </c>
      <c r="I7" s="498">
        <f t="shared" ref="I7:I12" si="1">IF(H7=0,2,IF(H7&lt;0,1,3))</f>
        <v>1</v>
      </c>
      <c r="K7" s="501">
        <f>SUMIFS(Results!O:O,Results!E:E,'EIP WoG Savings'!A7)</f>
        <v>91</v>
      </c>
      <c r="L7" s="492">
        <f>SUMIFS(Results!P:P,Results!E:E,'EIP WoG Savings'!A7)</f>
        <v>78.413099999999986</v>
      </c>
      <c r="M7" s="493">
        <f t="shared" ref="M7:M12" si="2">L7-K7</f>
        <v>-12.586900000000014</v>
      </c>
      <c r="N7" s="498">
        <f t="shared" ref="N7:N12" si="3">IF(M7=0,2,IF(M7&lt;0,1,3))</f>
        <v>1</v>
      </c>
      <c r="P7" s="491">
        <f>'WoGS DATA'!F222</f>
        <v>118485.2</v>
      </c>
      <c r="Q7" s="491">
        <f>'WoGS DATA'!G222</f>
        <v>-20404.900000000001</v>
      </c>
      <c r="R7" s="491">
        <f>'WoGS DATA'!H222</f>
        <v>-23790.59</v>
      </c>
      <c r="S7" s="491">
        <f>'WoGS DATA'!I222</f>
        <v>-31114.699999999997</v>
      </c>
      <c r="T7" s="491">
        <f>'WoGS DATA'!J222</f>
        <v>-17117.79</v>
      </c>
      <c r="U7" s="491">
        <f>'WoGS DATA'!K222</f>
        <v>-15635.73</v>
      </c>
      <c r="V7" s="491">
        <f>'WoGS DATA'!L222</f>
        <v>61991.609999999993</v>
      </c>
      <c r="W7" s="491">
        <f>'WoGS DATA'!M222</f>
        <v>-17491.73</v>
      </c>
      <c r="X7" s="491"/>
      <c r="Y7" s="491"/>
      <c r="Z7" s="491"/>
      <c r="AA7" s="491"/>
    </row>
    <row r="8" spans="1:27">
      <c r="A8" t="s">
        <v>42</v>
      </c>
      <c r="D8" s="513" t="s">
        <v>198</v>
      </c>
      <c r="E8" s="510" t="s">
        <v>197</v>
      </c>
      <c r="F8" s="492">
        <f>SUMIFS(Results!L:L,Results!E:E,'EIP WoG Savings'!A8)</f>
        <v>694</v>
      </c>
      <c r="G8" s="491">
        <f>'WoGS DATA'!S189/1000</f>
        <v>425.62503000000004</v>
      </c>
      <c r="H8" s="493">
        <f t="shared" si="0"/>
        <v>-268.37496999999996</v>
      </c>
      <c r="I8" s="498">
        <f t="shared" si="1"/>
        <v>1</v>
      </c>
      <c r="K8" s="501">
        <f>SUMIFS(Results!O:O,Results!E:E,'EIP WoG Savings'!A8)</f>
        <v>1118</v>
      </c>
      <c r="L8" s="492">
        <f>SUMIFS(Results!P:P,Results!E:E,'EIP WoG Savings'!A8)</f>
        <v>885.95874000000003</v>
      </c>
      <c r="M8" s="493">
        <f t="shared" si="2"/>
        <v>-232.04125999999997</v>
      </c>
      <c r="N8" s="498">
        <f t="shared" si="3"/>
        <v>1</v>
      </c>
      <c r="P8" s="491">
        <f>'WoGS DATA'!F189</f>
        <v>11183.280000000006</v>
      </c>
      <c r="Q8" s="491">
        <f>'WoGS DATA'!G189</f>
        <v>96810.18</v>
      </c>
      <c r="R8" s="491">
        <f>'WoGS DATA'!H189</f>
        <v>78974.710000000006</v>
      </c>
      <c r="S8" s="491">
        <f>'WoGS DATA'!I189</f>
        <v>61759.469999999994</v>
      </c>
      <c r="T8" s="491">
        <f>'WoGS DATA'!J189</f>
        <v>28346.710000000003</v>
      </c>
      <c r="U8" s="491">
        <f>'WoGS DATA'!K189</f>
        <v>-907.14999999999964</v>
      </c>
      <c r="V8" s="491">
        <f>'WoGS DATA'!L189</f>
        <v>79791.540000000008</v>
      </c>
      <c r="W8" s="491">
        <f>'WoGS DATA'!M189</f>
        <v>69666.290000000008</v>
      </c>
      <c r="X8" s="491"/>
      <c r="Y8" s="491"/>
      <c r="Z8" s="491"/>
      <c r="AA8" s="491"/>
    </row>
    <row r="9" spans="1:27">
      <c r="A9" t="s">
        <v>38</v>
      </c>
      <c r="D9" s="513" t="s">
        <v>199</v>
      </c>
      <c r="E9" s="510" t="s">
        <v>197</v>
      </c>
      <c r="F9" s="492">
        <f>SUMIFS(Results!L:L,Results!E:E,'EIP WoG Savings'!A9)</f>
        <v>342</v>
      </c>
      <c r="G9" s="491">
        <f>'WoGS DATA'!S158/1000</f>
        <v>-308.80740000000139</v>
      </c>
      <c r="H9" s="493">
        <f t="shared" si="0"/>
        <v>-650.80740000000139</v>
      </c>
      <c r="I9" s="498">
        <f t="shared" si="1"/>
        <v>1</v>
      </c>
      <c r="K9" s="501">
        <f>SUMIFS(Results!O:O,Results!E:E,'EIP WoG Savings'!A9)</f>
        <v>430</v>
      </c>
      <c r="L9" s="492">
        <f>SUMIFS(Results!P:P,Results!E:E,'EIP WoG Savings'!A9)</f>
        <v>-211.20427999999907</v>
      </c>
      <c r="M9" s="493">
        <f t="shared" si="2"/>
        <v>-641.20427999999902</v>
      </c>
      <c r="N9" s="498">
        <f t="shared" si="3"/>
        <v>1</v>
      </c>
      <c r="P9" s="491">
        <f>'WoGS DATA'!F158</f>
        <v>185999.96999999997</v>
      </c>
      <c r="Q9" s="491">
        <f>'WoGS DATA'!G158</f>
        <v>23851.519999999786</v>
      </c>
      <c r="R9" s="491">
        <f>'WoGS DATA'!H158</f>
        <v>731.61999999993714</v>
      </c>
      <c r="S9" s="491">
        <f>'WoGS DATA'!I158</f>
        <v>33189.920000000042</v>
      </c>
      <c r="T9" s="491">
        <f>'WoGS DATA'!J158</f>
        <v>-319743.8400000002</v>
      </c>
      <c r="U9" s="491">
        <f>'WoGS DATA'!K158</f>
        <v>-232768.26000000013</v>
      </c>
      <c r="V9" s="491">
        <f>'WoGS DATA'!L158</f>
        <v>-12465.20999999973</v>
      </c>
      <c r="W9" s="491">
        <f>'WoGS DATA'!M158</f>
        <v>12396.879999999917</v>
      </c>
      <c r="X9" s="491"/>
      <c r="Y9" s="491"/>
      <c r="Z9" s="491"/>
      <c r="AA9" s="491"/>
    </row>
    <row r="10" spans="1:27">
      <c r="A10" t="s">
        <v>49</v>
      </c>
      <c r="D10" s="513" t="s">
        <v>200</v>
      </c>
      <c r="E10" s="510" t="s">
        <v>197</v>
      </c>
      <c r="F10" s="492">
        <f>SUMIFS(Results!L:L,Results!E:E,'EIP WoG Savings'!A10)</f>
        <v>170</v>
      </c>
      <c r="G10" s="491">
        <f>'WoGS DATA'!S243/1000</f>
        <v>-66.072709999999987</v>
      </c>
      <c r="H10" s="493">
        <f t="shared" si="0"/>
        <v>-236.07270999999997</v>
      </c>
      <c r="I10" s="498">
        <f t="shared" si="1"/>
        <v>1</v>
      </c>
      <c r="K10" s="501">
        <f>SUMIFS(Results!O:O,Results!E:E,'EIP WoG Savings'!A10)</f>
        <v>310</v>
      </c>
      <c r="L10" s="492">
        <f>SUMIFS(Results!P:P,Results!E:E,'EIP WoG Savings'!A10)</f>
        <v>49.010169999999988</v>
      </c>
      <c r="M10" s="493">
        <f t="shared" si="2"/>
        <v>-260.98982999999998</v>
      </c>
      <c r="N10" s="498">
        <f t="shared" si="3"/>
        <v>1</v>
      </c>
      <c r="P10" s="491">
        <f>'WoGS DATA'!F243</f>
        <v>-61075.079999999987</v>
      </c>
      <c r="Q10" s="491">
        <f>'WoGS DATA'!G243</f>
        <v>-14779.479999999996</v>
      </c>
      <c r="R10" s="491">
        <f>'WoGS DATA'!H243</f>
        <v>-66770.349999999991</v>
      </c>
      <c r="S10" s="491">
        <f>'WoGS DATA'!I243</f>
        <v>-11367.890000000003</v>
      </c>
      <c r="T10" s="491">
        <f>'WoGS DATA'!J243</f>
        <v>-12302.769999999997</v>
      </c>
      <c r="U10" s="491">
        <f>'WoGS DATA'!K243</f>
        <v>17266.28</v>
      </c>
      <c r="V10" s="491">
        <f>'WoGS DATA'!L243</f>
        <v>24039.46</v>
      </c>
      <c r="W10" s="491">
        <f>'WoGS DATA'!M243</f>
        <v>58917.12000000001</v>
      </c>
      <c r="X10" s="491"/>
      <c r="Y10" s="491"/>
      <c r="Z10" s="491"/>
      <c r="AA10" s="491"/>
    </row>
    <row r="11" spans="1:27" ht="15.75" thickBot="1">
      <c r="A11" t="s">
        <v>35</v>
      </c>
      <c r="D11" s="513" t="s">
        <v>201</v>
      </c>
      <c r="E11" s="510" t="s">
        <v>197</v>
      </c>
      <c r="F11" s="492">
        <f>SUMIFS(Results!L:L,Results!E:E,'EIP WoG Savings'!A11)</f>
        <v>170</v>
      </c>
      <c r="G11" s="491">
        <f>'WoGS DATA'!S34/1000</f>
        <v>-188.85586000000004</v>
      </c>
      <c r="H11" s="493">
        <f t="shared" si="0"/>
        <v>-358.85586000000001</v>
      </c>
      <c r="I11" s="498">
        <f t="shared" si="1"/>
        <v>1</v>
      </c>
      <c r="K11" s="501">
        <f>SUMIFS(Results!O:O,Results!E:E,'EIP WoG Savings'!A11)</f>
        <v>310</v>
      </c>
      <c r="L11" s="492">
        <f>SUMIFS(Results!P:P,Results!E:E,'EIP WoG Savings'!A11)</f>
        <v>-125.78622999999999</v>
      </c>
      <c r="M11" s="493">
        <f t="shared" si="2"/>
        <v>-435.78622999999999</v>
      </c>
      <c r="N11" s="498">
        <f t="shared" si="3"/>
        <v>1</v>
      </c>
      <c r="P11" s="491">
        <f>'WoGS DATA'!F34</f>
        <v>-134729.63999999996</v>
      </c>
      <c r="Q11" s="491">
        <f>'WoGS DATA'!G34</f>
        <v>-26222.719999999972</v>
      </c>
      <c r="R11" s="491">
        <f>'WoGS DATA'!H34</f>
        <v>-259712.21000000002</v>
      </c>
      <c r="S11" s="491">
        <f>'WoGS DATA'!I34</f>
        <v>65288.749999999978</v>
      </c>
      <c r="T11" s="491">
        <f>'WoGS DATA'!J34</f>
        <v>-151619.82000000007</v>
      </c>
      <c r="U11" s="491">
        <f>'WoGS DATA'!K34</f>
        <v>34988.310000000027</v>
      </c>
      <c r="V11" s="491">
        <f>'WoGS DATA'!L34</f>
        <v>172221.09999999998</v>
      </c>
      <c r="W11" s="491">
        <f>'WoGS DATA'!M34</f>
        <v>110930.36999999998</v>
      </c>
      <c r="X11" s="491"/>
      <c r="Y11" s="491"/>
      <c r="Z11" s="491"/>
      <c r="AA11" s="491"/>
    </row>
    <row r="12" spans="1:27" ht="16.5" thickBot="1">
      <c r="D12" s="678" t="s">
        <v>119</v>
      </c>
      <c r="E12" s="679"/>
      <c r="F12" s="505">
        <f>SUM(F7:F11)</f>
        <v>1463</v>
      </c>
      <c r="G12" s="505">
        <f>SUM(G7:G11)</f>
        <v>-83.189570000001353</v>
      </c>
      <c r="H12" s="506">
        <f t="shared" si="0"/>
        <v>-1546.1895700000014</v>
      </c>
      <c r="I12" s="507">
        <f t="shared" si="1"/>
        <v>1</v>
      </c>
      <c r="J12" s="2"/>
      <c r="K12" s="508">
        <f>SUM(K7:K11)</f>
        <v>2259</v>
      </c>
      <c r="L12" s="505">
        <f>SUM(L7:L11)</f>
        <v>676.39150000000109</v>
      </c>
      <c r="M12" s="506">
        <f t="shared" si="2"/>
        <v>-1582.6084999999989</v>
      </c>
      <c r="N12" s="507">
        <f t="shared" si="3"/>
        <v>1</v>
      </c>
      <c r="Q12" s="585"/>
    </row>
    <row r="13" spans="1:27">
      <c r="D13" s="511"/>
      <c r="P13" s="588">
        <f>+P7/1000</f>
        <v>118.48519999999999</v>
      </c>
      <c r="Q13" s="588">
        <f t="shared" ref="Q13:V13" si="4">+Q7/1000</f>
        <v>-20.404900000000001</v>
      </c>
      <c r="R13" s="588">
        <f t="shared" si="4"/>
        <v>-23.790590000000002</v>
      </c>
      <c r="S13" s="588">
        <f t="shared" si="4"/>
        <v>-31.114699999999996</v>
      </c>
      <c r="T13" s="588">
        <f t="shared" si="4"/>
        <v>-17.117789999999999</v>
      </c>
      <c r="U13" s="588">
        <f t="shared" si="4"/>
        <v>-15.635729999999999</v>
      </c>
      <c r="V13" s="588">
        <f t="shared" si="4"/>
        <v>61.991609999999994</v>
      </c>
      <c r="W13" s="588">
        <f t="shared" ref="W13" si="5">+W7/1000</f>
        <v>-17.49173</v>
      </c>
    </row>
    <row r="14" spans="1:27">
      <c r="D14" s="680"/>
      <c r="E14" s="681"/>
      <c r="F14" s="681"/>
      <c r="G14" s="681"/>
      <c r="H14" s="681"/>
      <c r="I14" s="681"/>
      <c r="J14" s="681"/>
      <c r="K14" s="681"/>
      <c r="L14" s="681"/>
      <c r="M14" s="681"/>
      <c r="N14" s="682"/>
      <c r="P14" s="588">
        <f t="shared" ref="P14:V14" si="6">+P8/1000</f>
        <v>11.183280000000007</v>
      </c>
      <c r="Q14" s="588">
        <f t="shared" si="6"/>
        <v>96.810179999999988</v>
      </c>
      <c r="R14" s="588">
        <f t="shared" si="6"/>
        <v>78.974710000000002</v>
      </c>
      <c r="S14" s="588">
        <f t="shared" si="6"/>
        <v>61.759469999999993</v>
      </c>
      <c r="T14" s="588">
        <f t="shared" si="6"/>
        <v>28.346710000000002</v>
      </c>
      <c r="U14" s="588">
        <f t="shared" si="6"/>
        <v>-0.90714999999999968</v>
      </c>
      <c r="V14" s="588">
        <f t="shared" si="6"/>
        <v>79.791540000000012</v>
      </c>
      <c r="W14" s="588">
        <f t="shared" ref="W14" si="7">+W8/1000</f>
        <v>69.666290000000004</v>
      </c>
    </row>
    <row r="15" spans="1:27">
      <c r="D15" s="683"/>
      <c r="E15" s="684"/>
      <c r="F15" s="684"/>
      <c r="G15" s="684"/>
      <c r="H15" s="684"/>
      <c r="I15" s="684"/>
      <c r="J15" s="684"/>
      <c r="K15" s="684"/>
      <c r="L15" s="684"/>
      <c r="M15" s="684"/>
      <c r="N15" s="685"/>
      <c r="P15" s="588">
        <f t="shared" ref="P15:V15" si="8">+P9/1000</f>
        <v>185.99996999999996</v>
      </c>
      <c r="Q15" s="588">
        <f t="shared" si="8"/>
        <v>23.851519999999788</v>
      </c>
      <c r="R15" s="588">
        <f t="shared" si="8"/>
        <v>0.7316199999999371</v>
      </c>
      <c r="S15" s="588">
        <f t="shared" si="8"/>
        <v>33.189920000000043</v>
      </c>
      <c r="T15" s="588">
        <f t="shared" si="8"/>
        <v>-319.7438400000002</v>
      </c>
      <c r="U15" s="588">
        <f t="shared" si="8"/>
        <v>-232.76826000000011</v>
      </c>
      <c r="V15" s="588">
        <f t="shared" si="8"/>
        <v>-12.465209999999731</v>
      </c>
      <c r="W15" s="588">
        <f t="shared" ref="W15" si="9">+W9/1000</f>
        <v>12.396879999999918</v>
      </c>
    </row>
    <row r="16" spans="1:27">
      <c r="D16" s="683"/>
      <c r="E16" s="684"/>
      <c r="F16" s="684"/>
      <c r="G16" s="684"/>
      <c r="H16" s="684"/>
      <c r="I16" s="684"/>
      <c r="J16" s="684"/>
      <c r="K16" s="684"/>
      <c r="L16" s="684"/>
      <c r="M16" s="684"/>
      <c r="N16" s="685"/>
      <c r="P16" s="588">
        <f t="shared" ref="P16:V17" si="10">+P10/1000</f>
        <v>-61.075079999999986</v>
      </c>
      <c r="Q16" s="588">
        <f t="shared" si="10"/>
        <v>-14.779479999999996</v>
      </c>
      <c r="R16" s="588">
        <f t="shared" si="10"/>
        <v>-66.770349999999993</v>
      </c>
      <c r="S16" s="588">
        <f t="shared" si="10"/>
        <v>-11.367890000000003</v>
      </c>
      <c r="T16" s="588">
        <f t="shared" si="10"/>
        <v>-12.302769999999997</v>
      </c>
      <c r="U16" s="588">
        <f t="shared" si="10"/>
        <v>17.266279999999998</v>
      </c>
      <c r="V16" s="588">
        <f t="shared" si="10"/>
        <v>24.039459999999998</v>
      </c>
      <c r="W16" s="588">
        <f t="shared" ref="W16" si="11">+W10/1000</f>
        <v>58.917120000000011</v>
      </c>
    </row>
    <row r="17" spans="4:23">
      <c r="D17" s="683"/>
      <c r="E17" s="684"/>
      <c r="F17" s="684"/>
      <c r="G17" s="684"/>
      <c r="H17" s="684"/>
      <c r="I17" s="684"/>
      <c r="J17" s="684"/>
      <c r="K17" s="684"/>
      <c r="L17" s="684"/>
      <c r="M17" s="684"/>
      <c r="N17" s="685"/>
      <c r="P17" s="588">
        <f>+P11/1000</f>
        <v>-134.72963999999996</v>
      </c>
      <c r="Q17" s="588">
        <f t="shared" si="10"/>
        <v>-26.22271999999997</v>
      </c>
      <c r="R17" s="588">
        <f t="shared" si="10"/>
        <v>-259.71221000000003</v>
      </c>
      <c r="S17" s="588">
        <f t="shared" si="10"/>
        <v>65.288749999999979</v>
      </c>
      <c r="T17" s="588">
        <f t="shared" si="10"/>
        <v>-151.61982000000006</v>
      </c>
      <c r="U17" s="588">
        <f t="shared" si="10"/>
        <v>34.988310000000027</v>
      </c>
      <c r="V17" s="588">
        <f t="shared" si="10"/>
        <v>172.22109999999998</v>
      </c>
      <c r="W17" s="588">
        <f t="shared" ref="W17" si="12">+W11/1000</f>
        <v>110.93036999999998</v>
      </c>
    </row>
    <row r="18" spans="4:23">
      <c r="D18" s="683"/>
      <c r="E18" s="684"/>
      <c r="F18" s="684"/>
      <c r="G18" s="684"/>
      <c r="H18" s="684"/>
      <c r="I18" s="684"/>
      <c r="J18" s="684"/>
      <c r="K18" s="684"/>
      <c r="L18" s="684"/>
      <c r="M18" s="684"/>
      <c r="N18" s="685"/>
    </row>
    <row r="19" spans="4:23">
      <c r="D19" s="683"/>
      <c r="E19" s="684"/>
      <c r="F19" s="684"/>
      <c r="G19" s="684"/>
      <c r="H19" s="684"/>
      <c r="I19" s="684"/>
      <c r="J19" s="684"/>
      <c r="K19" s="684"/>
      <c r="L19" s="684"/>
      <c r="M19" s="684"/>
      <c r="N19" s="685"/>
    </row>
    <row r="20" spans="4:23">
      <c r="D20" s="683"/>
      <c r="E20" s="684"/>
      <c r="F20" s="684"/>
      <c r="G20" s="684"/>
      <c r="H20" s="684"/>
      <c r="I20" s="684"/>
      <c r="J20" s="684"/>
      <c r="K20" s="684"/>
      <c r="L20" s="684"/>
      <c r="M20" s="684"/>
      <c r="N20" s="685"/>
    </row>
    <row r="21" spans="4:23">
      <c r="D21" s="683"/>
      <c r="E21" s="684"/>
      <c r="F21" s="684"/>
      <c r="G21" s="684"/>
      <c r="H21" s="684"/>
      <c r="I21" s="684"/>
      <c r="J21" s="684"/>
      <c r="K21" s="684"/>
      <c r="L21" s="684"/>
      <c r="M21" s="684"/>
      <c r="N21" s="685"/>
    </row>
    <row r="22" spans="4:23">
      <c r="D22" s="683"/>
      <c r="E22" s="684"/>
      <c r="F22" s="684"/>
      <c r="G22" s="684"/>
      <c r="H22" s="684"/>
      <c r="I22" s="684"/>
      <c r="J22" s="684"/>
      <c r="K22" s="684"/>
      <c r="L22" s="684"/>
      <c r="M22" s="684"/>
      <c r="N22" s="685"/>
    </row>
    <row r="23" spans="4:23">
      <c r="D23" s="683"/>
      <c r="E23" s="684"/>
      <c r="F23" s="684"/>
      <c r="G23" s="684"/>
      <c r="H23" s="684"/>
      <c r="I23" s="684"/>
      <c r="J23" s="684"/>
      <c r="K23" s="684"/>
      <c r="L23" s="684"/>
      <c r="M23" s="684"/>
      <c r="N23" s="685"/>
    </row>
    <row r="24" spans="4:23">
      <c r="D24" s="683"/>
      <c r="E24" s="684"/>
      <c r="F24" s="684"/>
      <c r="G24" s="684"/>
      <c r="H24" s="684"/>
      <c r="I24" s="684"/>
      <c r="J24" s="684"/>
      <c r="K24" s="684"/>
      <c r="L24" s="684"/>
      <c r="M24" s="684"/>
      <c r="N24" s="685"/>
    </row>
    <row r="25" spans="4:23">
      <c r="D25" s="683"/>
      <c r="E25" s="684"/>
      <c r="F25" s="684"/>
      <c r="G25" s="684"/>
      <c r="H25" s="684"/>
      <c r="I25" s="684"/>
      <c r="J25" s="684"/>
      <c r="K25" s="684"/>
      <c r="L25" s="684"/>
      <c r="M25" s="684"/>
      <c r="N25" s="685"/>
    </row>
    <row r="26" spans="4:23">
      <c r="D26" s="683"/>
      <c r="E26" s="684"/>
      <c r="F26" s="684"/>
      <c r="G26" s="684"/>
      <c r="H26" s="684"/>
      <c r="I26" s="684"/>
      <c r="J26" s="684"/>
      <c r="K26" s="684"/>
      <c r="L26" s="684"/>
      <c r="M26" s="684"/>
      <c r="N26" s="685"/>
    </row>
    <row r="27" spans="4:23">
      <c r="D27" s="686"/>
      <c r="E27" s="687"/>
      <c r="F27" s="687"/>
      <c r="G27" s="687"/>
      <c r="H27" s="687"/>
      <c r="I27" s="687"/>
      <c r="J27" s="687"/>
      <c r="K27" s="687"/>
      <c r="L27" s="687"/>
      <c r="M27" s="687"/>
      <c r="N27" s="688"/>
    </row>
  </sheetData>
  <sheetProtection algorithmName="SHA-512" hashValue="5kecZVMO7m6tINwc3qrQL3ufRuO/KhtutcpB9AdV3xt8uWi9TqRZ283lxRwI80VyPpyRJ/71xNOI11fVkKgRzA==" saltValue="sk6HbpdDYsxow1jI1PTvmg==" spinCount="100000" sheet="1" objects="1" scenarios="1"/>
  <mergeCells count="6">
    <mergeCell ref="D14:N27"/>
    <mergeCell ref="D2:K3"/>
    <mergeCell ref="M5:N5"/>
    <mergeCell ref="H6:I6"/>
    <mergeCell ref="M6:N6"/>
    <mergeCell ref="D12:E12"/>
  </mergeCells>
  <phoneticPr fontId="205" type="noConversion"/>
  <conditionalFormatting sqref="I7:I12 N7:N12">
    <cfRule type="iconSet" priority="1">
      <iconSet showValue="0">
        <cfvo type="percent" val="0"/>
        <cfvo type="num" val="2"/>
        <cfvo type="num" val="3"/>
      </iconSet>
    </cfRule>
  </conditionalFormatting>
  <printOptions horizontalCentered="1"/>
  <pageMargins left="0.23622047244094491" right="0.23622047244094491" top="0.74803149606299213" bottom="0.74803149606299213" header="0.31496062992125984"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D1:Z67"/>
  <sheetViews>
    <sheetView view="pageBreakPreview" zoomScale="90" zoomScaleNormal="100" zoomScaleSheetLayoutView="90" workbookViewId="0">
      <selection activeCell="H10" sqref="H10"/>
    </sheetView>
  </sheetViews>
  <sheetFormatPr defaultColWidth="9.140625" defaultRowHeight="14.25"/>
  <cols>
    <col min="1" max="2" width="1.28515625" style="160" customWidth="1"/>
    <col min="3" max="3" width="3.140625" style="160" customWidth="1"/>
    <col min="4" max="4" width="52.5703125" style="160" customWidth="1"/>
    <col min="5" max="10" width="11.5703125" style="161" customWidth="1"/>
    <col min="11" max="16" width="9.140625" style="160" customWidth="1"/>
    <col min="17" max="17" width="9.85546875" style="160" customWidth="1"/>
    <col min="18" max="19" width="9.42578125" style="160" customWidth="1"/>
    <col min="20" max="16384" width="9.140625" style="160"/>
  </cols>
  <sheetData>
    <row r="1" spans="4:26" ht="6" customHeight="1"/>
    <row r="2" spans="4:26" ht="6" customHeight="1"/>
    <row r="3" spans="4:26" ht="6" customHeight="1">
      <c r="E3" s="160"/>
      <c r="F3" s="160"/>
      <c r="G3" s="160"/>
    </row>
    <row r="4" spans="4:26" ht="20.25">
      <c r="D4" s="248" t="s">
        <v>202</v>
      </c>
      <c r="Q4" s="247" t="str">
        <f>"For period ending: "&amp;TEXT(Results!C3,"mmm-yy")</f>
        <v>For period ending: Feb-24</v>
      </c>
    </row>
    <row r="5" spans="4:26" ht="15" thickBot="1"/>
    <row r="6" spans="4:26" ht="42" customHeight="1" thickBot="1">
      <c r="D6" s="273" t="s">
        <v>106</v>
      </c>
      <c r="E6" s="274" t="s">
        <v>203</v>
      </c>
      <c r="F6" s="275" t="s">
        <v>111</v>
      </c>
      <c r="G6" s="276" t="s">
        <v>112</v>
      </c>
      <c r="H6" s="274" t="s">
        <v>107</v>
      </c>
      <c r="I6" s="275" t="s">
        <v>108</v>
      </c>
      <c r="J6" s="276" t="s">
        <v>109</v>
      </c>
      <c r="K6" s="163"/>
      <c r="L6" s="163"/>
      <c r="M6" s="163"/>
      <c r="N6" s="163"/>
      <c r="O6" s="163"/>
      <c r="P6" s="163"/>
      <c r="Q6" s="163"/>
      <c r="W6" s="175"/>
      <c r="X6" s="642"/>
      <c r="Y6" s="643" t="s">
        <v>204</v>
      </c>
      <c r="Z6" s="181" t="s">
        <v>205</v>
      </c>
    </row>
    <row r="7" spans="4:26" ht="17.25" customHeight="1">
      <c r="D7" s="269" t="s">
        <v>25</v>
      </c>
      <c r="E7" s="270">
        <f>SUMIFS(Results!$O:$O,Results!$H:$H,$D7,Results!$I:$I,'Reference Lists'!$F$5)+SUMIFS(Results!$O:$O,Results!$H:$H,$D7,Results!$I:$I,'Reference Lists'!$F$6)</f>
        <v>17252</v>
      </c>
      <c r="F7" s="271">
        <f>SUMIFS(Results!$P:$P,Results!$H:$H,$D7,Results!$I:$I,'Reference Lists'!$F$5)+SUMIFS(Results!$P:$P,Results!$H:$H,$D7,Results!$I:$I,'Reference Lists'!$F$6)</f>
        <v>14087.3915</v>
      </c>
      <c r="G7" s="272">
        <f>SUMIFS(Results!$Q:$Q,Results!$H:$H,$D7,Results!$I:$I,'Reference Lists'!$F$5)+SUMIFS(Results!$Q:$Q,Results!$H:$H,$D7,Results!$I:$I,'Reference Lists'!$F$6)</f>
        <v>-3164.6084999999989</v>
      </c>
      <c r="H7" s="270">
        <f>SUMIFS(Results!$L:$L,Results!$H:$H,$D7,Results!$I:$I,'Reference Lists'!$F$5)+SUMIFS(Results!$L:$L,Results!$H:$H,$D7,Results!$I:$I,'Reference Lists'!$F$6)</f>
        <v>10364</v>
      </c>
      <c r="I7" s="271">
        <f>SUMIFS(Results!$M:$M,Results!$H:$H,$D7,Results!$I:$I,'Reference Lists'!$F$5)+SUMIFS(Results!$M:$M,Results!$H:$H,$D7,Results!$I:$I,'Reference Lists'!$F$6)</f>
        <v>7444.3915000000006</v>
      </c>
      <c r="J7" s="272">
        <f>I7-H7</f>
        <v>-2919.6084999999994</v>
      </c>
      <c r="W7" s="189">
        <f>Results!C3</f>
        <v>45351</v>
      </c>
      <c r="X7" s="176"/>
      <c r="Y7" s="176">
        <f>H7/E7</f>
        <v>0.60074194296313466</v>
      </c>
      <c r="Z7" s="177">
        <f>I7/E7</f>
        <v>0.43150889751912824</v>
      </c>
    </row>
    <row r="8" spans="4:26" ht="17.25" customHeight="1">
      <c r="D8" s="268" t="s">
        <v>113</v>
      </c>
      <c r="E8" s="266">
        <f>SUMIFS(Results!$O:$O,Results!$H:$H,$D8,Results!$I:$I,'Reference Lists'!$F$5)+SUMIFS(Results!$O:$O,Results!$H:$H,$D8,Results!$I:$I,'Reference Lists'!$F$6)</f>
        <v>0</v>
      </c>
      <c r="F8" s="174">
        <f>SUMIFS(Results!$P:$P,Results!$H:$H,$D8,Results!$I:$I,'Reference Lists'!$F$5)+SUMIFS(Results!$P:$P,Results!$H:$H,$D8,Results!$I:$I,'Reference Lists'!$F$6)</f>
        <v>0</v>
      </c>
      <c r="G8" s="267">
        <f>SUMIFS(Results!$Q:$Q,Results!$H:$H,$D8,Results!$I:$I,'Reference Lists'!$F$5)+SUMIFS(Results!$Q:$Q,Results!$H:$H,$D8,Results!$I:$I,'Reference Lists'!$F$6)</f>
        <v>0</v>
      </c>
      <c r="H8" s="266">
        <f>SUMIFS(Results!$L:$L,Results!$H:$H,$D8,Results!$I:$I,'Reference Lists'!$F$5)+SUMIFS(Results!$L:$L,Results!$H:$H,$D8,Results!$I:$I,'Reference Lists'!$F$6)</f>
        <v>0</v>
      </c>
      <c r="I8" s="174">
        <f>SUMIFS(Results!$M:$M,Results!$H:$H,$D8,Results!$I:$I,'Reference Lists'!$F$5)+SUMIFS(Results!$M:$M,Results!$H:$H,$D8,Results!$I:$I,'Reference Lists'!$F$6)</f>
        <v>0</v>
      </c>
      <c r="J8" s="267">
        <f>I8-H8</f>
        <v>0</v>
      </c>
      <c r="W8" s="178"/>
      <c r="X8" s="644"/>
      <c r="Y8" s="645">
        <f>100%-Y7</f>
        <v>0.39925805703686534</v>
      </c>
      <c r="Z8" s="179">
        <f>100%-Z7</f>
        <v>0.56849110248087176</v>
      </c>
    </row>
    <row r="9" spans="4:26" ht="17.25" customHeight="1" thickBot="1">
      <c r="D9" s="277" t="s">
        <v>81</v>
      </c>
      <c r="E9" s="278">
        <f>SUMIFS(Results!$O:$O,Results!$H:$H,$D9,Results!$I:$I,'Reference Lists'!$F$5)+SUMIFS(Results!$O:$O,Results!$H:$H,$D9,Results!$I:$I,'Reference Lists'!$F$6)</f>
        <v>126</v>
      </c>
      <c r="F9" s="279">
        <f>SUMIFS(Results!$P:$P,Results!$H:$H,$D9,Results!$I:$I,'Reference Lists'!$F$5)+SUMIFS(Results!$P:$P,Results!$H:$H,$D9,Results!$I:$I,'Reference Lists'!$F$6)</f>
        <v>286</v>
      </c>
      <c r="G9" s="280">
        <f>SUMIFS(Results!$Q:$Q,Results!$H:$H,$D9,Results!$I:$I,'Reference Lists'!$F$5)+SUMIFS(Results!$Q:$Q,Results!$H:$H,$D9,Results!$I:$I,'Reference Lists'!$F$6)</f>
        <v>160</v>
      </c>
      <c r="H9" s="278">
        <f>SUMIFS(Results!$L:$L,Results!$H:$H,$D9,Results!$I:$I,'Reference Lists'!$F$5)+SUMIFS(Results!$L:$L,Results!$H:$H,$D9,Results!$I:$I,'Reference Lists'!$F$6)</f>
        <v>90</v>
      </c>
      <c r="I9" s="279">
        <f>SUMIFS(Results!$M:$M,Results!$H:$H,$D9,Results!$I:$I,'Reference Lists'!$F$5)+SUMIFS(Results!$M:$M,Results!$H:$H,$D9,Results!$I:$I,'Reference Lists'!$F$6)</f>
        <v>193</v>
      </c>
      <c r="J9" s="280">
        <f>I9-H9</f>
        <v>103</v>
      </c>
      <c r="W9" s="180" t="s">
        <v>18</v>
      </c>
      <c r="X9" s="718"/>
      <c r="Y9" s="719">
        <f>SUM(Y7:Y8)</f>
        <v>1</v>
      </c>
      <c r="Z9" s="719">
        <f>SUM(Z7:Z8)</f>
        <v>1</v>
      </c>
    </row>
    <row r="10" spans="4:26" ht="17.25" customHeight="1" thickBot="1">
      <c r="D10" s="281" t="s">
        <v>114</v>
      </c>
      <c r="E10" s="282">
        <f t="shared" ref="E10:J10" si="0">SUM(E7:E9)</f>
        <v>17378</v>
      </c>
      <c r="F10" s="283">
        <f t="shared" si="0"/>
        <v>14373.3915</v>
      </c>
      <c r="G10" s="284">
        <f t="shared" si="0"/>
        <v>-3004.6084999999989</v>
      </c>
      <c r="H10" s="282">
        <f t="shared" si="0"/>
        <v>10454</v>
      </c>
      <c r="I10" s="283">
        <f t="shared" si="0"/>
        <v>7637.3915000000006</v>
      </c>
      <c r="J10" s="284">
        <f t="shared" si="0"/>
        <v>-2816.6084999999994</v>
      </c>
    </row>
    <row r="11" spans="4:26" ht="16.5" customHeight="1">
      <c r="D11" s="269" t="s">
        <v>25</v>
      </c>
      <c r="E11" s="270">
        <f>SUMIFS(Results!$O:$O,Results!$I:$I,'Reference Lists'!$F$4,Results!$H:$H,$D11)+SUMIFS(Results!$O:$O,Results!$I:$I,'Reference Lists'!$F$7,Results!$H:$H,$D11)</f>
        <v>0</v>
      </c>
      <c r="F11" s="271">
        <f>SUMIFS(Results!$P:$P,Results!$I:$I,'Reference Lists'!$F$4,Results!$H:$H,$D11)+SUMIFS(Results!$P:$P,Results!$I:$I,'Reference Lists'!$F$7,Results!$H:$H,$D11)</f>
        <v>0</v>
      </c>
      <c r="G11" s="272">
        <f>SUMIFS(Results!$Q:$Q,Results!$I:$I,'Reference Lists'!$F$4,Results!$H:$H,$D11)+SUMIFS(Results!$Q:$Q,Results!$I:$I,'Reference Lists'!$F$7,Results!$H:$H,$D11)</f>
        <v>0</v>
      </c>
      <c r="H11" s="434"/>
      <c r="I11" s="435"/>
      <c r="J11" s="436"/>
      <c r="W11" s="182"/>
      <c r="X11" s="690" t="s">
        <v>206</v>
      </c>
      <c r="Y11" s="691"/>
    </row>
    <row r="12" spans="4:26" ht="16.5" customHeight="1">
      <c r="D12" s="268" t="s">
        <v>113</v>
      </c>
      <c r="E12" s="266">
        <f>SUMIFS(Results!$O:$O,Results!$I:$I,'Reference Lists'!$F$4,Results!$H:$H,$D12)+SUMIFS(Results!$O:$O,Results!$I:$I,'Reference Lists'!$F$7,Results!$H:$H,$D12)</f>
        <v>0</v>
      </c>
      <c r="F12" s="174">
        <f>SUMIFS(Results!$P:$P,Results!$I:$I,'Reference Lists'!$F$4,Results!$H:$H,$D12)+SUMIFS(Results!$P:$P,Results!$I:$I,'Reference Lists'!$F$7,Results!$H:$H,$D12)</f>
        <v>0</v>
      </c>
      <c r="G12" s="267">
        <f>SUMIFS(Results!$Q:$Q,Results!$I:$I,'Reference Lists'!$F$4,Results!$H:$H,$D12)+SUMIFS(Results!$Q:$Q,Results!$I:$I,'Reference Lists'!$F$7,Results!$H:$H,$D12)</f>
        <v>0</v>
      </c>
      <c r="H12" s="437"/>
      <c r="I12" s="438"/>
      <c r="J12" s="439"/>
      <c r="W12" s="182"/>
      <c r="X12" s="249"/>
      <c r="Y12" s="250"/>
    </row>
    <row r="13" spans="4:26" ht="16.5" customHeight="1" thickBot="1">
      <c r="D13" s="277" t="s">
        <v>81</v>
      </c>
      <c r="E13" s="278">
        <f>SUMIFS(Results!$O:$O,Results!$I:$I,'Reference Lists'!$F$4,Results!$H:$H,$D13)+SUMIFS(Results!$O:$O,Results!$I:$I,'Reference Lists'!$F$7,Results!$H:$H,$D13)</f>
        <v>0</v>
      </c>
      <c r="F13" s="279">
        <f>SUMIFS(Results!$P:$P,Results!$I:$I,'Reference Lists'!$F$4,Results!$H:$H,$D13)+SUMIFS(Results!$P:$P,Results!$I:$I,'Reference Lists'!$F$7,Results!$H:$H,$D13)</f>
        <v>0</v>
      </c>
      <c r="G13" s="280">
        <f>SUMIFS(Results!$Q:$Q,Results!$I:$I,'Reference Lists'!$F$4,Results!$H:$H,$D13)+SUMIFS(Results!$Q:$Q,Results!$I:$I,'Reference Lists'!$F$7,Results!$H:$H,$D13)</f>
        <v>0</v>
      </c>
      <c r="H13" s="440"/>
      <c r="I13" s="441"/>
      <c r="J13" s="442"/>
      <c r="W13" s="182"/>
      <c r="X13" s="646" t="s">
        <v>207</v>
      </c>
      <c r="Y13" s="647">
        <f>SUM(Results!S3:AD3)/12</f>
        <v>0.66666666666666663</v>
      </c>
    </row>
    <row r="14" spans="4:26" ht="15.75" thickBot="1">
      <c r="D14" s="281" t="s">
        <v>115</v>
      </c>
      <c r="E14" s="282">
        <f>SUM(E11:E13)</f>
        <v>0</v>
      </c>
      <c r="F14" s="283">
        <f>SUM(F11:F13)</f>
        <v>0</v>
      </c>
      <c r="G14" s="284">
        <f>SUM(G11:G13)</f>
        <v>0</v>
      </c>
      <c r="H14" s="443"/>
      <c r="I14" s="444"/>
      <c r="J14" s="445"/>
      <c r="W14" s="182"/>
      <c r="X14" s="183" t="s">
        <v>208</v>
      </c>
      <c r="Y14" s="184">
        <v>0.01</v>
      </c>
    </row>
    <row r="15" spans="4:26" ht="15.75" thickBot="1">
      <c r="D15" s="285" t="s">
        <v>116</v>
      </c>
      <c r="E15" s="286">
        <f t="shared" ref="E15:J15" si="1">E14+E10</f>
        <v>17378</v>
      </c>
      <c r="F15" s="287">
        <f t="shared" si="1"/>
        <v>14373.3915</v>
      </c>
      <c r="G15" s="288">
        <f t="shared" si="1"/>
        <v>-3004.6084999999989</v>
      </c>
      <c r="H15" s="286">
        <f t="shared" si="1"/>
        <v>10454</v>
      </c>
      <c r="I15" s="287">
        <f t="shared" si="1"/>
        <v>7637.3915000000006</v>
      </c>
      <c r="J15" s="288">
        <f t="shared" si="1"/>
        <v>-2816.6084999999994</v>
      </c>
      <c r="W15" s="182"/>
      <c r="X15" s="183" t="s">
        <v>209</v>
      </c>
      <c r="Y15" s="184">
        <f>(100%-(Y13))-Y14</f>
        <v>0.32333333333333336</v>
      </c>
    </row>
    <row r="16" spans="4:26">
      <c r="E16" s="164"/>
      <c r="F16" s="164"/>
      <c r="G16" s="164"/>
      <c r="H16" s="164"/>
      <c r="I16" s="164"/>
      <c r="J16" s="164"/>
      <c r="W16" s="182"/>
      <c r="X16" s="183"/>
      <c r="Y16" s="184"/>
    </row>
    <row r="17" spans="4:25" ht="14.25" customHeight="1" thickBot="1">
      <c r="E17" s="164"/>
      <c r="F17" s="164"/>
      <c r="G17" s="164"/>
      <c r="H17" s="164"/>
      <c r="I17" s="164"/>
      <c r="J17" s="164"/>
      <c r="W17" s="182"/>
      <c r="X17" s="185" t="s">
        <v>210</v>
      </c>
      <c r="Y17" s="186">
        <f>SUM(Y13:Y15)</f>
        <v>1</v>
      </c>
    </row>
    <row r="18" spans="4:25">
      <c r="D18" s="694" t="s">
        <v>211</v>
      </c>
      <c r="E18" s="696" t="s">
        <v>203</v>
      </c>
      <c r="F18" s="704" t="s">
        <v>111</v>
      </c>
      <c r="G18" s="702" t="s">
        <v>112</v>
      </c>
      <c r="H18" s="696" t="s">
        <v>107</v>
      </c>
      <c r="I18" s="698" t="s">
        <v>108</v>
      </c>
      <c r="J18" s="700" t="s">
        <v>109</v>
      </c>
      <c r="K18" s="696" t="s">
        <v>109</v>
      </c>
      <c r="L18" s="698"/>
      <c r="M18" s="698"/>
      <c r="N18" s="698"/>
      <c r="O18" s="698"/>
      <c r="P18" s="698"/>
      <c r="Q18" s="700"/>
      <c r="T18" s="160" t="s">
        <v>212</v>
      </c>
      <c r="W18" s="182"/>
      <c r="X18" s="187"/>
      <c r="Y18" s="188"/>
    </row>
    <row r="19" spans="4:25" ht="24" customHeight="1" thickBot="1">
      <c r="D19" s="695"/>
      <c r="E19" s="697"/>
      <c r="F19" s="705"/>
      <c r="G19" s="703"/>
      <c r="H19" s="697"/>
      <c r="I19" s="699"/>
      <c r="J19" s="701"/>
      <c r="K19" s="387" t="s">
        <v>85</v>
      </c>
      <c r="L19" s="388" t="s">
        <v>68</v>
      </c>
      <c r="M19" s="388" t="s">
        <v>73</v>
      </c>
      <c r="N19" s="388" t="s">
        <v>213</v>
      </c>
      <c r="O19" s="388" t="s">
        <v>214</v>
      </c>
      <c r="P19" s="388" t="s">
        <v>63</v>
      </c>
      <c r="Q19" s="389" t="s">
        <v>24</v>
      </c>
      <c r="S19" s="192">
        <f>SUM(K19:R19)</f>
        <v>0</v>
      </c>
      <c r="T19" s="192">
        <f>S19-J20</f>
        <v>0</v>
      </c>
    </row>
    <row r="20" spans="4:25" ht="18" customHeight="1">
      <c r="D20" s="296" t="s">
        <v>215</v>
      </c>
      <c r="E20" s="293">
        <f>SUMIFS(Results!$O:$O,Results!$D:$D,$D20)</f>
        <v>0</v>
      </c>
      <c r="F20" s="294"/>
      <c r="G20" s="295"/>
      <c r="H20" s="293">
        <f>SUMIFS(Results!$L:$L,Results!$D:$D,$D20)</f>
        <v>0</v>
      </c>
      <c r="I20" s="294">
        <f>SUMIFS(Results!$M:$M,Results!$D:$D,$D20)</f>
        <v>0</v>
      </c>
      <c r="J20" s="295">
        <f>I20-H20</f>
        <v>0</v>
      </c>
      <c r="K20" s="293"/>
      <c r="L20" s="294"/>
      <c r="M20" s="294"/>
      <c r="N20" s="294"/>
      <c r="O20" s="294"/>
      <c r="P20" s="294"/>
      <c r="Q20" s="295"/>
      <c r="S20" s="192">
        <f>SUM(K20:R20)</f>
        <v>0</v>
      </c>
      <c r="T20" s="192">
        <f>S20-J20</f>
        <v>0</v>
      </c>
      <c r="W20" s="692" t="s">
        <v>216</v>
      </c>
      <c r="X20" s="693"/>
      <c r="Y20" s="693"/>
    </row>
    <row r="21" spans="4:25" ht="18" customHeight="1">
      <c r="D21" s="297" t="s">
        <v>30</v>
      </c>
      <c r="E21" s="289">
        <f>SUMIFS(Results!$O:$O,Results!$D:$D,$D21,Results!$H:$H,$U21,Results!$I:$I,'Reference Lists'!$F$5)+SUMIFS(Results!$O:$O,Results!$D:$D,$D21,Results!$H:$H,$U21,Results!$I:$I,'Reference Lists'!$F$6)</f>
        <v>4985</v>
      </c>
      <c r="F21" s="191">
        <f>SUMIFS(Results!$P:$P,Results!$D:$D,$D21,Results!$H:$H,$U21,Results!$I:$I,'Reference Lists'!$F$5)+SUMIFS(Results!$P:$P,Results!$D:$D,$D21,Results!$H:$H,$U21,Results!$I:$I,'Reference Lists'!$F$6)</f>
        <v>5070</v>
      </c>
      <c r="G21" s="290">
        <f>SUMIFS(Results!$Q:$Q,Results!$D:$D,$D21,Results!$H:$H,$U21,Results!$I:$I,'Reference Lists'!$F$5)+SUMIFS(Results!$Q:$Q,Results!$D:$D,$D21,Results!$H:$H,$U21,Results!$I:$I,'Reference Lists'!$F$6)</f>
        <v>85</v>
      </c>
      <c r="H21" s="289">
        <f>SUMIFS(Results!$L:$L,Results!$D:$D,$D21,Results!$H:$H,$U21,Results!$I:$I,'Reference Lists'!$F$5)+SUMIFS(Results!$L:$L,Results!$D:$D,$D21,Results!$H:$H,$U21,Results!$I:$I,'Reference Lists'!$F$6)</f>
        <v>3476</v>
      </c>
      <c r="I21" s="191">
        <f>SUMIFS(Results!$M:$M,Results!$D:$D,$D21,Results!$H:$H,$U21,Results!$I:$I,'Reference Lists'!$F$5)+SUMIFS(Results!$M:$M,Results!$D:$D,$D21,Results!$H:$H,$U21,Results!$I:$I,'Reference Lists'!$F$6)</f>
        <v>3483</v>
      </c>
      <c r="J21" s="290">
        <f>I21-H21</f>
        <v>7</v>
      </c>
      <c r="K21" s="289">
        <f>SUMIFS(Results!$N:$N,Results!$D:$D,$D21,Results!$G:$G,K$19,Results!$H:$H,$U21,Results!$I:$I,'Reference Lists'!$F$6)+SUMIFS(Results!$N:$N,Results!$D:$D,$D21,Results!$G:$G,K$19,Results!$H:$H,$U21,Results!$I:$I,'Reference Lists'!$F$5)</f>
        <v>0</v>
      </c>
      <c r="L21" s="191">
        <f>SUMIFS(Results!$N:$N,Results!$D:$D,$D21,Results!$G:$G,L$19,Results!$H:$H,$U21,Results!$I:$I,'Reference Lists'!$F$6)+SUMIFS(Results!$N:$N,Results!$D:$D,$D21,Results!$G:$G,L$19,Results!$H:$H,$U21,Results!$I:$I,'Reference Lists'!$F$5)</f>
        <v>0</v>
      </c>
      <c r="M21" s="191">
        <f>SUMIFS(Results!$N:$N,Results!$D:$D,$D21,Results!$G:$G,M$19,Results!$H:$H,$U21,Results!$I:$I,'Reference Lists'!$F$6)+SUMIFS(Results!$N:$N,Results!$D:$D,$D21,Results!$G:$G,M$19,Results!$H:$H,$U21,Results!$I:$I,'Reference Lists'!$F$5)</f>
        <v>0</v>
      </c>
      <c r="N21" s="191">
        <f>SUMIFS(Results!$N:$N,Results!$D:$D,$D21,Results!$G:$G,N$19,Results!$H:$H,$U21,Results!$I:$I,'Reference Lists'!$F$6)+SUMIFS(Results!$N:$N,Results!$D:$D,$D21,Results!$G:$G,N$19,Results!$H:$H,$U21,Results!$I:$I,'Reference Lists'!$F$5)</f>
        <v>0</v>
      </c>
      <c r="O21" s="191">
        <f>SUMIFS(Results!$N:$N,Results!$D:$D,$D21,Results!$G:$G,O$19,Results!$H:$H,$U21,Results!$I:$I,'Reference Lists'!$F$6)+SUMIFS(Results!$N:$N,Results!$D:$D,$D21,Results!$G:$G,O$19,Results!$H:$H,$U21,Results!$I:$I,'Reference Lists'!$F$5)</f>
        <v>0</v>
      </c>
      <c r="P21" s="191">
        <f>SUMIFS(Results!$N:$N,Results!$D:$D,$D21,Results!$G:$G,P$19,Results!$H:$H,$U21,Results!$I:$I,'Reference Lists'!$F$6)+SUMIFS(Results!$N:$N,Results!$D:$D,$D21,Results!$G:$G,P$19,Results!$H:$H,$U21,Results!$I:$I,'Reference Lists'!$F$5)</f>
        <v>0</v>
      </c>
      <c r="Q21" s="290">
        <f>SUMIFS(Results!$N:$N,Results!$D:$D,$D21,Results!$G:$G,Q$19,Results!$H:$H,$U21,Results!$I:$I,'Reference Lists'!$F$6)+SUMIFS(Results!$N:$N,Results!$D:$D,$D21,Results!$G:$G,Q$19,Results!$H:$H,$U21,Results!$I:$I,'Reference Lists'!$F$5)</f>
        <v>7</v>
      </c>
      <c r="S21" s="192">
        <f t="shared" ref="S21:S50" si="2">SUM(K21:R21)</f>
        <v>7</v>
      </c>
      <c r="T21" s="192">
        <f t="shared" ref="T21:T50" si="3">S21-J21</f>
        <v>0</v>
      </c>
      <c r="U21" s="160" t="s">
        <v>25</v>
      </c>
    </row>
    <row r="22" spans="4:25" ht="18" customHeight="1">
      <c r="D22" s="297" t="s">
        <v>34</v>
      </c>
      <c r="E22" s="289">
        <f>SUMIFS(Results!$O:$O,Results!$D:$D,$D22,Results!$H:$H,$U22,Results!$I:$I,'Reference Lists'!$F$5)+SUMIFS(Results!$O:$O,Results!$D:$D,$D22,Results!$H:$H,$U22,Results!$I:$I,'Reference Lists'!$F$6)</f>
        <v>2259</v>
      </c>
      <c r="F22" s="191">
        <f>SUMIFS(Results!$P:$P,Results!$D:$D,$D22,Results!$H:$H,$U22,Results!$I:$I,'Reference Lists'!$F$5)+SUMIFS(Results!$P:$P,Results!$D:$D,$D22,Results!$H:$H,$U22,Results!$I:$I,'Reference Lists'!$F$6)</f>
        <v>676.39150000000097</v>
      </c>
      <c r="G22" s="290">
        <f>SUMIFS(Results!$Q:$Q,Results!$D:$D,$D22,Results!$H:$H,$U22,Results!$I:$I,'Reference Lists'!$F$5)+SUMIFS(Results!$Q:$Q,Results!$D:$D,$D22,Results!$H:$H,$U22,Results!$I:$I,'Reference Lists'!$F$6)</f>
        <v>-1582.6084999999989</v>
      </c>
      <c r="H22" s="289">
        <f>SUMIFS(Results!$L:$L,Results!$D:$D,$D22,Results!$H:$H,$U22,Results!$I:$I,'Reference Lists'!$F$5)+SUMIFS(Results!$L:$L,Results!$D:$D,$D22,Results!$H:$H,$U22,Results!$I:$I,'Reference Lists'!$F$6)</f>
        <v>1463</v>
      </c>
      <c r="I22" s="191">
        <f>SUMIFS(Results!$M:$M,Results!$D:$D,$D22,Results!$H:$H,$U22,Results!$I:$I,'Reference Lists'!$F$5)+SUMIFS(Results!$M:$M,Results!$D:$D,$D22,Results!$H:$H,$U22,Results!$I:$I,'Reference Lists'!$F$6)</f>
        <v>-119.60849999999911</v>
      </c>
      <c r="J22" s="290">
        <f t="shared" ref="J22:J36" si="4">I22-H22</f>
        <v>-1582.6084999999991</v>
      </c>
      <c r="K22" s="289"/>
      <c r="L22" s="191"/>
      <c r="M22" s="191"/>
      <c r="N22" s="191"/>
      <c r="O22" s="191"/>
      <c r="P22" s="191"/>
      <c r="Q22" s="290"/>
      <c r="S22" s="192">
        <f>SUM(K22:R22)</f>
        <v>0</v>
      </c>
      <c r="T22" s="192">
        <f>S22-J22</f>
        <v>1582.6084999999991</v>
      </c>
      <c r="U22" s="160" t="s">
        <v>25</v>
      </c>
    </row>
    <row r="23" spans="4:25" ht="18" customHeight="1">
      <c r="D23" s="297" t="s">
        <v>40</v>
      </c>
      <c r="E23" s="289">
        <f>SUMIFS(Results!$O:$O,Results!$D:$D,$D23,Results!$H:$H,$U23,Results!$I:$I,'Reference Lists'!$F$5)+SUMIFS(Results!$O:$O,Results!$D:$D,$D23,Results!$H:$H,$U23,Results!$I:$I,'Reference Lists'!$F$6)</f>
        <v>511</v>
      </c>
      <c r="F23" s="191">
        <f>SUMIFS(Results!$P:$P,Results!$D:$D,$D23,Results!$H:$H,$U23,Results!$I:$I,'Reference Lists'!$F$5)+SUMIFS(Results!$P:$P,Results!$D:$D,$D23,Results!$H:$H,$U23,Results!$I:$I,'Reference Lists'!$F$6)</f>
        <v>341</v>
      </c>
      <c r="G23" s="290">
        <f>SUMIFS(Results!$Q:$Q,Results!$D:$D,$D23,Results!$H:$H,$U23,Results!$I:$I,'Reference Lists'!$F$5)+SUMIFS(Results!$Q:$Q,Results!$D:$D,$D23,Results!$H:$H,$U23,Results!$I:$I,'Reference Lists'!$F$6)</f>
        <v>-170</v>
      </c>
      <c r="H23" s="289">
        <f>SUMIFS(Results!$L:$L,Results!$D:$D,$D23,Results!$H:$H,$U23,Results!$I:$I,'Reference Lists'!$F$5)+SUMIFS(Results!$L:$L,Results!$D:$D,$D23,Results!$H:$H,$U23,Results!$I:$I,'Reference Lists'!$F$6)</f>
        <v>187</v>
      </c>
      <c r="I23" s="191">
        <f>SUMIFS(Results!$M:$M,Results!$D:$D,$D23,Results!$H:$H,$U23,Results!$I:$I,'Reference Lists'!$F$5)+SUMIFS(Results!$M:$M,Results!$D:$D,$D23,Results!$H:$H,$U23,Results!$I:$I,'Reference Lists'!$F$6)</f>
        <v>17</v>
      </c>
      <c r="J23" s="290">
        <f t="shared" si="4"/>
        <v>-170</v>
      </c>
      <c r="K23" s="289">
        <f>SUMIFS(Results!$N:$N,Results!$D:$D,$D23,Results!$G:$G,K$19,Results!$H:$H,$U23,Results!$I:$I,'Reference Lists'!$F$6)+SUMIFS(Results!$N:$N,Results!$D:$D,$D23,Results!$G:$G,K$19,Results!$H:$H,$U23,Results!$I:$I,'Reference Lists'!$F$5)</f>
        <v>0</v>
      </c>
      <c r="L23" s="191">
        <f>SUMIFS(Results!$N:$N,Results!$D:$D,$D23,Results!$G:$G,L$19,Results!$H:$H,$U23,Results!$I:$I,'Reference Lists'!$F$6)+SUMIFS(Results!$N:$N,Results!$D:$D,$D23,Results!$G:$G,L$19,Results!$H:$H,$U23,Results!$I:$I,'Reference Lists'!$F$5)</f>
        <v>0</v>
      </c>
      <c r="M23" s="191">
        <f>SUMIFS(Results!$N:$N,Results!$D:$D,$D23,Results!$G:$G,M$19,Results!$H:$H,$U23,Results!$I:$I,'Reference Lists'!$F$6)+SUMIFS(Results!$N:$N,Results!$D:$D,$D23,Results!$G:$G,M$19,Results!$H:$H,$U23,Results!$I:$I,'Reference Lists'!$F$5)</f>
        <v>0</v>
      </c>
      <c r="N23" s="191">
        <f>SUMIFS(Results!$N:$N,Results!$D:$D,$D23,Results!$G:$G,N$19,Results!$H:$H,$U23,Results!$I:$I,'Reference Lists'!$F$6)+SUMIFS(Results!$N:$N,Results!$D:$D,$D23,Results!$G:$G,N$19,Results!$H:$H,$U23,Results!$I:$I,'Reference Lists'!$F$5)</f>
        <v>0</v>
      </c>
      <c r="O23" s="191">
        <f>SUMIFS(Results!$N:$N,Results!$D:$D,$D23,Results!$G:$G,O$19,Results!$H:$H,$U23,Results!$I:$I,'Reference Lists'!$F$6)+SUMIFS(Results!$N:$N,Results!$D:$D,$D23,Results!$G:$G,O$19,Results!$H:$H,$U23,Results!$I:$I,'Reference Lists'!$F$5)</f>
        <v>0</v>
      </c>
      <c r="P23" s="191">
        <f>SUMIFS(Results!$N:$N,Results!$D:$D,$D23,Results!$G:$G,P$19,Results!$H:$H,$U23,Results!$I:$I,'Reference Lists'!$F$6)+SUMIFS(Results!$N:$N,Results!$D:$D,$D23,Results!$G:$G,P$19,Results!$H:$H,$U23,Results!$I:$I,'Reference Lists'!$F$5)</f>
        <v>0</v>
      </c>
      <c r="Q23" s="290">
        <f>SUMIFS(Results!$N:$N,Results!$D:$D,$D23,Results!$G:$G,Q$19,Results!$H:$H,$U23,Results!$I:$I,'Reference Lists'!$F$6)+SUMIFS(Results!$N:$N,Results!$D:$D,$D23,Results!$G:$G,Q$19,Results!$H:$H,$U23,Results!$I:$I,'Reference Lists'!$F$5)</f>
        <v>-170</v>
      </c>
      <c r="S23" s="192">
        <f>SUM(K23:R23)</f>
        <v>-170</v>
      </c>
      <c r="T23" s="192">
        <f>S23-J23</f>
        <v>0</v>
      </c>
      <c r="U23" s="160" t="s">
        <v>25</v>
      </c>
    </row>
    <row r="24" spans="4:25" ht="18" customHeight="1">
      <c r="D24" s="297" t="s">
        <v>43</v>
      </c>
      <c r="E24" s="289">
        <f>SUMIFS(Results!$O:$O,Results!$D:$D,$D24,Results!$H:$H,$U24,Results!$I:$I,'Reference Lists'!$F$5)+SUMIFS(Results!$O:$O,Results!$D:$D,$D24,Results!$H:$H,$U24,Results!$I:$I,'Reference Lists'!$F$6)</f>
        <v>1000</v>
      </c>
      <c r="F24" s="191">
        <f>SUMIFS(Results!$P:$P,Results!$D:$D,$D24,Results!$H:$H,$U24,Results!$I:$I,'Reference Lists'!$F$5)+SUMIFS(Results!$P:$P,Results!$D:$D,$D24,Results!$H:$H,$U24,Results!$I:$I,'Reference Lists'!$F$6)</f>
        <v>1217</v>
      </c>
      <c r="G24" s="290">
        <f>SUMIFS(Results!$Q:$Q,Results!$D:$D,$D24,Results!$H:$H,$U24,Results!$I:$I,'Reference Lists'!$F$5)+SUMIFS(Results!$Q:$Q,Results!$D:$D,$D24,Results!$H:$H,$U24,Results!$I:$I,'Reference Lists'!$F$6)</f>
        <v>217</v>
      </c>
      <c r="H24" s="289">
        <f>SUMIFS(Results!$L:$L,Results!$D:$D,$D24,Results!$H:$H,$U24,Results!$I:$I,'Reference Lists'!$F$5)+SUMIFS(Results!$L:$L,Results!$D:$D,$D24,Results!$H:$H,$U24,Results!$I:$I,'Reference Lists'!$F$6)</f>
        <v>275</v>
      </c>
      <c r="I24" s="191">
        <f>SUMIFS(Results!$M:$M,Results!$D:$D,$D24,Results!$H:$H,$U24,Results!$I:$I,'Reference Lists'!$F$5)+SUMIFS(Results!$M:$M,Results!$D:$D,$D24,Results!$H:$H,$U24,Results!$I:$I,'Reference Lists'!$F$6)</f>
        <v>620</v>
      </c>
      <c r="J24" s="290">
        <f t="shared" si="4"/>
        <v>345</v>
      </c>
      <c r="K24" s="289">
        <f>SUMIFS(Results!$N:$N,Results!$D:$D,$D24,Results!$G:$G,K$19,Results!$H:$H,$U24,Results!$I:$I,'Reference Lists'!$F$6)+SUMIFS(Results!$N:$N,Results!$D:$D,$D24,Results!$G:$G,K$19,Results!$H:$H,$U24,Results!$I:$I,'Reference Lists'!$F$5)</f>
        <v>345</v>
      </c>
      <c r="L24" s="191">
        <f>SUMIFS(Results!$N:$N,Results!$D:$D,$D24,Results!$G:$G,L$19,Results!$H:$H,$U24,Results!$I:$I,'Reference Lists'!$F$6)+SUMIFS(Results!$N:$N,Results!$D:$D,$D24,Results!$G:$G,L$19,Results!$H:$H,$U24,Results!$I:$I,'Reference Lists'!$F$5)</f>
        <v>0</v>
      </c>
      <c r="M24" s="191">
        <f>SUMIFS(Results!$N:$N,Results!$D:$D,$D24,Results!$G:$G,M$19,Results!$H:$H,$U24,Results!$I:$I,'Reference Lists'!$F$6)+SUMIFS(Results!$N:$N,Results!$D:$D,$D24,Results!$G:$G,M$19,Results!$H:$H,$U24,Results!$I:$I,'Reference Lists'!$F$5)</f>
        <v>0</v>
      </c>
      <c r="N24" s="191">
        <f>SUMIFS(Results!$N:$N,Results!$D:$D,$D24,Results!$G:$G,N$19,Results!$H:$H,$U24,Results!$I:$I,'Reference Lists'!$F$6)+SUMIFS(Results!$N:$N,Results!$D:$D,$D24,Results!$G:$G,N$19,Results!$H:$H,$U24,Results!$I:$I,'Reference Lists'!$F$5)</f>
        <v>0</v>
      </c>
      <c r="O24" s="191">
        <f>SUMIFS(Results!$N:$N,Results!$D:$D,$D24,Results!$G:$G,O$19,Results!$H:$H,$U24,Results!$I:$I,'Reference Lists'!$F$6)+SUMIFS(Results!$N:$N,Results!$D:$D,$D24,Results!$G:$G,O$19,Results!$H:$H,$U24,Results!$I:$I,'Reference Lists'!$F$5)</f>
        <v>0</v>
      </c>
      <c r="P24" s="191">
        <f>SUMIFS(Results!$N:$N,Results!$D:$D,$D24,Results!$G:$G,P$19,Results!$H:$H,$U24,Results!$I:$I,'Reference Lists'!$F$6)+SUMIFS(Results!$N:$N,Results!$D:$D,$D24,Results!$G:$G,P$19,Results!$H:$H,$U24,Results!$I:$I,'Reference Lists'!$F$5)</f>
        <v>0</v>
      </c>
      <c r="Q24" s="290">
        <f>SUMIFS(Results!$N:$N,Results!$D:$D,$D24,Results!$G:$G,Q$19,Results!$H:$H,$U24,Results!$I:$I,'Reference Lists'!$F$6)+SUMIFS(Results!$N:$N,Results!$D:$D,$D24,Results!$G:$G,Q$19,Results!$H:$H,$U24,Results!$I:$I,'Reference Lists'!$F$5)</f>
        <v>0</v>
      </c>
      <c r="S24" s="192">
        <f t="shared" si="2"/>
        <v>345</v>
      </c>
      <c r="T24" s="192">
        <f t="shared" si="3"/>
        <v>0</v>
      </c>
      <c r="U24" s="160" t="s">
        <v>25</v>
      </c>
    </row>
    <row r="25" spans="4:25" ht="18" customHeight="1">
      <c r="D25" s="297" t="s">
        <v>21</v>
      </c>
      <c r="E25" s="289">
        <f>SUMIFS(Results!$O:$O,Results!$D:$D,$D25,Results!$H:$H,$U25,Results!$I:$I,'Reference Lists'!$F$5)+SUMIFS(Results!$O:$O,Results!$D:$D,$D25,Results!$H:$H,$U25,Results!$I:$I,'Reference Lists'!$F$6)</f>
        <v>6018</v>
      </c>
      <c r="F25" s="191">
        <f>SUMIFS(Results!$P:$P,Results!$D:$D,$D25,Results!$H:$H,$U25,Results!$I:$I,'Reference Lists'!$F$5)+SUMIFS(Results!$P:$P,Results!$D:$D,$D25,Results!$H:$H,$U25,Results!$I:$I,'Reference Lists'!$F$6)</f>
        <v>5088</v>
      </c>
      <c r="G25" s="290">
        <f>SUMIFS(Results!$Q:$Q,Results!$D:$D,$D25,Results!$H:$H,$U25,Results!$I:$I,'Reference Lists'!$F$5)+SUMIFS(Results!$Q:$Q,Results!$D:$D,$D25,Results!$H:$H,$U25,Results!$I:$I,'Reference Lists'!$F$6)</f>
        <v>-930</v>
      </c>
      <c r="H25" s="289">
        <f>SUMIFS(Results!$L:$L,Results!$D:$D,$D25,Results!$H:$H,$U25,Results!$I:$I,'Reference Lists'!$F$5)+SUMIFS(Results!$L:$L,Results!$D:$D,$D25,Results!$H:$H,$U25,Results!$I:$I,'Reference Lists'!$F$6)</f>
        <v>3510</v>
      </c>
      <c r="I25" s="191">
        <f>SUMIFS(Results!$M:$M,Results!$D:$D,$D25,Results!$H:$H,$U25,Results!$I:$I,'Reference Lists'!$F$5)+SUMIFS(Results!$M:$M,Results!$D:$D,$D25,Results!$H:$H,$U25,Results!$I:$I,'Reference Lists'!$F$6)</f>
        <v>2580</v>
      </c>
      <c r="J25" s="290">
        <f t="shared" si="4"/>
        <v>-930</v>
      </c>
      <c r="K25" s="289">
        <f>SUMIFS(Results!$N:$N,Results!$D:$D,$D25,Results!$G:$G,K$19,Results!$H:$H,$U25,Results!$I:$I,'Reference Lists'!$F$6)+SUMIFS(Results!$N:$N,Results!$D:$D,$D25,Results!$G:$G,K$19,Results!$H:$H,$U25,Results!$I:$I,'Reference Lists'!$F$5)</f>
        <v>0</v>
      </c>
      <c r="L25" s="191">
        <f>SUMIFS(Results!$N:$N,Results!$D:$D,$D25,Results!$G:$G,L$19,Results!$H:$H,$U25,Results!$I:$I,'Reference Lists'!$F$6)+SUMIFS(Results!$N:$N,Results!$D:$D,$D25,Results!$G:$G,L$19,Results!$H:$H,$U25,Results!$I:$I,'Reference Lists'!$F$5)</f>
        <v>0</v>
      </c>
      <c r="M25" s="191">
        <f>SUMIFS(Results!$N:$N,Results!$D:$D,$D25,Results!$G:$G,M$19,Results!$H:$H,$U25,Results!$I:$I,'Reference Lists'!$F$6)+SUMIFS(Results!$N:$N,Results!$D:$D,$D25,Results!$G:$G,M$19,Results!$H:$H,$U25,Results!$I:$I,'Reference Lists'!$F$5)</f>
        <v>0</v>
      </c>
      <c r="N25" s="191">
        <f>SUMIFS(Results!$N:$N,Results!$D:$D,$D25,Results!$G:$G,N$19,Results!$H:$H,$U25,Results!$I:$I,'Reference Lists'!$F$6)+SUMIFS(Results!$N:$N,Results!$D:$D,$D25,Results!$G:$G,N$19,Results!$H:$H,$U25,Results!$I:$I,'Reference Lists'!$F$5)</f>
        <v>0</v>
      </c>
      <c r="O25" s="191">
        <f>SUMIFS(Results!$N:$N,Results!$D:$D,$D25,Results!$G:$G,O$19,Results!$H:$H,$U25,Results!$I:$I,'Reference Lists'!$F$6)+SUMIFS(Results!$N:$N,Results!$D:$D,$D25,Results!$G:$G,O$19,Results!$H:$H,$U25,Results!$I:$I,'Reference Lists'!$F$5)</f>
        <v>0</v>
      </c>
      <c r="P25" s="191">
        <f>SUMIFS(Results!$N:$N,Results!$D:$D,$D25,Results!$G:$G,P$19,Results!$H:$H,$U25,Results!$I:$I,'Reference Lists'!$F$6)+SUMIFS(Results!$N:$N,Results!$D:$D,$D25,Results!$G:$G,P$19,Results!$H:$H,$U25,Results!$I:$I,'Reference Lists'!$F$5)</f>
        <v>0</v>
      </c>
      <c r="Q25" s="290">
        <f>SUMIFS(Results!$N:$N,Results!$D:$D,$D25,Results!$G:$G,Q$19,Results!$H:$H,$U25,Results!$I:$I,'Reference Lists'!$F$6)+SUMIFS(Results!$N:$N,Results!$D:$D,$D25,Results!$G:$G,Q$19,Results!$H:$H,$U25,Results!$I:$I,'Reference Lists'!$F$5)</f>
        <v>-930</v>
      </c>
      <c r="S25" s="192">
        <f t="shared" si="2"/>
        <v>-930</v>
      </c>
      <c r="T25" s="192">
        <f t="shared" si="3"/>
        <v>0</v>
      </c>
      <c r="U25" s="160" t="s">
        <v>25</v>
      </c>
    </row>
    <row r="26" spans="4:25" ht="18" customHeight="1">
      <c r="D26" s="297" t="s">
        <v>51</v>
      </c>
      <c r="E26" s="289">
        <f>SUMIFS(Results!$O:$O,Results!$D:$D,$D26,Results!$H:$H,$U26,Results!$I:$I,'Reference Lists'!$F$5)+SUMIFS(Results!$O:$O,Results!$D:$D,$D26,Results!$H:$H,$U26,Results!$I:$I,'Reference Lists'!$F$6)</f>
        <v>260</v>
      </c>
      <c r="F26" s="191">
        <f>SUMIFS(Results!$P:$P,Results!$D:$D,$D26,Results!$H:$H,$U26,Results!$I:$I,'Reference Lists'!$F$5)+SUMIFS(Results!$P:$P,Results!$D:$D,$D26,Results!$H:$H,$U26,Results!$I:$I,'Reference Lists'!$F$6)</f>
        <v>227</v>
      </c>
      <c r="G26" s="290">
        <f>SUMIFS(Results!$Q:$Q,Results!$D:$D,$D26,Results!$H:$H,$U26,Results!$I:$I,'Reference Lists'!$F$5)+SUMIFS(Results!$Q:$Q,Results!$D:$D,$D26,Results!$H:$H,$U26,Results!$I:$I,'Reference Lists'!$F$6)</f>
        <v>-33</v>
      </c>
      <c r="H26" s="289">
        <f>SUMIFS(Results!$L:$L,Results!$D:$D,$D26,Results!$H:$H,$U26,Results!$I:$I,'Reference Lists'!$F$5)+SUMIFS(Results!$L:$L,Results!$D:$D,$D26,Results!$H:$H,$U26,Results!$I:$I,'Reference Lists'!$F$6)</f>
        <v>179</v>
      </c>
      <c r="I26" s="191">
        <f>SUMIFS(Results!$M:$M,Results!$D:$D,$D26,Results!$H:$H,$U26,Results!$I:$I,'Reference Lists'!$F$5)+SUMIFS(Results!$M:$M,Results!$D:$D,$D26,Results!$H:$H,$U26,Results!$I:$I,'Reference Lists'!$F$6)</f>
        <v>146</v>
      </c>
      <c r="J26" s="290">
        <f t="shared" si="4"/>
        <v>-33</v>
      </c>
      <c r="K26" s="289">
        <f>SUMIFS(Results!$N:$N,Results!$D:$D,$D26,Results!$G:$G,K$19,Results!$H:$H,$U26,Results!$I:$I,'Reference Lists'!$F$6)+SUMIFS(Results!$N:$N,Results!$D:$D,$D26,Results!$G:$G,K$19,Results!$H:$H,$U26,Results!$I:$I,'Reference Lists'!$F$5)</f>
        <v>1</v>
      </c>
      <c r="L26" s="191">
        <f>SUMIFS(Results!$N:$N,Results!$D:$D,$D26,Results!$G:$G,L$19,Results!$H:$H,$U26,Results!$I:$I,'Reference Lists'!$F$6)+SUMIFS(Results!$N:$N,Results!$D:$D,$D26,Results!$G:$G,L$19,Results!$H:$H,$U26,Results!$I:$I,'Reference Lists'!$F$5)</f>
        <v>0</v>
      </c>
      <c r="M26" s="191">
        <f>SUMIFS(Results!$N:$N,Results!$D:$D,$D26,Results!$G:$G,M$19,Results!$H:$H,$U26,Results!$I:$I,'Reference Lists'!$F$6)+SUMIFS(Results!$N:$N,Results!$D:$D,$D26,Results!$G:$G,M$19,Results!$H:$H,$U26,Results!$I:$I,'Reference Lists'!$F$5)</f>
        <v>-34</v>
      </c>
      <c r="N26" s="191">
        <f>SUMIFS(Results!$N:$N,Results!$D:$D,$D26,Results!$G:$G,N$19,Results!$H:$H,$U26,Results!$I:$I,'Reference Lists'!$F$6)+SUMIFS(Results!$N:$N,Results!$D:$D,$D26,Results!$G:$G,N$19,Results!$H:$H,$U26,Results!$I:$I,'Reference Lists'!$F$5)</f>
        <v>0</v>
      </c>
      <c r="O26" s="191">
        <f>SUMIFS(Results!$N:$N,Results!$D:$D,$D26,Results!$G:$G,O$19,Results!$H:$H,$U26,Results!$I:$I,'Reference Lists'!$F$6)+SUMIFS(Results!$N:$N,Results!$D:$D,$D26,Results!$G:$G,O$19,Results!$H:$H,$U26,Results!$I:$I,'Reference Lists'!$F$5)</f>
        <v>0</v>
      </c>
      <c r="P26" s="191">
        <f>SUMIFS(Results!$N:$N,Results!$D:$D,$D26,Results!$G:$G,P$19,Results!$H:$H,$U26,Results!$I:$I,'Reference Lists'!$F$6)+SUMIFS(Results!$N:$N,Results!$D:$D,$D26,Results!$G:$G,P$19,Results!$H:$H,$U26,Results!$I:$I,'Reference Lists'!$F$5)</f>
        <v>0</v>
      </c>
      <c r="Q26" s="290">
        <f>SUMIFS(Results!$N:$N,Results!$D:$D,$D26,Results!$G:$G,Q$19,Results!$H:$H,$U26,Results!$I:$I,'Reference Lists'!$F$6)+SUMIFS(Results!$N:$N,Results!$D:$D,$D26,Results!$G:$G,Q$19,Results!$H:$H,$U26,Results!$I:$I,'Reference Lists'!$F$5)</f>
        <v>0</v>
      </c>
      <c r="S26" s="192">
        <f t="shared" si="2"/>
        <v>-33</v>
      </c>
      <c r="T26" s="192">
        <f t="shared" si="3"/>
        <v>0</v>
      </c>
      <c r="U26" s="160" t="s">
        <v>25</v>
      </c>
    </row>
    <row r="27" spans="4:25" ht="18" customHeight="1">
      <c r="D27" s="297" t="s">
        <v>54</v>
      </c>
      <c r="E27" s="289">
        <f>SUMIFS(Results!$O:$O,Results!$D:$D,$D27,Results!$H:$H,$U27,Results!$I:$I,'Reference Lists'!$F$5)+SUMIFS(Results!$O:$O,Results!$D:$D,$D27,Results!$H:$H,$U27,Results!$I:$I,'Reference Lists'!$F$6)</f>
        <v>670</v>
      </c>
      <c r="F27" s="191">
        <f>SUMIFS(Results!$P:$P,Results!$D:$D,$D27,Results!$H:$H,$U27,Results!$I:$I,'Reference Lists'!$F$5)+SUMIFS(Results!$P:$P,Results!$D:$D,$D27,Results!$H:$H,$U27,Results!$I:$I,'Reference Lists'!$F$6)</f>
        <v>274</v>
      </c>
      <c r="G27" s="290">
        <f>SUMIFS(Results!$Q:$Q,Results!$D:$D,$D27,Results!$H:$H,$U27,Results!$I:$I,'Reference Lists'!$F$5)+SUMIFS(Results!$Q:$Q,Results!$D:$D,$D27,Results!$H:$H,$U27,Results!$I:$I,'Reference Lists'!$F$6)</f>
        <v>-396</v>
      </c>
      <c r="H27" s="289">
        <f>SUMIFS(Results!$L:$L,Results!$D:$D,$D27,Results!$H:$H,$U27,Results!$I:$I,'Reference Lists'!$F$5)+SUMIFS(Results!$L:$L,Results!$D:$D,$D27,Results!$H:$H,$U27,Results!$I:$I,'Reference Lists'!$F$6)</f>
        <v>445</v>
      </c>
      <c r="I27" s="191">
        <f>SUMIFS(Results!$M:$M,Results!$D:$D,$D27,Results!$H:$H,$U27,Results!$I:$I,'Reference Lists'!$F$5)+SUMIFS(Results!$M:$M,Results!$D:$D,$D27,Results!$H:$H,$U27,Results!$I:$I,'Reference Lists'!$F$6)</f>
        <v>125</v>
      </c>
      <c r="J27" s="290">
        <f t="shared" si="4"/>
        <v>-320</v>
      </c>
      <c r="K27" s="289">
        <f>SUMIFS(Results!$N:$N,Results!$D:$D,$D27,Results!$G:$G,K$19,Results!$H:$H,$U27,Results!$I:$I,'Reference Lists'!$F$6)+SUMIFS(Results!$N:$N,Results!$D:$D,$D27,Results!$G:$G,K$19,Results!$H:$H,$U27,Results!$I:$I,'Reference Lists'!$F$5)</f>
        <v>0</v>
      </c>
      <c r="L27" s="191">
        <f>SUMIFS(Results!$N:$N,Results!$D:$D,$D27,Results!$G:$G,L$19,Results!$H:$H,$U27,Results!$I:$I,'Reference Lists'!$F$6)+SUMIFS(Results!$N:$N,Results!$D:$D,$D27,Results!$G:$G,L$19,Results!$H:$H,$U27,Results!$I:$I,'Reference Lists'!$F$5)</f>
        <v>0</v>
      </c>
      <c r="M27" s="191">
        <f>SUMIFS(Results!$N:$N,Results!$D:$D,$D27,Results!$G:$G,M$19,Results!$H:$H,$U27,Results!$I:$I,'Reference Lists'!$F$6)+SUMIFS(Results!$N:$N,Results!$D:$D,$D27,Results!$G:$G,M$19,Results!$H:$H,$U27,Results!$I:$I,'Reference Lists'!$F$5)</f>
        <v>-320</v>
      </c>
      <c r="N27" s="191">
        <f>SUMIFS(Results!$N:$N,Results!$D:$D,$D27,Results!$G:$G,N$19,Results!$H:$H,$U27,Results!$I:$I,'Reference Lists'!$F$6)+SUMIFS(Results!$N:$N,Results!$D:$D,$D27,Results!$G:$G,N$19,Results!$H:$H,$U27,Results!$I:$I,'Reference Lists'!$F$5)</f>
        <v>0</v>
      </c>
      <c r="O27" s="191">
        <f>SUMIFS(Results!$N:$N,Results!$D:$D,$D27,Results!$G:$G,O$19,Results!$H:$H,$U27,Results!$I:$I,'Reference Lists'!$F$6)+SUMIFS(Results!$N:$N,Results!$D:$D,$D27,Results!$G:$G,O$19,Results!$H:$H,$U27,Results!$I:$I,'Reference Lists'!$F$5)</f>
        <v>0</v>
      </c>
      <c r="P27" s="191">
        <f>SUMIFS(Results!$N:$N,Results!$D:$D,$D27,Results!$G:$G,P$19,Results!$H:$H,$U27,Results!$I:$I,'Reference Lists'!$F$6)+SUMIFS(Results!$N:$N,Results!$D:$D,$D27,Results!$G:$G,P$19,Results!$H:$H,$U27,Results!$I:$I,'Reference Lists'!$F$5)</f>
        <v>0</v>
      </c>
      <c r="Q27" s="290">
        <f>SUMIFS(Results!$N:$N,Results!$D:$D,$D27,Results!$G:$G,Q$19,Results!$H:$H,$U27,Results!$I:$I,'Reference Lists'!$F$6)+SUMIFS(Results!$N:$N,Results!$D:$D,$D27,Results!$G:$G,Q$19,Results!$H:$H,$U27,Results!$I:$I,'Reference Lists'!$F$5)</f>
        <v>0</v>
      </c>
      <c r="S27" s="192">
        <f t="shared" si="2"/>
        <v>-320</v>
      </c>
      <c r="T27" s="192">
        <f t="shared" si="3"/>
        <v>0</v>
      </c>
      <c r="U27" s="160" t="s">
        <v>25</v>
      </c>
    </row>
    <row r="28" spans="4:25" ht="18" customHeight="1">
      <c r="D28" s="297" t="s">
        <v>47</v>
      </c>
      <c r="E28" s="289">
        <f>SUMIFS(Results!$O:$O,Results!$D:$D,$D28,Results!$H:$H,$U28,Results!$I:$I,'Reference Lists'!$F$5)+SUMIFS(Results!$O:$O,Results!$D:$D,$D28,Results!$H:$H,$U28,Results!$I:$I,'Reference Lists'!$F$6)</f>
        <v>1549</v>
      </c>
      <c r="F28" s="191">
        <f>SUMIFS(Results!$P:$P,Results!$D:$D,$D28,Results!$H:$H,$U28,Results!$I:$I,'Reference Lists'!$F$5)+SUMIFS(Results!$P:$P,Results!$D:$D,$D28,Results!$H:$H,$U28,Results!$I:$I,'Reference Lists'!$F$6)</f>
        <v>1194</v>
      </c>
      <c r="G28" s="290">
        <f>SUMIFS(Results!$Q:$Q,Results!$D:$D,$D28,Results!$H:$H,$U28,Results!$I:$I,'Reference Lists'!$F$5)+SUMIFS(Results!$Q:$Q,Results!$D:$D,$D28,Results!$H:$H,$U28,Results!$I:$I,'Reference Lists'!$F$6)</f>
        <v>-355</v>
      </c>
      <c r="H28" s="289">
        <f>SUMIFS(Results!$L:$L,Results!$D:$D,$D28,Results!$H:$H,$U28,Results!$I:$I,'Reference Lists'!$F$5)+SUMIFS(Results!$L:$L,Results!$D:$D,$D28,Results!$H:$H,$U28,Results!$I:$I,'Reference Lists'!$F$6)</f>
        <v>829</v>
      </c>
      <c r="I28" s="191">
        <f>SUMIFS(Results!$M:$M,Results!$D:$D,$D28,Results!$H:$H,$U28,Results!$I:$I,'Reference Lists'!$F$5)+SUMIFS(Results!$M:$M,Results!$D:$D,$D28,Results!$H:$H,$U28,Results!$I:$I,'Reference Lists'!$F$6)</f>
        <v>593</v>
      </c>
      <c r="J28" s="290">
        <f t="shared" si="4"/>
        <v>-236</v>
      </c>
      <c r="K28" s="289">
        <f>SUMIFS(Results!$N:$N,Results!$D:$D,$D28,Results!$G:$G,K$19,Results!$H:$H,$U28,Results!$I:$I,'Reference Lists'!$F$6)+SUMIFS(Results!$N:$N,Results!$D:$D,$D28,Results!$G:$G,K$19,Results!$H:$H,$U28,Results!$I:$I,'Reference Lists'!$F$5)</f>
        <v>-21</v>
      </c>
      <c r="L28" s="191">
        <f>SUMIFS(Results!$N:$N,Results!$D:$D,$D28,Results!$G:$G,L$19,Results!$H:$H,$U28,Results!$I:$I,'Reference Lists'!$F$6)+SUMIFS(Results!$N:$N,Results!$D:$D,$D28,Results!$G:$G,L$19,Results!$H:$H,$U28,Results!$I:$I,'Reference Lists'!$F$5)</f>
        <v>-215</v>
      </c>
      <c r="M28" s="191">
        <f>SUMIFS(Results!$N:$N,Results!$D:$D,$D28,Results!$G:$G,M$19,Results!$H:$H,$U28,Results!$I:$I,'Reference Lists'!$F$6)+SUMIFS(Results!$N:$N,Results!$D:$D,$D28,Results!$G:$G,M$19,Results!$H:$H,$U28,Results!$I:$I,'Reference Lists'!$F$5)</f>
        <v>0</v>
      </c>
      <c r="N28" s="191">
        <f>SUMIFS(Results!$N:$N,Results!$D:$D,$D28,Results!$G:$G,N$19,Results!$H:$H,$U28,Results!$I:$I,'Reference Lists'!$F$6)+SUMIFS(Results!$N:$N,Results!$D:$D,$D28,Results!$G:$G,N$19,Results!$H:$H,$U28,Results!$I:$I,'Reference Lists'!$F$5)</f>
        <v>0</v>
      </c>
      <c r="O28" s="191">
        <f>SUMIFS(Results!$N:$N,Results!$D:$D,$D28,Results!$G:$G,O$19,Results!$H:$H,$U28,Results!$I:$I,'Reference Lists'!$F$6)+SUMIFS(Results!$N:$N,Results!$D:$D,$D28,Results!$G:$G,O$19,Results!$H:$H,$U28,Results!$I:$I,'Reference Lists'!$F$5)</f>
        <v>0</v>
      </c>
      <c r="P28" s="191">
        <f>SUMIFS(Results!$N:$N,Results!$D:$D,$D28,Results!$G:$G,P$19,Results!$H:$H,$U28,Results!$I:$I,'Reference Lists'!$F$6)+SUMIFS(Results!$N:$N,Results!$D:$D,$D28,Results!$G:$G,P$19,Results!$H:$H,$U28,Results!$I:$I,'Reference Lists'!$F$5)</f>
        <v>0</v>
      </c>
      <c r="Q28" s="290">
        <f>SUMIFS(Results!$N:$N,Results!$D:$D,$D28,Results!$G:$G,Q$19,Results!$H:$H,$U28,Results!$I:$I,'Reference Lists'!$F$6)+SUMIFS(Results!$N:$N,Results!$D:$D,$D28,Results!$G:$G,Q$19,Results!$H:$H,$U28,Results!$I:$I,'Reference Lists'!$F$5)</f>
        <v>0</v>
      </c>
      <c r="S28" s="192">
        <f t="shared" si="2"/>
        <v>-236</v>
      </c>
      <c r="T28" s="192">
        <f t="shared" si="3"/>
        <v>0</v>
      </c>
      <c r="U28" s="160" t="s">
        <v>25</v>
      </c>
    </row>
    <row r="29" spans="4:25" ht="18" customHeight="1">
      <c r="D29" s="297"/>
      <c r="E29" s="289">
        <f>SUMIFS(Results!$O:$O,Results!$D:$D,$D29,Results!$H:$H,$U29,Results!$I:$I,'Reference Lists'!$F$5)+SUMIFS(Results!$O:$O,Results!$D:$D,$D29,Results!$H:$H,$U29,Results!$I:$I,'Reference Lists'!$F$6)</f>
        <v>0</v>
      </c>
      <c r="F29" s="191">
        <f>SUMIFS(Results!$P:$P,Results!$D:$D,$D29,Results!$H:$H,$U29,Results!$I:$I,'Reference Lists'!$F$5)+SUMIFS(Results!$P:$P,Results!$D:$D,$D29,Results!$H:$H,$U29,Results!$I:$I,'Reference Lists'!$F$6)</f>
        <v>0</v>
      </c>
      <c r="G29" s="290">
        <f>SUMIFS(Results!$Q:$Q,Results!$D:$D,$D29,Results!$H:$H,$U29,Results!$I:$I,'Reference Lists'!$F$5)+SUMIFS(Results!$Q:$Q,Results!$D:$D,$D29,Results!$H:$H,$U29,Results!$I:$I,'Reference Lists'!$F$6)</f>
        <v>0</v>
      </c>
      <c r="H29" s="289">
        <f>SUMIFS(Results!$L:$L,Results!$D:$D,$D29,Results!$H:$H,$U29,Results!$I:$I,'Reference Lists'!$F$5)+SUMIFS(Results!$L:$L,Results!$D:$D,$D29,Results!$H:$H,$U29,Results!$I:$I,'Reference Lists'!$F$6)</f>
        <v>0</v>
      </c>
      <c r="I29" s="191">
        <f>SUMIFS(Results!$M:$M,Results!$D:$D,$D29,Results!$H:$H,$U29,Results!$I:$I,'Reference Lists'!$F$5)+SUMIFS(Results!$M:$M,Results!$D:$D,$D29,Results!$H:$H,$U29,Results!$I:$I,'Reference Lists'!$F$6)</f>
        <v>0</v>
      </c>
      <c r="J29" s="290">
        <f t="shared" si="4"/>
        <v>0</v>
      </c>
      <c r="K29" s="289">
        <f>SUMIFS(Results!$N:$N,Results!$D:$D,$D29,Results!$G:$G,K$19,Results!$H:$H,$U29,Results!$I:$I,'Reference Lists'!$F$6)+SUMIFS(Results!$N:$N,Results!$D:$D,$D29,Results!$G:$G,K$19,Results!$H:$H,$U29,Results!$I:$I,'Reference Lists'!$F$5)</f>
        <v>0</v>
      </c>
      <c r="L29" s="191">
        <f>SUMIFS(Results!$N:$N,Results!$D:$D,$D29,Results!$G:$G,L$19,Results!$H:$H,$U29,Results!$I:$I,'Reference Lists'!$F$6)+SUMIFS(Results!$N:$N,Results!$D:$D,$D29,Results!$G:$G,L$19,Results!$H:$H,$U29,Results!$I:$I,'Reference Lists'!$F$5)</f>
        <v>0</v>
      </c>
      <c r="M29" s="191">
        <f>SUMIFS(Results!$N:$N,Results!$D:$D,$D29,Results!$G:$G,M$19,Results!$H:$H,$U29,Results!$I:$I,'Reference Lists'!$F$6)+SUMIFS(Results!$N:$N,Results!$D:$D,$D29,Results!$G:$G,M$19,Results!$H:$H,$U29,Results!$I:$I,'Reference Lists'!$F$5)</f>
        <v>0</v>
      </c>
      <c r="N29" s="191">
        <f>SUMIFS(Results!$N:$N,Results!$D:$D,$D29,Results!$G:$G,N$19,Results!$H:$H,$U29,Results!$I:$I,'Reference Lists'!$F$6)+SUMIFS(Results!$N:$N,Results!$D:$D,$D29,Results!$G:$G,N$19,Results!$H:$H,$U29,Results!$I:$I,'Reference Lists'!$F$5)</f>
        <v>0</v>
      </c>
      <c r="O29" s="191">
        <f>SUMIFS(Results!$N:$N,Results!$D:$D,$D29,Results!$G:$G,O$19,Results!$H:$H,$U29,Results!$I:$I,'Reference Lists'!$F$6)+SUMIFS(Results!$N:$N,Results!$D:$D,$D29,Results!$G:$G,O$19,Results!$H:$H,$U29,Results!$I:$I,'Reference Lists'!$F$5)</f>
        <v>0</v>
      </c>
      <c r="P29" s="191">
        <f>SUMIFS(Results!$N:$N,Results!$D:$D,$D29,Results!$G:$G,P$19,Results!$H:$H,$U29,Results!$I:$I,'Reference Lists'!$F$6)+SUMIFS(Results!$N:$N,Results!$D:$D,$D29,Results!$G:$G,P$19,Results!$H:$H,$U29,Results!$I:$I,'Reference Lists'!$F$5)</f>
        <v>0</v>
      </c>
      <c r="Q29" s="290">
        <f>SUMIFS(Results!$N:$N,Results!$D:$D,$D29,Results!$G:$G,Q$19,Results!$H:$H,$U29,Results!$I:$I,'Reference Lists'!$F$6)+SUMIFS(Results!$N:$N,Results!$D:$D,$D29,Results!$G:$G,Q$19,Results!$H:$H,$U29,Results!$I:$I,'Reference Lists'!$F$5)</f>
        <v>0</v>
      </c>
      <c r="S29" s="192">
        <f t="shared" si="2"/>
        <v>0</v>
      </c>
      <c r="T29" s="192">
        <f t="shared" si="3"/>
        <v>0</v>
      </c>
      <c r="U29" s="160" t="s">
        <v>25</v>
      </c>
    </row>
    <row r="30" spans="4:25" ht="18" customHeight="1">
      <c r="D30" s="297"/>
      <c r="E30" s="289">
        <f>SUMIFS(Results!$O:$O,Results!$D:$D,$D30,Results!$H:$H,$U30,Results!$I:$I,'Reference Lists'!$F$5)+SUMIFS(Results!$O:$O,Results!$D:$D,$D30,Results!$H:$H,$U30,Results!$I:$I,'Reference Lists'!$F$6)</f>
        <v>0</v>
      </c>
      <c r="F30" s="191">
        <f>SUMIFS(Results!$P:$P,Results!$D:$D,$D30,Results!$H:$H,$U30,Results!$I:$I,'Reference Lists'!$F$5)+SUMIFS(Results!$P:$P,Results!$D:$D,$D30,Results!$H:$H,$U30,Results!$I:$I,'Reference Lists'!$F$6)</f>
        <v>0</v>
      </c>
      <c r="G30" s="290">
        <f>SUMIFS(Results!$Q:$Q,Results!$D:$D,$D30,Results!$H:$H,$U30,Results!$I:$I,'Reference Lists'!$F$5)+SUMIFS(Results!$Q:$Q,Results!$D:$D,$D30,Results!$H:$H,$U30,Results!$I:$I,'Reference Lists'!$F$6)</f>
        <v>0</v>
      </c>
      <c r="H30" s="289">
        <f>SUMIFS(Results!$L:$L,Results!$D:$D,$D30,Results!$H:$H,$U30,Results!$I:$I,'Reference Lists'!$F$5)+SUMIFS(Results!$L:$L,Results!$D:$D,$D30,Results!$H:$H,$U30,Results!$I:$I,'Reference Lists'!$F$6)</f>
        <v>0</v>
      </c>
      <c r="I30" s="191">
        <f>SUMIFS(Results!$M:$M,Results!$D:$D,$D30,Results!$H:$H,$U30,Results!$I:$I,'Reference Lists'!$F$5)+SUMIFS(Results!$M:$M,Results!$D:$D,$D30,Results!$H:$H,$U30,Results!$I:$I,'Reference Lists'!$F$6)</f>
        <v>0</v>
      </c>
      <c r="J30" s="290">
        <f t="shared" si="4"/>
        <v>0</v>
      </c>
      <c r="K30" s="289">
        <f>SUMIFS(Results!$N:$N,Results!$D:$D,$D30,Results!$G:$G,K$19,Results!$H:$H,$U30,Results!$I:$I,'Reference Lists'!$F$6)+SUMIFS(Results!$N:$N,Results!$D:$D,$D30,Results!$G:$G,K$19,Results!$H:$H,$U30,Results!$I:$I,'Reference Lists'!$F$5)</f>
        <v>0</v>
      </c>
      <c r="L30" s="191">
        <f>SUMIFS(Results!$N:$N,Results!$D:$D,$D30,Results!$G:$G,L$19,Results!$H:$H,$U30,Results!$I:$I,'Reference Lists'!$F$6)+SUMIFS(Results!$N:$N,Results!$D:$D,$D30,Results!$G:$G,L$19,Results!$H:$H,$U30,Results!$I:$I,'Reference Lists'!$F$5)</f>
        <v>0</v>
      </c>
      <c r="M30" s="191">
        <f>SUMIFS(Results!$N:$N,Results!$D:$D,$D30,Results!$G:$G,M$19,Results!$H:$H,$U30,Results!$I:$I,'Reference Lists'!$F$6)+SUMIFS(Results!$N:$N,Results!$D:$D,$D30,Results!$G:$G,M$19,Results!$H:$H,$U30,Results!$I:$I,'Reference Lists'!$F$5)</f>
        <v>0</v>
      </c>
      <c r="N30" s="191">
        <f>SUMIFS(Results!$N:$N,Results!$D:$D,$D30,Results!$G:$G,N$19,Results!$H:$H,$U30,Results!$I:$I,'Reference Lists'!$F$6)+SUMIFS(Results!$N:$N,Results!$D:$D,$D30,Results!$G:$G,N$19,Results!$H:$H,$U30,Results!$I:$I,'Reference Lists'!$F$5)</f>
        <v>0</v>
      </c>
      <c r="O30" s="191">
        <f>SUMIFS(Results!$N:$N,Results!$D:$D,$D30,Results!$G:$G,O$19,Results!$H:$H,$U30,Results!$I:$I,'Reference Lists'!$F$6)+SUMIFS(Results!$N:$N,Results!$D:$D,$D30,Results!$G:$G,O$19,Results!$H:$H,$U30,Results!$I:$I,'Reference Lists'!$F$5)</f>
        <v>0</v>
      </c>
      <c r="P30" s="191">
        <f>SUMIFS(Results!$N:$N,Results!$D:$D,$D30,Results!$G:$G,P$19,Results!$H:$H,$U30,Results!$I:$I,'Reference Lists'!$F$6)+SUMIFS(Results!$N:$N,Results!$D:$D,$D30,Results!$G:$G,P$19,Results!$H:$H,$U30,Results!$I:$I,'Reference Lists'!$F$5)</f>
        <v>0</v>
      </c>
      <c r="Q30" s="290">
        <f>SUMIFS(Results!$N:$N,Results!$D:$D,$D30,Results!$G:$G,Q$19,Results!$H:$H,$U30,Results!$I:$I,'Reference Lists'!$F$6)+SUMIFS(Results!$N:$N,Results!$D:$D,$D30,Results!$G:$G,Q$19,Results!$H:$H,$U30,Results!$I:$I,'Reference Lists'!$F$5)</f>
        <v>0</v>
      </c>
      <c r="S30" s="192">
        <f t="shared" si="2"/>
        <v>0</v>
      </c>
      <c r="T30" s="192">
        <f t="shared" si="3"/>
        <v>0</v>
      </c>
      <c r="U30" s="160" t="s">
        <v>25</v>
      </c>
    </row>
    <row r="31" spans="4:25" ht="18" customHeight="1">
      <c r="D31" s="298"/>
      <c r="E31" s="289">
        <f>SUMIFS(Results!$O:$O,Results!$D:$D,$D31,Results!$H:$H,$U31,Results!$I:$I,'Reference Lists'!$F$5)+SUMIFS(Results!$O:$O,Results!$D:$D,$D31,Results!$H:$H,$U31,Results!$I:$I,'Reference Lists'!$F$6)</f>
        <v>0</v>
      </c>
      <c r="F31" s="191">
        <f>SUMIFS(Results!$P:$P,Results!$D:$D,$D31,Results!$H:$H,$U31,Results!$I:$I,'Reference Lists'!$F$5)+SUMIFS(Results!$P:$P,Results!$D:$D,$D31,Results!$H:$H,$U31,Results!$I:$I,'Reference Lists'!$F$6)</f>
        <v>0</v>
      </c>
      <c r="G31" s="290">
        <f>SUMIFS(Results!$Q:$Q,Results!$D:$D,$D31,Results!$H:$H,$U31,Results!$I:$I,'Reference Lists'!$F$5)+SUMIFS(Results!$Q:$Q,Results!$D:$D,$D31,Results!$H:$H,$U31,Results!$I:$I,'Reference Lists'!$F$6)</f>
        <v>0</v>
      </c>
      <c r="H31" s="289">
        <f>SUMIFS(Results!$L:$L,Results!$D:$D,$D31,Results!$H:$H,$U31,Results!$I:$I,'Reference Lists'!$F$5)+SUMIFS(Results!$L:$L,Results!$D:$D,$D31,Results!$H:$H,$U31,Results!$I:$I,'Reference Lists'!$F$6)</f>
        <v>0</v>
      </c>
      <c r="I31" s="191">
        <f>SUMIFS(Results!$M:$M,Results!$D:$D,$D31,Results!$H:$H,$U31,Results!$I:$I,'Reference Lists'!$F$5)+SUMIFS(Results!$M:$M,Results!$D:$D,$D31,Results!$H:$H,$U31,Results!$I:$I,'Reference Lists'!$F$6)</f>
        <v>0</v>
      </c>
      <c r="J31" s="290">
        <f t="shared" si="4"/>
        <v>0</v>
      </c>
      <c r="K31" s="289">
        <f>SUMIFS(Results!$N:$N,Results!$D:$D,$D31,Results!$G:$G,K$19,Results!$H:$H,$U31,Results!$I:$I,'Reference Lists'!$F$6)+SUMIFS(Results!$N:$N,Results!$D:$D,$D31,Results!$G:$G,K$19,Results!$H:$H,$U31,Results!$I:$I,'Reference Lists'!$F$5)</f>
        <v>0</v>
      </c>
      <c r="L31" s="191">
        <f>SUMIFS(Results!$N:$N,Results!$D:$D,$D31,Results!$G:$G,L$19,Results!$H:$H,$U31,Results!$I:$I,'Reference Lists'!$F$6)+SUMIFS(Results!$N:$N,Results!$D:$D,$D31,Results!$G:$G,L$19,Results!$H:$H,$U31,Results!$I:$I,'Reference Lists'!$F$5)</f>
        <v>0</v>
      </c>
      <c r="M31" s="191">
        <f>SUMIFS(Results!$N:$N,Results!$D:$D,$D31,Results!$G:$G,M$19,Results!$H:$H,$U31,Results!$I:$I,'Reference Lists'!$F$6)+SUMIFS(Results!$N:$N,Results!$D:$D,$D31,Results!$G:$G,M$19,Results!$H:$H,$U31,Results!$I:$I,'Reference Lists'!$F$5)</f>
        <v>0</v>
      </c>
      <c r="N31" s="191">
        <f>SUMIFS(Results!$N:$N,Results!$D:$D,$D31,Results!$G:$G,N$19,Results!$H:$H,$U31,Results!$I:$I,'Reference Lists'!$F$6)+SUMIFS(Results!$N:$N,Results!$D:$D,$D31,Results!$G:$G,N$19,Results!$H:$H,$U31,Results!$I:$I,'Reference Lists'!$F$5)</f>
        <v>0</v>
      </c>
      <c r="O31" s="191">
        <f>SUMIFS(Results!$N:$N,Results!$D:$D,$D31,Results!$G:$G,O$19,Results!$H:$H,$U31,Results!$I:$I,'Reference Lists'!$F$6)+SUMIFS(Results!$N:$N,Results!$D:$D,$D31,Results!$G:$G,O$19,Results!$H:$H,$U31,Results!$I:$I,'Reference Lists'!$F$5)</f>
        <v>0</v>
      </c>
      <c r="P31" s="191">
        <f>SUMIFS(Results!$N:$N,Results!$D:$D,$D31,Results!$G:$G,P$19,Results!$H:$H,$U31,Results!$I:$I,'Reference Lists'!$F$6)+SUMIFS(Results!$N:$N,Results!$D:$D,$D31,Results!$G:$G,P$19,Results!$H:$H,$U31,Results!$I:$I,'Reference Lists'!$F$5)</f>
        <v>0</v>
      </c>
      <c r="Q31" s="290">
        <f>SUMIFS(Results!$N:$N,Results!$D:$D,$D31,Results!$G:$G,Q$19,Results!$H:$H,$U31,Results!$I:$I,'Reference Lists'!$F$6)+SUMIFS(Results!$N:$N,Results!$D:$D,$D31,Results!$G:$G,Q$19,Results!$H:$H,$U31,Results!$I:$I,'Reference Lists'!$F$5)</f>
        <v>0</v>
      </c>
      <c r="S31" s="192">
        <f t="shared" si="2"/>
        <v>0</v>
      </c>
      <c r="T31" s="192">
        <f t="shared" si="3"/>
        <v>0</v>
      </c>
      <c r="U31" s="160" t="s">
        <v>25</v>
      </c>
    </row>
    <row r="32" spans="4:25" ht="18" customHeight="1">
      <c r="D32" s="297"/>
      <c r="E32" s="289">
        <f>SUMIFS(Results!$O:$O,Results!$D:$D,$D32,Results!$H:$H,$U32,Results!$I:$I,'Reference Lists'!$F$5)+SUMIFS(Results!$O:$O,Results!$D:$D,$D32,Results!$H:$H,$U32,Results!$I:$I,'Reference Lists'!$F$6)</f>
        <v>0</v>
      </c>
      <c r="F32" s="191">
        <f>SUMIFS(Results!$P:$P,Results!$D:$D,$D32,Results!$H:$H,$U32,Results!$I:$I,'Reference Lists'!$F$5)+SUMIFS(Results!$P:$P,Results!$D:$D,$D32,Results!$H:$H,$U32,Results!$I:$I,'Reference Lists'!$F$6)</f>
        <v>0</v>
      </c>
      <c r="G32" s="290">
        <f>SUMIFS(Results!$Q:$Q,Results!$D:$D,$D32,Results!$H:$H,$U32,Results!$I:$I,'Reference Lists'!$F$5)+SUMIFS(Results!$Q:$Q,Results!$D:$D,$D32,Results!$H:$H,$U32,Results!$I:$I,'Reference Lists'!$F$6)</f>
        <v>0</v>
      </c>
      <c r="H32" s="289">
        <f>SUMIFS(Results!$L:$L,Results!$D:$D,$D32,Results!$H:$H,$U32,Results!$I:$I,'Reference Lists'!$F$5)+SUMIFS(Results!$L:$L,Results!$D:$D,$D32,Results!$H:$H,$U32,Results!$I:$I,'Reference Lists'!$F$6)</f>
        <v>0</v>
      </c>
      <c r="I32" s="191">
        <f>SUMIFS(Results!$M:$M,Results!$D:$D,$D32,Results!$H:$H,$U32,Results!$I:$I,'Reference Lists'!$F$5)+SUMIFS(Results!$M:$M,Results!$D:$D,$D32,Results!$H:$H,$U32,Results!$I:$I,'Reference Lists'!$F$6)</f>
        <v>0</v>
      </c>
      <c r="J32" s="290">
        <f t="shared" si="4"/>
        <v>0</v>
      </c>
      <c r="K32" s="289">
        <f>SUMIFS(Results!$N:$N,Results!$D:$D,$D32,Results!$G:$G,K$19,Results!$H:$H,$U32,Results!$I:$I,'Reference Lists'!$F$6)+SUMIFS(Results!$N:$N,Results!$D:$D,$D32,Results!$G:$G,K$19,Results!$H:$H,$U32,Results!$I:$I,'Reference Lists'!$F$5)</f>
        <v>0</v>
      </c>
      <c r="L32" s="191">
        <f>SUMIFS(Results!$N:$N,Results!$D:$D,$D32,Results!$G:$G,L$19,Results!$H:$H,$U32,Results!$I:$I,'Reference Lists'!$F$6)+SUMIFS(Results!$N:$N,Results!$D:$D,$D32,Results!$G:$G,L$19,Results!$H:$H,$U32,Results!$I:$I,'Reference Lists'!$F$5)</f>
        <v>0</v>
      </c>
      <c r="M32" s="191">
        <f>SUMIFS(Results!$N:$N,Results!$D:$D,$D32,Results!$G:$G,M$19,Results!$H:$H,$U32,Results!$I:$I,'Reference Lists'!$F$6)+SUMIFS(Results!$N:$N,Results!$D:$D,$D32,Results!$G:$G,M$19,Results!$H:$H,$U32,Results!$I:$I,'Reference Lists'!$F$5)</f>
        <v>0</v>
      </c>
      <c r="N32" s="191">
        <f>SUMIFS(Results!$N:$N,Results!$D:$D,$D32,Results!$G:$G,N$19,Results!$H:$H,$U32,Results!$I:$I,'Reference Lists'!$F$6)+SUMIFS(Results!$N:$N,Results!$D:$D,$D32,Results!$G:$G,N$19,Results!$H:$H,$U32,Results!$I:$I,'Reference Lists'!$F$5)</f>
        <v>0</v>
      </c>
      <c r="O32" s="191">
        <f>SUMIFS(Results!$N:$N,Results!$D:$D,$D32,Results!$G:$G,O$19,Results!$H:$H,$U32,Results!$I:$I,'Reference Lists'!$F$6)+SUMIFS(Results!$N:$N,Results!$D:$D,$D32,Results!$G:$G,O$19,Results!$H:$H,$U32,Results!$I:$I,'Reference Lists'!$F$5)</f>
        <v>0</v>
      </c>
      <c r="P32" s="191">
        <f>SUMIFS(Results!$N:$N,Results!$D:$D,$D32,Results!$G:$G,P$19,Results!$H:$H,$U32,Results!$I:$I,'Reference Lists'!$F$6)+SUMIFS(Results!$N:$N,Results!$D:$D,$D32,Results!$G:$G,P$19,Results!$H:$H,$U32,Results!$I:$I,'Reference Lists'!$F$5)</f>
        <v>0</v>
      </c>
      <c r="Q32" s="290">
        <f>SUMIFS(Results!$N:$N,Results!$D:$D,$D32,Results!$G:$G,Q$19,Results!$H:$H,$U32,Results!$I:$I,'Reference Lists'!$F$6)+SUMIFS(Results!$N:$N,Results!$D:$D,$D32,Results!$G:$G,Q$19,Results!$H:$H,$U32,Results!$I:$I,'Reference Lists'!$F$5)</f>
        <v>0</v>
      </c>
      <c r="S32" s="192">
        <f t="shared" si="2"/>
        <v>0</v>
      </c>
      <c r="T32" s="192">
        <f t="shared" si="3"/>
        <v>0</v>
      </c>
      <c r="U32" s="160" t="s">
        <v>25</v>
      </c>
    </row>
    <row r="33" spans="4:21" ht="18" customHeight="1">
      <c r="D33" s="297"/>
      <c r="E33" s="289">
        <f>SUMIFS(Results!$O:$O,Results!$D:$D,$D33,Results!$H:$H,$U33,Results!$I:$I,'Reference Lists'!$F$5)+SUMIFS(Results!$O:$O,Results!$D:$D,$D33,Results!$H:$H,$U33,Results!$I:$I,'Reference Lists'!$F$6)</f>
        <v>0</v>
      </c>
      <c r="F33" s="191">
        <f>SUMIFS(Results!$P:$P,Results!$D:$D,$D33,Results!$H:$H,$U33,Results!$I:$I,'Reference Lists'!$F$5)+SUMIFS(Results!$P:$P,Results!$D:$D,$D33,Results!$H:$H,$U33,Results!$I:$I,'Reference Lists'!$F$6)</f>
        <v>0</v>
      </c>
      <c r="G33" s="290">
        <f>SUMIFS(Results!$Q:$Q,Results!$D:$D,$D33,Results!$H:$H,$U33,Results!$I:$I,'Reference Lists'!$F$5)+SUMIFS(Results!$Q:$Q,Results!$D:$D,$D33,Results!$H:$H,$U33,Results!$I:$I,'Reference Lists'!$F$6)</f>
        <v>0</v>
      </c>
      <c r="H33" s="289">
        <f>SUMIFS(Results!$L:$L,Results!$D:$D,$D33,Results!$H:$H,$U33,Results!$I:$I,'Reference Lists'!$F$5)+SUMIFS(Results!$L:$L,Results!$D:$D,$D33,Results!$H:$H,$U33,Results!$I:$I,'Reference Lists'!$F$6)</f>
        <v>0</v>
      </c>
      <c r="I33" s="191">
        <f>SUMIFS(Results!$M:$M,Results!$D:$D,$D33,Results!$H:$H,$U33,Results!$I:$I,'Reference Lists'!$F$5)+SUMIFS(Results!$M:$M,Results!$D:$D,$D33,Results!$H:$H,$U33,Results!$I:$I,'Reference Lists'!$F$6)</f>
        <v>0</v>
      </c>
      <c r="J33" s="290">
        <f t="shared" si="4"/>
        <v>0</v>
      </c>
      <c r="K33" s="289">
        <f>SUMIFS(Results!$N:$N,Results!$D:$D,$D33,Results!$G:$G,K$19,Results!$H:$H,$U33,Results!$I:$I,'Reference Lists'!$F$6)+SUMIFS(Results!$N:$N,Results!$D:$D,$D33,Results!$G:$G,K$19,Results!$H:$H,$U33,Results!$I:$I,'Reference Lists'!$F$5)</f>
        <v>0</v>
      </c>
      <c r="L33" s="191">
        <f>SUMIFS(Results!$N:$N,Results!$D:$D,$D33,Results!$G:$G,L$19,Results!$H:$H,$U33,Results!$I:$I,'Reference Lists'!$F$6)+SUMIFS(Results!$N:$N,Results!$D:$D,$D33,Results!$G:$G,L$19,Results!$H:$H,$U33,Results!$I:$I,'Reference Lists'!$F$5)</f>
        <v>0</v>
      </c>
      <c r="M33" s="191">
        <f>SUMIFS(Results!$N:$N,Results!$D:$D,$D33,Results!$G:$G,M$19,Results!$H:$H,$U33,Results!$I:$I,'Reference Lists'!$F$6)+SUMIFS(Results!$N:$N,Results!$D:$D,$D33,Results!$G:$G,M$19,Results!$H:$H,$U33,Results!$I:$I,'Reference Lists'!$F$5)</f>
        <v>0</v>
      </c>
      <c r="N33" s="191">
        <f>SUMIFS(Results!$N:$N,Results!$D:$D,$D33,Results!$G:$G,N$19,Results!$H:$H,$U33,Results!$I:$I,'Reference Lists'!$F$6)+SUMIFS(Results!$N:$N,Results!$D:$D,$D33,Results!$G:$G,N$19,Results!$H:$H,$U33,Results!$I:$I,'Reference Lists'!$F$5)</f>
        <v>0</v>
      </c>
      <c r="O33" s="191">
        <f>SUMIFS(Results!$N:$N,Results!$D:$D,$D33,Results!$G:$G,O$19,Results!$H:$H,$U33,Results!$I:$I,'Reference Lists'!$F$6)+SUMIFS(Results!$N:$N,Results!$D:$D,$D33,Results!$G:$G,O$19,Results!$H:$H,$U33,Results!$I:$I,'Reference Lists'!$F$5)</f>
        <v>0</v>
      </c>
      <c r="P33" s="191">
        <f>SUMIFS(Results!$N:$N,Results!$D:$D,$D33,Results!$G:$G,P$19,Results!$H:$H,$U33,Results!$I:$I,'Reference Lists'!$F$6)+SUMIFS(Results!$N:$N,Results!$D:$D,$D33,Results!$G:$G,P$19,Results!$H:$H,$U33,Results!$I:$I,'Reference Lists'!$F$5)</f>
        <v>0</v>
      </c>
      <c r="Q33" s="290">
        <f>SUMIFS(Results!$N:$N,Results!$D:$D,$D33,Results!$G:$G,Q$19,Results!$H:$H,$U33,Results!$I:$I,'Reference Lists'!$F$6)+SUMIFS(Results!$N:$N,Results!$D:$D,$D33,Results!$G:$G,Q$19,Results!$H:$H,$U33,Results!$I:$I,'Reference Lists'!$F$5)</f>
        <v>0</v>
      </c>
      <c r="S33" s="192">
        <f t="shared" si="2"/>
        <v>0</v>
      </c>
      <c r="T33" s="192">
        <f t="shared" si="3"/>
        <v>0</v>
      </c>
      <c r="U33" s="160" t="s">
        <v>25</v>
      </c>
    </row>
    <row r="34" spans="4:21" ht="15.75" customHeight="1">
      <c r="D34" s="297"/>
      <c r="E34" s="289">
        <f>SUMIFS(Results!$O:$O,Results!$D:$D,$D34,Results!$H:$H,$U34,Results!$I:$I,'Reference Lists'!$F$5)+SUMIFS(Results!$O:$O,Results!$D:$D,$D34,Results!$H:$H,$U34,Results!$I:$I,'Reference Lists'!$F$6)</f>
        <v>0</v>
      </c>
      <c r="F34" s="191">
        <f>SUMIFS(Results!$P:$P,Results!$D:$D,$D34,Results!$H:$H,$U34,Results!$I:$I,'Reference Lists'!$F$5)+SUMIFS(Results!$P:$P,Results!$D:$D,$D34,Results!$H:$H,$U34,Results!$I:$I,'Reference Lists'!$F$6)</f>
        <v>0</v>
      </c>
      <c r="G34" s="290">
        <f>SUMIFS(Results!$Q:$Q,Results!$D:$D,$D34,Results!$H:$H,$U34,Results!$I:$I,'Reference Lists'!$F$5)+SUMIFS(Results!$Q:$Q,Results!$D:$D,$D34,Results!$H:$H,$U34,Results!$I:$I,'Reference Lists'!$F$6)</f>
        <v>0</v>
      </c>
      <c r="H34" s="289">
        <f>SUMIFS(Results!$L:$L,Results!$D:$D,$D34,Results!$H:$H,$U34,Results!$I:$I,'Reference Lists'!$F$5)+SUMIFS(Results!$L:$L,Results!$D:$D,$D34,Results!$H:$H,$U34,Results!$I:$I,'Reference Lists'!$F$6)</f>
        <v>0</v>
      </c>
      <c r="I34" s="191">
        <f>SUMIFS(Results!$M:$M,Results!$D:$D,$D34,Results!$H:$H,$U34,Results!$I:$I,'Reference Lists'!$F$5)+SUMIFS(Results!$M:$M,Results!$D:$D,$D34,Results!$H:$H,$U34,Results!$I:$I,'Reference Lists'!$F$6)</f>
        <v>0</v>
      </c>
      <c r="J34" s="290">
        <f t="shared" si="4"/>
        <v>0</v>
      </c>
      <c r="K34" s="289">
        <f>SUMIFS(Results!$N:$N,Results!$D:$D,$D34,Results!$G:$G,K$19,Results!$H:$H,$U34,Results!$I:$I,'Reference Lists'!$F$6)+SUMIFS(Results!$N:$N,Results!$D:$D,$D34,Results!$G:$G,K$19,Results!$H:$H,$U34,Results!$I:$I,'Reference Lists'!$F$5)</f>
        <v>0</v>
      </c>
      <c r="L34" s="191">
        <f>SUMIFS(Results!$N:$N,Results!$D:$D,$D34,Results!$G:$G,L$19,Results!$H:$H,$U34,Results!$I:$I,'Reference Lists'!$F$6)+SUMIFS(Results!$N:$N,Results!$D:$D,$D34,Results!$G:$G,L$19,Results!$H:$H,$U34,Results!$I:$I,'Reference Lists'!$F$5)</f>
        <v>0</v>
      </c>
      <c r="M34" s="191">
        <f>SUMIFS(Results!$N:$N,Results!$D:$D,$D34,Results!$G:$G,M$19,Results!$H:$H,$U34,Results!$I:$I,'Reference Lists'!$F$6)+SUMIFS(Results!$N:$N,Results!$D:$D,$D34,Results!$G:$G,M$19,Results!$H:$H,$U34,Results!$I:$I,'Reference Lists'!$F$5)</f>
        <v>0</v>
      </c>
      <c r="N34" s="191">
        <f>SUMIFS(Results!$N:$N,Results!$D:$D,$D34,Results!$G:$G,N$19,Results!$H:$H,$U34,Results!$I:$I,'Reference Lists'!$F$6)+SUMIFS(Results!$N:$N,Results!$D:$D,$D34,Results!$G:$G,N$19,Results!$H:$H,$U34,Results!$I:$I,'Reference Lists'!$F$5)</f>
        <v>0</v>
      </c>
      <c r="O34" s="191">
        <f>SUMIFS(Results!$N:$N,Results!$D:$D,$D34,Results!$G:$G,O$19,Results!$H:$H,$U34,Results!$I:$I,'Reference Lists'!$F$6)+SUMIFS(Results!$N:$N,Results!$D:$D,$D34,Results!$G:$G,O$19,Results!$H:$H,$U34,Results!$I:$I,'Reference Lists'!$F$5)</f>
        <v>0</v>
      </c>
      <c r="P34" s="191">
        <f>SUMIFS(Results!$N:$N,Results!$D:$D,$D34,Results!$G:$G,P$19,Results!$H:$H,$U34,Results!$I:$I,'Reference Lists'!$F$6)+SUMIFS(Results!$N:$N,Results!$D:$D,$D34,Results!$G:$G,P$19,Results!$H:$H,$U34,Results!$I:$I,'Reference Lists'!$F$5)</f>
        <v>0</v>
      </c>
      <c r="Q34" s="290">
        <f>SUMIFS(Results!$N:$N,Results!$D:$D,$D34,Results!$G:$G,Q$19,Results!$H:$H,$U34,Results!$I:$I,'Reference Lists'!$F$6)+SUMIFS(Results!$N:$N,Results!$D:$D,$D34,Results!$G:$G,Q$19,Results!$H:$H,$U34,Results!$I:$I,'Reference Lists'!$F$5)</f>
        <v>0</v>
      </c>
      <c r="S34" s="192">
        <f t="shared" si="2"/>
        <v>0</v>
      </c>
      <c r="T34" s="192">
        <f t="shared" si="3"/>
        <v>0</v>
      </c>
      <c r="U34" s="160" t="s">
        <v>25</v>
      </c>
    </row>
    <row r="35" spans="4:21" ht="15.75" customHeight="1">
      <c r="D35" s="297"/>
      <c r="E35" s="289">
        <f>SUMIFS(Results!$O:$O,Results!$D:$D,$D35,Results!$H:$H,$U35,Results!$I:$I,'Reference Lists'!$F$5)+SUMIFS(Results!$O:$O,Results!$D:$D,$D35,Results!$H:$H,$U35,Results!$I:$I,'Reference Lists'!$F$6)</f>
        <v>0</v>
      </c>
      <c r="F35" s="191">
        <f>SUMIFS(Results!$P:$P,Results!$D:$D,$D35,Results!$H:$H,$U35,Results!$I:$I,'Reference Lists'!$F$5)+SUMIFS(Results!$P:$P,Results!$D:$D,$D35,Results!$H:$H,$U35,Results!$I:$I,'Reference Lists'!$F$6)</f>
        <v>0</v>
      </c>
      <c r="G35" s="290">
        <f>SUMIFS(Results!$Q:$Q,Results!$D:$D,$D35,Results!$H:$H,$U35,Results!$I:$I,'Reference Lists'!$F$5)+SUMIFS(Results!$Q:$Q,Results!$D:$D,$D35,Results!$H:$H,$U35,Results!$I:$I,'Reference Lists'!$F$6)</f>
        <v>0</v>
      </c>
      <c r="H35" s="289">
        <f>SUMIFS(Results!$L:$L,Results!$D:$D,$D35,Results!$H:$H,$U35,Results!$I:$I,'Reference Lists'!$F$5)+SUMIFS(Results!$L:$L,Results!$D:$D,$D35,Results!$H:$H,$U35,Results!$I:$I,'Reference Lists'!$F$6)</f>
        <v>0</v>
      </c>
      <c r="I35" s="191">
        <f>SUMIFS(Results!$M:$M,Results!$D:$D,$D35,Results!$H:$H,$U35,Results!$I:$I,'Reference Lists'!$F$5)+SUMIFS(Results!$M:$M,Results!$D:$D,$D35,Results!$H:$H,$U35,Results!$I:$I,'Reference Lists'!$F$6)</f>
        <v>0</v>
      </c>
      <c r="J35" s="290">
        <f t="shared" si="4"/>
        <v>0</v>
      </c>
      <c r="K35" s="289">
        <f>SUMIFS(Results!$N:$N,Results!$D:$D,$D35,Results!$G:$G,K$19,Results!$H:$H,$U35,Results!$I:$I,'Reference Lists'!$F$6)+SUMIFS(Results!$N:$N,Results!$D:$D,$D35,Results!$G:$G,K$19,Results!$H:$H,$U35,Results!$I:$I,'Reference Lists'!$F$5)</f>
        <v>0</v>
      </c>
      <c r="L35" s="191">
        <f>SUMIFS(Results!$N:$N,Results!$D:$D,$D35,Results!$G:$G,L$19,Results!$H:$H,$U35,Results!$I:$I,'Reference Lists'!$F$6)+SUMIFS(Results!$N:$N,Results!$D:$D,$D35,Results!$G:$G,L$19,Results!$H:$H,$U35,Results!$I:$I,'Reference Lists'!$F$5)</f>
        <v>0</v>
      </c>
      <c r="M35" s="191">
        <f>SUMIFS(Results!$N:$N,Results!$D:$D,$D35,Results!$G:$G,M$19,Results!$H:$H,$U35,Results!$I:$I,'Reference Lists'!$F$6)+SUMIFS(Results!$N:$N,Results!$D:$D,$D35,Results!$G:$G,M$19,Results!$H:$H,$U35,Results!$I:$I,'Reference Lists'!$F$5)</f>
        <v>0</v>
      </c>
      <c r="N35" s="191">
        <f>SUMIFS(Results!$N:$N,Results!$D:$D,$D35,Results!$G:$G,N$19,Results!$H:$H,$U35,Results!$I:$I,'Reference Lists'!$F$6)+SUMIFS(Results!$N:$N,Results!$D:$D,$D35,Results!$G:$G,N$19,Results!$H:$H,$U35,Results!$I:$I,'Reference Lists'!$F$5)</f>
        <v>0</v>
      </c>
      <c r="O35" s="191">
        <f>SUMIFS(Results!$N:$N,Results!$D:$D,$D35,Results!$G:$G,O$19,Results!$H:$H,$U35,Results!$I:$I,'Reference Lists'!$F$6)+SUMIFS(Results!$N:$N,Results!$D:$D,$D35,Results!$G:$G,O$19,Results!$H:$H,$U35,Results!$I:$I,'Reference Lists'!$F$5)</f>
        <v>0</v>
      </c>
      <c r="P35" s="191">
        <f>SUMIFS(Results!$N:$N,Results!$D:$D,$D35,Results!$G:$G,P$19,Results!$H:$H,$U35,Results!$I:$I,'Reference Lists'!$F$6)+SUMIFS(Results!$N:$N,Results!$D:$D,$D35,Results!$G:$G,P$19,Results!$H:$H,$U35,Results!$I:$I,'Reference Lists'!$F$5)</f>
        <v>0</v>
      </c>
      <c r="Q35" s="290">
        <f>SUMIFS(Results!$N:$N,Results!$D:$D,$D35,Results!$G:$G,Q$19,Results!$H:$H,$U35,Results!$I:$I,'Reference Lists'!$F$6)+SUMIFS(Results!$N:$N,Results!$D:$D,$D35,Results!$G:$G,Q$19,Results!$H:$H,$U35,Results!$I:$I,'Reference Lists'!$F$5)</f>
        <v>0</v>
      </c>
      <c r="S35" s="192">
        <f t="shared" si="2"/>
        <v>0</v>
      </c>
      <c r="T35" s="192">
        <f t="shared" si="3"/>
        <v>0</v>
      </c>
      <c r="U35" s="160" t="s">
        <v>25</v>
      </c>
    </row>
    <row r="36" spans="4:21" ht="18" customHeight="1">
      <c r="D36" s="297"/>
      <c r="E36" s="289">
        <f>SUMIFS(Results!$O:$O,Results!$D:$D,$D36,Results!$H:$H,$U36,Results!$I:$I,'Reference Lists'!$F$5)+SUMIFS(Results!$O:$O,Results!$D:$D,$D36,Results!$H:$H,$U36,Results!$I:$I,'Reference Lists'!$F$6)</f>
        <v>0</v>
      </c>
      <c r="F36" s="191">
        <f>SUMIFS(Results!$P:$P,Results!$D:$D,$D36,Results!$H:$H,$U36,Results!$I:$I,'Reference Lists'!$F$5)+SUMIFS(Results!$P:$P,Results!$D:$D,$D36,Results!$H:$H,$U36,Results!$I:$I,'Reference Lists'!$F$6)</f>
        <v>0</v>
      </c>
      <c r="G36" s="290">
        <f>SUMIFS(Results!$Q:$Q,Results!$D:$D,$D36,Results!$H:$H,$U36,Results!$I:$I,'Reference Lists'!$F$5)+SUMIFS(Results!$Q:$Q,Results!$D:$D,$D36,Results!$H:$H,$U36,Results!$I:$I,'Reference Lists'!$F$6)</f>
        <v>0</v>
      </c>
      <c r="H36" s="289">
        <f>SUMIFS(Results!$L:$L,Results!$D:$D,$D36,Results!$H:$H,$U36,Results!$I:$I,'Reference Lists'!$F$5)+SUMIFS(Results!$L:$L,Results!$D:$D,$D36,Results!$H:$H,$U36,Results!$I:$I,'Reference Lists'!$F$6)</f>
        <v>0</v>
      </c>
      <c r="I36" s="191">
        <f>SUMIFS(Results!$M:$M,Results!$D:$D,$D36,Results!$H:$H,$U36,Results!$I:$I,'Reference Lists'!$F$5)+SUMIFS(Results!$M:$M,Results!$D:$D,$D36,Results!$H:$H,$U36,Results!$I:$I,'Reference Lists'!$F$6)</f>
        <v>0</v>
      </c>
      <c r="J36" s="290">
        <f t="shared" si="4"/>
        <v>0</v>
      </c>
      <c r="K36" s="289">
        <f>SUMIFS(Results!$N:$N,Results!$D:$D,$D36,Results!$G:$G,K$19,Results!$H:$H,$U36,Results!$I:$I,'Reference Lists'!$F$6)+SUMIFS(Results!$N:$N,Results!$D:$D,$D36,Results!$G:$G,K$19,Results!$H:$H,$U36,Results!$I:$I,'Reference Lists'!$F$5)</f>
        <v>0</v>
      </c>
      <c r="L36" s="191">
        <f>SUMIFS(Results!$N:$N,Results!$D:$D,$D36,Results!$G:$G,L$19,Results!$H:$H,$U36,Results!$I:$I,'Reference Lists'!$F$6)+SUMIFS(Results!$N:$N,Results!$D:$D,$D36,Results!$G:$G,L$19,Results!$H:$H,$U36,Results!$I:$I,'Reference Lists'!$F$5)</f>
        <v>0</v>
      </c>
      <c r="M36" s="191">
        <f>SUMIFS(Results!$N:$N,Results!$D:$D,$D36,Results!$G:$G,M$19,Results!$H:$H,$U36,Results!$I:$I,'Reference Lists'!$F$6)+SUMIFS(Results!$N:$N,Results!$D:$D,$D36,Results!$G:$G,M$19,Results!$H:$H,$U36,Results!$I:$I,'Reference Lists'!$F$5)</f>
        <v>0</v>
      </c>
      <c r="N36" s="191">
        <f>SUMIFS(Results!$N:$N,Results!$D:$D,$D36,Results!$G:$G,N$19,Results!$H:$H,$U36,Results!$I:$I,'Reference Lists'!$F$6)+SUMIFS(Results!$N:$N,Results!$D:$D,$D36,Results!$G:$G,N$19,Results!$H:$H,$U36,Results!$I:$I,'Reference Lists'!$F$5)</f>
        <v>0</v>
      </c>
      <c r="O36" s="191">
        <f>SUMIFS(Results!$N:$N,Results!$D:$D,$D36,Results!$G:$G,O$19,Results!$H:$H,$U36,Results!$I:$I,'Reference Lists'!$F$6)+SUMIFS(Results!$N:$N,Results!$D:$D,$D36,Results!$G:$G,O$19,Results!$H:$H,$U36,Results!$I:$I,'Reference Lists'!$F$5)</f>
        <v>0</v>
      </c>
      <c r="P36" s="191">
        <f>SUMIFS(Results!$N:$N,Results!$D:$D,$D36,Results!$G:$G,P$19,Results!$H:$H,$U36,Results!$I:$I,'Reference Lists'!$F$6)+SUMIFS(Results!$N:$N,Results!$D:$D,$D36,Results!$G:$G,P$19,Results!$H:$H,$U36,Results!$I:$I,'Reference Lists'!$F$5)</f>
        <v>0</v>
      </c>
      <c r="Q36" s="290">
        <f>SUMIFS(Results!$N:$N,Results!$D:$D,$D36,Results!$G:$G,Q$19,Results!$H:$H,$U36,Results!$I:$I,'Reference Lists'!$F$6)+SUMIFS(Results!$N:$N,Results!$D:$D,$D36,Results!$G:$G,Q$19,Results!$H:$H,$U36,Results!$I:$I,'Reference Lists'!$F$5)</f>
        <v>0</v>
      </c>
      <c r="S36" s="192">
        <f t="shared" si="2"/>
        <v>0</v>
      </c>
      <c r="T36" s="192">
        <f t="shared" si="3"/>
        <v>0</v>
      </c>
      <c r="U36" s="160" t="s">
        <v>25</v>
      </c>
    </row>
    <row r="37" spans="4:21" ht="18" hidden="1" customHeight="1">
      <c r="D37" s="297"/>
      <c r="E37" s="289">
        <f>SUMIFS(Results!$O:$O,Results!$D:$D,$D37,Results!$H:$H,$U37,Results!$I:$I,'Reference Lists'!$F$5)+SUMIFS(Results!$O:$O,Results!$D:$D,$D37,Results!$H:$H,$U37,Results!$I:$I,'Reference Lists'!$F$6)</f>
        <v>0</v>
      </c>
      <c r="F37" s="191">
        <f>SUMIFS(Results!$P:$P,Results!$D:$D,$D37,Results!$H:$H,$U37,Results!$I:$I,'Reference Lists'!$F$5)+SUMIFS(Results!$P:$P,Results!$D:$D,$D37,Results!$H:$H,$U37,Results!$I:$I,'Reference Lists'!$F$6)</f>
        <v>0</v>
      </c>
      <c r="G37" s="290">
        <f>SUMIFS(Results!$Q:$Q,Results!$D:$D,$D37,Results!$H:$H,$U37,Results!$I:$I,'Reference Lists'!$F$5)+SUMIFS(Results!$Q:$Q,Results!$D:$D,$D37,Results!$H:$H,$U37,Results!$I:$I,'Reference Lists'!$F$6)</f>
        <v>0</v>
      </c>
      <c r="H37" s="289">
        <f>SUMIFS(Results!$L:$L,Results!$D:$D,$D37,Results!$H:$H,$U37,Results!$I:$I,'Reference Lists'!$F$5)+SUMIFS(Results!$L:$L,Results!$D:$D,$D37,Results!$H:$H,$U37,Results!$I:$I,'Reference Lists'!$F$6)</f>
        <v>0</v>
      </c>
      <c r="I37" s="191">
        <f>SUMIFS(Results!$M:$M,Results!$D:$D,$D37,Results!$H:$H,$U37,Results!$I:$I,'Reference Lists'!$F$5)+SUMIFS(Results!$L:$L,Results!$D:$D,$D37,Results!$H:$H,$U37,Results!$I:$I,'Reference Lists'!$F$6)</f>
        <v>0</v>
      </c>
      <c r="J37" s="290">
        <f>I37-H37</f>
        <v>0</v>
      </c>
      <c r="K37" s="289">
        <f>SUMIFS(Results!$N:$N,Results!$D:$D,$D37,Results!$G:$G,K$19,Results!$H:$H,$U37,Results!$I:$I,'Reference Lists'!$F$6)+SUMIFS(Results!$N:$N,Results!$D:$D,$D37,Results!$G:$G,K$19,Results!$H:$H,$U37,Results!$I:$I,'Reference Lists'!$F$5)</f>
        <v>0</v>
      </c>
      <c r="L37" s="191">
        <f>SUMIFS(Results!$N:$N,Results!$D:$D,$D37,Results!$G:$G,L$19,Results!$H:$H,$U37,Results!$I:$I,'Reference Lists'!$F$6)+SUMIFS(Results!$N:$N,Results!$D:$D,$D37,Results!$G:$G,L$19,Results!$H:$H,$U37,Results!$I:$I,'Reference Lists'!$F$5)</f>
        <v>0</v>
      </c>
      <c r="M37" s="191">
        <f>SUMIFS(Results!$N:$N,Results!$D:$D,$D37,Results!$G:$G,M$19,Results!$H:$H,$U37,Results!$I:$I,'Reference Lists'!$F$6)+SUMIFS(Results!$N:$N,Results!$D:$D,$D37,Results!$G:$G,M$19,Results!$H:$H,$U37,Results!$I:$I,'Reference Lists'!$F$5)</f>
        <v>0</v>
      </c>
      <c r="N37" s="191">
        <f>SUMIFS(Results!$N:$N,Results!$D:$D,$D37,Results!$G:$G,N$19,Results!$H:$H,$U37,Results!$I:$I,'Reference Lists'!$F$6)+SUMIFS(Results!$N:$N,Results!$D:$D,$D37,Results!$G:$G,N$19,Results!$H:$H,$U37,Results!$I:$I,'Reference Lists'!$F$5)</f>
        <v>0</v>
      </c>
      <c r="O37" s="191">
        <f>SUMIFS(Results!$N:$N,Results!$D:$D,$D37,Results!$G:$G,O$19,Results!$H:$H,$U37,Results!$I:$I,'Reference Lists'!$F$6)+SUMIFS(Results!$N:$N,Results!$D:$D,$D37,Results!$G:$G,O$19,Results!$H:$H,$U37,Results!$I:$I,'Reference Lists'!$F$5)</f>
        <v>0</v>
      </c>
      <c r="P37" s="191">
        <f>SUMIFS(Results!$N:$N,Results!$D:$D,$D37,Results!$G:$G,P$19,Results!$H:$H,$U37,Results!$I:$I,'Reference Lists'!$F$6)+SUMIFS(Results!$N:$N,Results!$D:$D,$D37,Results!$G:$G,P$19,Results!$H:$H,$U37,Results!$I:$I,'Reference Lists'!$F$5)</f>
        <v>0</v>
      </c>
      <c r="Q37" s="290">
        <f>SUMIFS(Results!$N:$N,Results!$D:$D,$D37,Results!$G:$G,Q$19,Results!$H:$H,$U37,Results!$I:$I,'Reference Lists'!$F$6)+SUMIFS(Results!$N:$N,Results!$D:$D,$D37,Results!$G:$G,Q$19,Results!$H:$H,$U37,Results!$I:$I,'Reference Lists'!$F$5)</f>
        <v>0</v>
      </c>
      <c r="S37" s="192">
        <f t="shared" si="2"/>
        <v>0</v>
      </c>
      <c r="T37" s="192">
        <f t="shared" si="3"/>
        <v>0</v>
      </c>
      <c r="U37" s="160" t="s">
        <v>25</v>
      </c>
    </row>
    <row r="38" spans="4:21" ht="18" hidden="1" customHeight="1">
      <c r="D38" s="297"/>
      <c r="E38" s="289">
        <f>SUMIFS(Results!$O:$O,Results!$D:$D,$D38)</f>
        <v>0</v>
      </c>
      <c r="F38" s="191"/>
      <c r="G38" s="290"/>
      <c r="H38" s="289">
        <f>SUMIFS(Results!$L:$L,Results!$D:$D,$D38,Results!$H:$H,$U38,Results!$I:$I,'Reference Lists'!$F$5)+SUMIFS(Results!$L:$L,Results!$D:$D,$D38,Results!$H:$H,$U38,Results!$I:$I,'Reference Lists'!$F$6)</f>
        <v>0</v>
      </c>
      <c r="I38" s="191">
        <f>SUMIFS(Results!$M:$M,Results!$D:$D,$D38,Results!$H:$H,$U38,Results!$I:$I,'Reference Lists'!$F$5)+SUMIFS(Results!$L:$L,Results!$D:$D,$D38,Results!$H:$H,$U38,Results!$I:$I,'Reference Lists'!$F$6)</f>
        <v>0</v>
      </c>
      <c r="J38" s="290">
        <f>I38-H38</f>
        <v>0</v>
      </c>
      <c r="K38" s="289">
        <f>SUMIFS(Results!$N:$N,Results!$D:$D,$D38,Results!$G:$G,K$19,Results!$H:$H,$U38,Results!$I:$I,'Reference Lists'!$F$6)+SUMIFS(Results!$N:$N,Results!$D:$D,$D38,Results!$G:$G,K$19,Results!$H:$H,$U38,Results!$I:$I,'Reference Lists'!$F$5)</f>
        <v>0</v>
      </c>
      <c r="L38" s="191">
        <f>SUMIFS(Results!$N:$N,Results!$D:$D,$D38,Results!$G:$G,L$19,Results!$H:$H,$U38,Results!$I:$I,'Reference Lists'!$F$6)+SUMIFS(Results!$N:$N,Results!$D:$D,$D38,Results!$G:$G,L$19,Results!$H:$H,$U38,Results!$I:$I,'Reference Lists'!$F$5)</f>
        <v>0</v>
      </c>
      <c r="M38" s="191">
        <f>SUMIFS(Results!$N:$N,Results!$D:$D,$D38,Results!$G:$G,M$19,Results!$H:$H,$U38,Results!$I:$I,'Reference Lists'!$F$6)+SUMIFS(Results!$N:$N,Results!$D:$D,$D38,Results!$G:$G,M$19,Results!$H:$H,$U38,Results!$I:$I,'Reference Lists'!$F$5)</f>
        <v>0</v>
      </c>
      <c r="N38" s="191">
        <f>SUMIFS(Results!$N:$N,Results!$D:$D,$D38,Results!$G:$G,N$19,Results!$H:$H,$U38,Results!$I:$I,'Reference Lists'!$F$6)+SUMIFS(Results!$N:$N,Results!$D:$D,$D38,Results!$G:$G,N$19,Results!$H:$H,$U38,Results!$I:$I,'Reference Lists'!$F$5)</f>
        <v>0</v>
      </c>
      <c r="O38" s="191">
        <f>SUMIFS(Results!$N:$N,Results!$D:$D,$D38,Results!$G:$G,O$19,Results!$H:$H,$U38,Results!$I:$I,'Reference Lists'!$F$6)+SUMIFS(Results!$N:$N,Results!$D:$D,$D38,Results!$G:$G,O$19,Results!$H:$H,$U38,Results!$I:$I,'Reference Lists'!$F$5)</f>
        <v>0</v>
      </c>
      <c r="P38" s="191">
        <f>SUMIFS(Results!$N:$N,Results!$D:$D,$D38,Results!$G:$G,P$19,Results!$H:$H,$U38,Results!$I:$I,'Reference Lists'!$F$6)+SUMIFS(Results!$N:$N,Results!$D:$D,$D38,Results!$G:$G,P$19,Results!$H:$H,$U38,Results!$I:$I,'Reference Lists'!$F$5)</f>
        <v>0</v>
      </c>
      <c r="Q38" s="290">
        <f>SUMIFS(Results!$N:$N,Results!$D:$D,$D38,Results!$G:$G,Q$19,Results!$H:$H,$U38,Results!$I:$I,'Reference Lists'!$F$6)+SUMIFS(Results!$N:$N,Results!$D:$D,$D38,Results!$G:$G,Q$19,Results!$H:$H,$U38,Results!$I:$I,'Reference Lists'!$F$5)</f>
        <v>0</v>
      </c>
      <c r="S38" s="192">
        <f t="shared" si="2"/>
        <v>0</v>
      </c>
      <c r="T38" s="192">
        <f t="shared" si="3"/>
        <v>0</v>
      </c>
      <c r="U38" s="160" t="s">
        <v>25</v>
      </c>
    </row>
    <row r="39" spans="4:21" ht="18" hidden="1" customHeight="1">
      <c r="D39" s="297"/>
      <c r="E39" s="289">
        <f>SUMIFS(Results!$O:$O,Results!$D:$D,$D39)</f>
        <v>0</v>
      </c>
      <c r="F39" s="191"/>
      <c r="G39" s="290"/>
      <c r="H39" s="289">
        <f>SUMIFS(Results!$L:$L,Results!$D:$D,$D39,Results!$H:$H,$U39,Results!$I:$I,'Reference Lists'!$F$5)+SUMIFS(Results!$L:$L,Results!$D:$D,$D39,Results!$H:$H,$U39,Results!$I:$I,'Reference Lists'!$F$6)</f>
        <v>0</v>
      </c>
      <c r="I39" s="191">
        <f>SUMIFS(Results!$M:$M,Results!$D:$D,$D39,Results!$H:$H,$U39,Results!$I:$I,'Reference Lists'!$F$5)+SUMIFS(Results!$L:$L,Results!$D:$D,$D39,Results!$H:$H,$U39,Results!$I:$I,'Reference Lists'!$F$6)</f>
        <v>0</v>
      </c>
      <c r="J39" s="290">
        <f t="shared" ref="J39:J50" si="5">I39-H39</f>
        <v>0</v>
      </c>
      <c r="K39" s="289">
        <f>SUMIFS(Results!$N:$N,Results!$D:$D,$D39,Results!$G:$G,K$19,Results!$H:$H,$U39,Results!$I:$I,'Reference Lists'!$F$6)+SUMIFS(Results!$N:$N,Results!$D:$D,$D39,Results!$G:$G,K$19,Results!$H:$H,$U39,Results!$I:$I,'Reference Lists'!$F$5)</f>
        <v>0</v>
      </c>
      <c r="L39" s="191">
        <f>SUMIFS(Results!$N:$N,Results!$D:$D,$D39,Results!$G:$G,L$19,Results!$H:$H,$U39,Results!$I:$I,'Reference Lists'!$F$6)+SUMIFS(Results!$N:$N,Results!$D:$D,$D39,Results!$G:$G,L$19,Results!$H:$H,$U39,Results!$I:$I,'Reference Lists'!$F$5)</f>
        <v>0</v>
      </c>
      <c r="M39" s="191">
        <f>SUMIFS(Results!$N:$N,Results!$D:$D,$D39,Results!$G:$G,M$19,Results!$H:$H,$U39,Results!$I:$I,'Reference Lists'!$F$6)+SUMIFS(Results!$N:$N,Results!$D:$D,$D39,Results!$G:$G,M$19,Results!$H:$H,$U39,Results!$I:$I,'Reference Lists'!$F$5)</f>
        <v>0</v>
      </c>
      <c r="N39" s="191">
        <f>SUMIFS(Results!$N:$N,Results!$D:$D,$D39,Results!$G:$G,N$19,Results!$H:$H,$U39,Results!$I:$I,'Reference Lists'!$F$6)+SUMIFS(Results!$N:$N,Results!$D:$D,$D39,Results!$G:$G,N$19,Results!$H:$H,$U39,Results!$I:$I,'Reference Lists'!$F$5)</f>
        <v>0</v>
      </c>
      <c r="O39" s="191">
        <f>SUMIFS(Results!$N:$N,Results!$D:$D,$D39,Results!$G:$G,O$19,Results!$H:$H,$U39,Results!$I:$I,'Reference Lists'!$F$6)+SUMIFS(Results!$N:$N,Results!$D:$D,$D39,Results!$G:$G,O$19,Results!$H:$H,$U39,Results!$I:$I,'Reference Lists'!$F$5)</f>
        <v>0</v>
      </c>
      <c r="P39" s="191">
        <f>SUMIFS(Results!$N:$N,Results!$D:$D,$D39,Results!$G:$G,P$19,Results!$H:$H,$U39,Results!$I:$I,'Reference Lists'!$F$6)+SUMIFS(Results!$N:$N,Results!$D:$D,$D39,Results!$G:$G,P$19,Results!$H:$H,$U39,Results!$I:$I,'Reference Lists'!$F$5)</f>
        <v>0</v>
      </c>
      <c r="Q39" s="290">
        <f>SUMIFS(Results!$N:$N,Results!$D:$D,$D39,Results!$G:$G,Q$19,Results!$H:$H,$U39,Results!$I:$I,'Reference Lists'!$F$6)+SUMIFS(Results!$N:$N,Results!$D:$D,$D39,Results!$G:$G,Q$19,Results!$H:$H,$U39,Results!$I:$I,'Reference Lists'!$F$5)</f>
        <v>0</v>
      </c>
      <c r="S39" s="192">
        <f t="shared" si="2"/>
        <v>0</v>
      </c>
      <c r="T39" s="192">
        <f t="shared" si="3"/>
        <v>0</v>
      </c>
    </row>
    <row r="40" spans="4:21" ht="18" hidden="1" customHeight="1">
      <c r="D40" s="297"/>
      <c r="E40" s="289">
        <f>SUMIFS(Results!$O:$O,Results!$D:$D,$D40)</f>
        <v>0</v>
      </c>
      <c r="F40" s="191"/>
      <c r="G40" s="290"/>
      <c r="H40" s="289">
        <f>SUMIFS(Results!$L:$L,Results!$D:$D,$D40,Results!$H:$H,$U40,Results!$I:$I,'Reference Lists'!$F$5)+SUMIFS(Results!$L:$L,Results!$D:$D,$D40,Results!$H:$H,$U40,Results!$I:$I,'Reference Lists'!$F$6)</f>
        <v>0</v>
      </c>
      <c r="I40" s="191">
        <f>SUMIFS(Results!$M:$M,Results!$D:$D,$D40,Results!$H:$H,$U40,Results!$I:$I,'Reference Lists'!$F$5)+SUMIFS(Results!$L:$L,Results!$D:$D,$D40,Results!$H:$H,$U40,Results!$I:$I,'Reference Lists'!$F$6)</f>
        <v>0</v>
      </c>
      <c r="J40" s="290">
        <f t="shared" si="5"/>
        <v>0</v>
      </c>
      <c r="K40" s="289">
        <f>SUMIFS(Results!$N:$N,Results!$D:$D,$D40,Results!$G:$G,K$19,Results!$H:$H,$U40,Results!$I:$I,'Reference Lists'!$F$6)+SUMIFS(Results!$N:$N,Results!$D:$D,$D40,Results!$G:$G,K$19,Results!$H:$H,$U40,Results!$I:$I,'Reference Lists'!$F$5)</f>
        <v>0</v>
      </c>
      <c r="L40" s="191">
        <f>SUMIFS(Results!$N:$N,Results!$D:$D,$D40,Results!$G:$G,L$19,Results!$H:$H,$U40,Results!$I:$I,'Reference Lists'!$F$6)+SUMIFS(Results!$N:$N,Results!$D:$D,$D40,Results!$G:$G,L$19,Results!$H:$H,$U40,Results!$I:$I,'Reference Lists'!$F$5)</f>
        <v>0</v>
      </c>
      <c r="M40" s="191">
        <f>SUMIFS(Results!$N:$N,Results!$D:$D,$D40,Results!$G:$G,M$19,Results!$H:$H,$U40,Results!$I:$I,'Reference Lists'!$F$6)+SUMIFS(Results!$N:$N,Results!$D:$D,$D40,Results!$G:$G,M$19,Results!$H:$H,$U40,Results!$I:$I,'Reference Lists'!$F$5)</f>
        <v>0</v>
      </c>
      <c r="N40" s="191">
        <f>SUMIFS(Results!$N:$N,Results!$D:$D,$D40,Results!$G:$G,N$19,Results!$H:$H,$U40,Results!$I:$I,'Reference Lists'!$F$6)+SUMIFS(Results!$N:$N,Results!$D:$D,$D40,Results!$G:$G,N$19,Results!$H:$H,$U40,Results!$I:$I,'Reference Lists'!$F$5)</f>
        <v>0</v>
      </c>
      <c r="O40" s="191">
        <f>SUMIFS(Results!$N:$N,Results!$D:$D,$D40,Results!$G:$G,O$19,Results!$H:$H,$U40,Results!$I:$I,'Reference Lists'!$F$6)+SUMIFS(Results!$N:$N,Results!$D:$D,$D40,Results!$G:$G,O$19,Results!$H:$H,$U40,Results!$I:$I,'Reference Lists'!$F$5)</f>
        <v>0</v>
      </c>
      <c r="P40" s="191">
        <f>SUMIFS(Results!$N:$N,Results!$D:$D,$D40,Results!$G:$G,P$19,Results!$H:$H,$U40,Results!$I:$I,'Reference Lists'!$F$6)+SUMIFS(Results!$N:$N,Results!$D:$D,$D40,Results!$G:$G,P$19,Results!$H:$H,$U40,Results!$I:$I,'Reference Lists'!$F$5)</f>
        <v>0</v>
      </c>
      <c r="Q40" s="290">
        <f>SUMIFS(Results!$N:$N,Results!$D:$D,$D40,Results!$G:$G,Q$19,Results!$H:$H,$U40,Results!$I:$I,'Reference Lists'!$F$6)+SUMIFS(Results!$N:$N,Results!$D:$D,$D40,Results!$G:$G,Q$19,Results!$H:$H,$U40,Results!$I:$I,'Reference Lists'!$F$5)</f>
        <v>0</v>
      </c>
      <c r="S40" s="192">
        <f t="shared" si="2"/>
        <v>0</v>
      </c>
      <c r="T40" s="192">
        <f t="shared" si="3"/>
        <v>0</v>
      </c>
    </row>
    <row r="41" spans="4:21" ht="18" customHeight="1">
      <c r="D41" s="297"/>
      <c r="E41" s="289">
        <f>SUMIFS(Results!$O:$O,Results!$D:$D,$D41)</f>
        <v>0</v>
      </c>
      <c r="F41" s="191"/>
      <c r="G41" s="290"/>
      <c r="H41" s="289">
        <f>SUMIFS(Results!$L:$L,Results!$D:$D,$D41)</f>
        <v>0</v>
      </c>
      <c r="I41" s="191">
        <f>SUMIFS(Results!$M:$M,Results!$D:$D,$D41,Results!$H:$H,$U41,Results!$I:$I,'Reference Lists'!$F$5)+SUMIFS(Results!$L:$L,Results!$D:$D,$D41,Results!$H:$H,$U41,Results!$I:$I,'Reference Lists'!$F$6)</f>
        <v>0</v>
      </c>
      <c r="J41" s="290">
        <f t="shared" si="5"/>
        <v>0</v>
      </c>
      <c r="K41" s="289">
        <f>SUMIFS(Results!$N:$N,Results!$D:$D,$D41,Results!$G:$G,K$19,Results!$H:$H,$U41,Results!$I:$I,'Reference Lists'!$F$6)+SUMIFS(Results!$N:$N,Results!$D:$D,$D41,Results!$G:$G,K$19,Results!$H:$H,$U41,Results!$I:$I,'Reference Lists'!$F$5)</f>
        <v>0</v>
      </c>
      <c r="L41" s="191">
        <f>SUMIFS(Results!$N:$N,Results!$D:$D,$D41,Results!$G:$G,L$19,Results!$H:$H,$U41,Results!$I:$I,'Reference Lists'!$F$6)+SUMIFS(Results!$N:$N,Results!$D:$D,$D41,Results!$G:$G,L$19,Results!$H:$H,$U41,Results!$I:$I,'Reference Lists'!$F$5)</f>
        <v>0</v>
      </c>
      <c r="M41" s="191">
        <f>SUMIFS(Results!$N:$N,Results!$D:$D,$D41,Results!$G:$G,M$19,Results!$H:$H,$U41,Results!$I:$I,'Reference Lists'!$F$6)+SUMIFS(Results!$N:$N,Results!$D:$D,$D41,Results!$G:$G,M$19,Results!$H:$H,$U41,Results!$I:$I,'Reference Lists'!$F$5)</f>
        <v>0</v>
      </c>
      <c r="N41" s="191">
        <f>SUMIFS(Results!$N:$N,Results!$D:$D,$D41,Results!$G:$G,N$19,Results!$H:$H,$U41,Results!$I:$I,'Reference Lists'!$F$6)+SUMIFS(Results!$N:$N,Results!$D:$D,$D41,Results!$G:$G,N$19,Results!$H:$H,$U41,Results!$I:$I,'Reference Lists'!$F$5)</f>
        <v>0</v>
      </c>
      <c r="O41" s="191">
        <f>SUMIFS(Results!$N:$N,Results!$D:$D,$D41,Results!$G:$G,O$19,Results!$H:$H,$U41,Results!$I:$I,'Reference Lists'!$F$6)+SUMIFS(Results!$N:$N,Results!$D:$D,$D41,Results!$G:$G,O$19,Results!$H:$H,$U41,Results!$I:$I,'Reference Lists'!$F$5)</f>
        <v>0</v>
      </c>
      <c r="P41" s="191">
        <f>SUMIFS(Results!$N:$N,Results!$D:$D,$D41,Results!$G:$G,P$19,Results!$H:$H,$U41,Results!$I:$I,'Reference Lists'!$F$6)+SUMIFS(Results!$N:$N,Results!$D:$D,$D41,Results!$G:$G,P$19,Results!$H:$H,$U41,Results!$I:$I,'Reference Lists'!$F$5)</f>
        <v>0</v>
      </c>
      <c r="Q41" s="290">
        <f>SUMIFS(Results!$N:$N,Results!$D:$D,$D41,Results!$G:$G,Q$19,Results!$H:$H,$U41,Results!$I:$I,'Reference Lists'!$F$6)+SUMIFS(Results!$N:$N,Results!$D:$D,$D41,Results!$G:$G,Q$19,Results!$H:$H,$U41,Results!$I:$I,'Reference Lists'!$F$5)</f>
        <v>0</v>
      </c>
      <c r="S41" s="192">
        <f t="shared" si="2"/>
        <v>0</v>
      </c>
      <c r="T41" s="192">
        <f t="shared" si="3"/>
        <v>0</v>
      </c>
    </row>
    <row r="42" spans="4:21" ht="18" customHeight="1">
      <c r="D42" s="299" t="s">
        <v>59</v>
      </c>
      <c r="E42" s="289">
        <f>SUMIFS(Results!$O:$O,Results!$D:$D,$D42,Results!$H:$H,$U42,Results!$I:$I,'Reference Lists'!$F$5)+SUMIFS(Results!$O:$O,Results!$D:$D,$D42,Results!$H:$H,$U42,Results!$I:$I,'Reference Lists'!$F$6)</f>
        <v>126</v>
      </c>
      <c r="F42" s="191">
        <f>SUMIFS(Results!$P:$P,Results!$D:$D,$D42,Results!$H:$H,$U42,Results!$I:$I,'Reference Lists'!$F$5)+SUMIFS(Results!$P:$P,Results!$D:$D,$D42,Results!$H:$H,$U42,Results!$I:$I,'Reference Lists'!$F$6)</f>
        <v>286</v>
      </c>
      <c r="G42" s="290">
        <f>SUMIFS(Results!$Q:$Q,Results!$D:$D,$D42,Results!$H:$H,$U42,Results!$I:$I,'Reference Lists'!$F$5)+SUMIFS(Results!$Q:$Q,Results!$D:$D,$D42,Results!$H:$H,$U42,Results!$I:$I,'Reference Lists'!$F$6)</f>
        <v>160</v>
      </c>
      <c r="H42" s="289">
        <f>SUMIFS(Results!$L:$L,Results!$D:$D,$D42,Results!$H:$H,$U42,Results!$I:$I,'Reference Lists'!$F$5)+SUMIFS(Results!$L:$L,Results!$D:$D,$D42,Results!$H:$H,$U42,Results!$I:$I,'Reference Lists'!$F$6)</f>
        <v>90</v>
      </c>
      <c r="I42" s="191">
        <f>SUMIFS(Results!$M:$M,Results!$D:$D,$D42,Results!$H:$H,$U42,Results!$I:$I,'Reference Lists'!$F$5)+SUMIFS(Results!$M:$M,Results!$D:$D,$D42,Results!$H:$H,$U42,Results!$I:$I,'Reference Lists'!$F$6)</f>
        <v>193</v>
      </c>
      <c r="J42" s="290">
        <f t="shared" si="5"/>
        <v>103</v>
      </c>
      <c r="K42" s="289">
        <f>SUMIFS(Results!$N:$N,Results!$D:$D,$D42,Results!$G:$G,K$19,Results!$H:$H,$U42,Results!$I:$I,'Reference Lists'!$F$6)+SUMIFS(Results!$N:$N,Results!$D:$D,$D42,Results!$G:$G,K$19,Results!$H:$H,$U42,Results!$I:$I,'Reference Lists'!$F$5)</f>
        <v>0</v>
      </c>
      <c r="L42" s="191">
        <f>SUMIFS(Results!$N:$N,Results!$D:$D,$D42,Results!$G:$G,L$19,Results!$H:$H,$U42,Results!$I:$I,'Reference Lists'!$F$6)+SUMIFS(Results!$N:$N,Results!$D:$D,$D42,Results!$G:$G,L$19,Results!$H:$H,$U42,Results!$I:$I,'Reference Lists'!$F$5)</f>
        <v>0</v>
      </c>
      <c r="M42" s="191">
        <f>SUMIFS(Results!$N:$N,Results!$D:$D,$D42,Results!$G:$G,M$19,Results!$H:$H,$U42,Results!$I:$I,'Reference Lists'!$F$6)+SUMIFS(Results!$N:$N,Results!$D:$D,$D42,Results!$G:$G,M$19,Results!$H:$H,$U42,Results!$I:$I,'Reference Lists'!$F$5)</f>
        <v>103</v>
      </c>
      <c r="N42" s="191">
        <f>SUMIFS(Results!$N:$N,Results!$D:$D,$D42,Results!$G:$G,N$19,Results!$H:$H,$U42,Results!$I:$I,'Reference Lists'!$F$6)+SUMIFS(Results!$N:$N,Results!$D:$D,$D42,Results!$G:$G,N$19,Results!$H:$H,$U42,Results!$I:$I,'Reference Lists'!$F$5)</f>
        <v>0</v>
      </c>
      <c r="O42" s="191">
        <f>SUMIFS(Results!$N:$N,Results!$D:$D,$D42,Results!$G:$G,O$19,Results!$H:$H,$U42,Results!$I:$I,'Reference Lists'!$F$6)+SUMIFS(Results!$N:$N,Results!$D:$D,$D42,Results!$G:$G,O$19,Results!$H:$H,$U42,Results!$I:$I,'Reference Lists'!$F$5)</f>
        <v>0</v>
      </c>
      <c r="P42" s="191">
        <f>SUMIFS(Results!$N:$N,Results!$D:$D,$D42,Results!$G:$G,P$19,Results!$H:$H,$U42,Results!$I:$I,'Reference Lists'!$F$6)+SUMIFS(Results!$N:$N,Results!$D:$D,$D42,Results!$G:$G,P$19,Results!$H:$H,$U42,Results!$I:$I,'Reference Lists'!$F$5)</f>
        <v>0</v>
      </c>
      <c r="Q42" s="290">
        <f>SUMIFS(Results!$N:$N,Results!$D:$D,$D42,Results!$G:$G,Q$19,Results!$H:$H,$U42,Results!$I:$I,'Reference Lists'!$F$6)+SUMIFS(Results!$N:$N,Results!$D:$D,$D42,Results!$G:$G,Q$19,Results!$H:$H,$U42,Results!$I:$I,'Reference Lists'!$F$5)</f>
        <v>0</v>
      </c>
      <c r="S42" s="192">
        <f t="shared" si="2"/>
        <v>103</v>
      </c>
      <c r="T42" s="192">
        <f t="shared" si="3"/>
        <v>0</v>
      </c>
      <c r="U42" s="160" t="s">
        <v>81</v>
      </c>
    </row>
    <row r="43" spans="4:21" ht="18" customHeight="1">
      <c r="D43" s="458"/>
      <c r="E43" s="289">
        <f>SUMIFS(Results!$O:$O,Results!$D:$D,$D43,Results!$H:$H,$U43,Results!$I:$I,'Reference Lists'!$F$5)+SUMIFS(Results!$O:$O,Results!$D:$D,$D43,Results!$H:$H,$U43,Results!$I:$I,'Reference Lists'!$F$6)</f>
        <v>0</v>
      </c>
      <c r="F43" s="191">
        <f>SUMIFS(Results!$P:$P,Results!$D:$D,$D43,Results!$H:$H,$U43,Results!$I:$I,'Reference Lists'!$F$5)+SUMIFS(Results!$P:$P,Results!$D:$D,$D43,Results!$H:$H,$U43,Results!$I:$I,'Reference Lists'!$F$6)</f>
        <v>0</v>
      </c>
      <c r="G43" s="290">
        <f>SUMIFS(Results!$Q:$Q,Results!$D:$D,$D43,Results!$H:$H,$U43,Results!$I:$I,'Reference Lists'!$F$5)+SUMIFS(Results!$Q:$Q,Results!$D:$D,$D43,Results!$H:$H,$U43,Results!$I:$I,'Reference Lists'!$F$6)</f>
        <v>0</v>
      </c>
      <c r="H43" s="289">
        <f>SUMIFS(Results!$L:$L,Results!$D:$D,$D43,Results!$H:$H,$U43,Results!$I:$I,'Reference Lists'!$F$5)+SUMIFS(Results!$L:$L,Results!$D:$D,$D43,Results!$H:$H,$U43,Results!$I:$I,'Reference Lists'!$F$6)</f>
        <v>0</v>
      </c>
      <c r="I43" s="191">
        <f>SUMIFS(Results!$M:$M,Results!$D:$D,$D43,Results!$H:$H,$U43,Results!$I:$I,'Reference Lists'!$F$5)+SUMIFS(Results!$L:$L,Results!$D:$D,$D43,Results!$H:$H,$U43,Results!$I:$I,'Reference Lists'!$F$6)</f>
        <v>0</v>
      </c>
      <c r="J43" s="290">
        <f t="shared" si="5"/>
        <v>0</v>
      </c>
      <c r="K43" s="289"/>
      <c r="L43" s="191"/>
      <c r="M43" s="191"/>
      <c r="N43" s="191"/>
      <c r="O43" s="191"/>
      <c r="P43" s="191"/>
      <c r="Q43" s="290"/>
      <c r="S43" s="192">
        <f>SUM(K43:R43)</f>
        <v>0</v>
      </c>
      <c r="T43" s="192">
        <f>S43-J43</f>
        <v>0</v>
      </c>
      <c r="U43" s="160" t="s">
        <v>81</v>
      </c>
    </row>
    <row r="44" spans="4:21" ht="18" customHeight="1">
      <c r="D44" s="299"/>
      <c r="E44" s="289">
        <f>SUMIFS(Results!$O:$O,Results!$D:$D,$D44,Results!$H:$H,$U44,Results!$I:$I,'Reference Lists'!$F$5)+SUMIFS(Results!$O:$O,Results!$D:$D,$D44,Results!$H:$H,$U44,Results!$I:$I,'Reference Lists'!$F$6)</f>
        <v>0</v>
      </c>
      <c r="F44" s="191">
        <f>SUMIFS(Results!$P:$P,Results!$D:$D,$D44,Results!$H:$H,$U44,Results!$I:$I,'Reference Lists'!$F$5)+SUMIFS(Results!$P:$P,Results!$D:$D,$D44,Results!$H:$H,$U44,Results!$I:$I,'Reference Lists'!$F$6)</f>
        <v>0</v>
      </c>
      <c r="G44" s="290"/>
      <c r="H44" s="289"/>
      <c r="I44" s="191"/>
      <c r="J44" s="290"/>
      <c r="K44" s="289"/>
      <c r="L44" s="191"/>
      <c r="M44" s="191"/>
      <c r="N44" s="191"/>
      <c r="O44" s="191"/>
      <c r="P44" s="191"/>
      <c r="Q44" s="290"/>
      <c r="S44" s="192"/>
      <c r="T44" s="192"/>
      <c r="U44" s="160" t="s">
        <v>81</v>
      </c>
    </row>
    <row r="45" spans="4:21" ht="18" customHeight="1">
      <c r="D45" s="299"/>
      <c r="E45" s="289">
        <f>SUMIFS(Results!$O:$O,Results!$D:$D,$D45,Results!$H:$H,$U45,Results!$I:$I,'Reference Lists'!$F$5)+SUMIFS(Results!$O:$O,Results!$D:$D,$D45,Results!$H:$H,$U45,Results!$I:$I,'Reference Lists'!$F$6)</f>
        <v>0</v>
      </c>
      <c r="F45" s="191">
        <f>SUMIFS(Results!$P:$P,Results!$D:$D,$D45,Results!$H:$H,$U45,Results!$I:$I,'Reference Lists'!$F$5)+SUMIFS(Results!$P:$P,Results!$D:$D,$D45,Results!$H:$H,$U45,Results!$I:$I,'Reference Lists'!$F$6)</f>
        <v>0</v>
      </c>
      <c r="G45" s="290"/>
      <c r="H45" s="289"/>
      <c r="I45" s="191"/>
      <c r="J45" s="290"/>
      <c r="K45" s="289"/>
      <c r="L45" s="191"/>
      <c r="M45" s="191"/>
      <c r="N45" s="191"/>
      <c r="O45" s="191"/>
      <c r="P45" s="191"/>
      <c r="Q45" s="290"/>
      <c r="S45" s="192"/>
      <c r="T45" s="192"/>
      <c r="U45" s="160" t="s">
        <v>81</v>
      </c>
    </row>
    <row r="46" spans="4:21" ht="18" customHeight="1">
      <c r="D46" s="299" t="s">
        <v>217</v>
      </c>
      <c r="E46" s="289">
        <f>SUMIFS(Results!$O:$O,Results!$D:$D,$D46,Results!$H:$H,$U46,Results!$I:$I,'Reference Lists'!$F$5)+SUMIFS(Results!$O:$O,Results!$D:$D,$D46,Results!$H:$H,$U46,Results!$I:$I,'Reference Lists'!$F$6)</f>
        <v>0</v>
      </c>
      <c r="F46" s="191">
        <f>SUMIFS(Results!$P:$P,Results!$D:$D,$D46,Results!$H:$H,$U46,Results!$I:$I,'Reference Lists'!$F$5)+SUMIFS(Results!$P:$P,Results!$D:$D,$D46,Results!$H:$H,$U46,Results!$I:$I,'Reference Lists'!$F$6)</f>
        <v>0</v>
      </c>
      <c r="G46" s="290">
        <f>SUMIFS(Results!$Q:$Q,Results!$D:$D,$D46,Results!$H:$H,$U46,Results!$I:$I,'Reference Lists'!$F$5)+SUMIFS(Results!$Q:$Q,Results!$D:$D,$D46,Results!$H:$H,$U46,Results!$I:$I,'Reference Lists'!$F$6)</f>
        <v>0</v>
      </c>
      <c r="H46" s="289">
        <f>SUMIFS(Results!$L:$L,Results!$D:$D,$D46,Results!$H:$H,$U46,Results!$I:$I,'Reference Lists'!$F$5)+SUMIFS(Results!$L:$L,Results!$D:$D,$D46,Results!$H:$H,$U46,Results!$I:$I,'Reference Lists'!$F$6)</f>
        <v>0</v>
      </c>
      <c r="I46" s="191">
        <f>SUMIFS(Results!$L:$L,Results!$M:$M,$D46,Results!$H:$H,$U46,Results!$I:$I,'Reference Lists'!$F$5)+SUMIFS(Results!$M:$M,Results!$D:$D,$D46,Results!$H:$H,$U46,Results!$I:$I,'Reference Lists'!$F$6)</f>
        <v>0</v>
      </c>
      <c r="J46" s="290">
        <f t="shared" si="5"/>
        <v>0</v>
      </c>
      <c r="K46" s="289">
        <f>SUMIFS(Results!$N:$N,Results!$D:$D,$D46,Results!$G:$G,K$19,Results!$H:$H,$U46,Results!$I:$I,'Reference Lists'!$F$6)+SUMIFS(Results!$N:$N,Results!$D:$D,$D46,Results!$G:$G,K$19,Results!$H:$H,$U46,Results!$I:$I,'Reference Lists'!$F$5)</f>
        <v>0</v>
      </c>
      <c r="L46" s="191">
        <f>SUMIFS(Results!$N:$N,Results!$D:$D,$D46,Results!$G:$G,L$19,Results!$H:$H,$U46,Results!$I:$I,'Reference Lists'!$F$6)+SUMIFS(Results!$N:$N,Results!$D:$D,$D46,Results!$G:$G,L$19,Results!$H:$H,$U46,Results!$I:$I,'Reference Lists'!$F$5)</f>
        <v>0</v>
      </c>
      <c r="M46" s="191">
        <f>SUMIFS(Results!$N:$N,Results!$D:$D,$D46,Results!$G:$G,M$19,Results!$H:$H,$U46,Results!$I:$I,'Reference Lists'!$F$6)+SUMIFS(Results!$N:$N,Results!$D:$D,$D46,Results!$G:$G,M$19,Results!$H:$H,$U46,Results!$I:$I,'Reference Lists'!$F$5)</f>
        <v>0</v>
      </c>
      <c r="N46" s="191">
        <f>SUMIFS(Results!$N:$N,Results!$D:$D,$D46,Results!$G:$G,N$19,Results!$H:$H,$U46,Results!$I:$I,'Reference Lists'!$F$6)+SUMIFS(Results!$N:$N,Results!$D:$D,$D46,Results!$G:$G,N$19,Results!$H:$H,$U46,Results!$I:$I,'Reference Lists'!$F$5)</f>
        <v>0</v>
      </c>
      <c r="O46" s="191">
        <f>SUMIFS(Results!$N:$N,Results!$D:$D,$D46,Results!$G:$G,O$19,Results!$H:$H,$U46,Results!$I:$I,'Reference Lists'!$F$6)+SUMIFS(Results!$N:$N,Results!$D:$D,$D46,Results!$G:$G,O$19,Results!$H:$H,$U46,Results!$I:$I,'Reference Lists'!$F$5)</f>
        <v>0</v>
      </c>
      <c r="P46" s="191">
        <f>SUMIFS(Results!$N:$N,Results!$D:$D,$D46,Results!$G:$G,P$19,Results!$H:$H,$U46,Results!$I:$I,'Reference Lists'!$F$6)+SUMIFS(Results!$N:$N,Results!$D:$D,$D46,Results!$G:$G,P$19,Results!$H:$H,$U46,Results!$I:$I,'Reference Lists'!$F$5)</f>
        <v>0</v>
      </c>
      <c r="Q46" s="290">
        <f>SUMIFS(Results!$N:$N,Results!$D:$D,$D46,Results!$G:$G,Q$19,Results!$H:$H,$U46,Results!$I:$I,'Reference Lists'!$F$6)+SUMIFS(Results!$N:$N,Results!$D:$D,$D46,Results!$G:$G,Q$19,Results!$H:$H,$U46,Results!$I:$I,'Reference Lists'!$F$5)</f>
        <v>0</v>
      </c>
      <c r="S46" s="192">
        <f t="shared" si="2"/>
        <v>0</v>
      </c>
      <c r="T46" s="192">
        <f t="shared" si="3"/>
        <v>0</v>
      </c>
      <c r="U46" s="160" t="s">
        <v>113</v>
      </c>
    </row>
    <row r="47" spans="4:21" ht="18" customHeight="1">
      <c r="D47" s="297"/>
      <c r="E47" s="289">
        <f>SUMIFS(Results!$O:$O,Results!$D:$D,$D47)</f>
        <v>0</v>
      </c>
      <c r="F47" s="191"/>
      <c r="G47" s="290"/>
      <c r="H47" s="289">
        <f>SUMIFS(Results!$L:$L,Results!$D:$D,$D47)</f>
        <v>0</v>
      </c>
      <c r="I47" s="191">
        <f>SUMIFS(Results!$M:$M,Results!$D:$D,$D47)</f>
        <v>0</v>
      </c>
      <c r="J47" s="290">
        <f t="shared" si="5"/>
        <v>0</v>
      </c>
      <c r="K47" s="289">
        <f>SUMIFS(Results!$N:$N,Results!$D:$D,$D47,Results!$G:$G,K$19,Results!$H:$H,$U47,Results!$I:$I,'Reference Lists'!$F$6)+SUMIFS(Results!$N:$N,Results!$D:$D,$D47,Results!$G:$G,K$19,Results!$H:$H,$U47,Results!$I:$I,'Reference Lists'!$F$5)</f>
        <v>0</v>
      </c>
      <c r="L47" s="191">
        <f>SUMIFS(Results!$N:$N,Results!$D:$D,$D47,Results!$G:$G,L$19,Results!$H:$H,$U47,Results!$I:$I,'Reference Lists'!$F$6)+SUMIFS(Results!$N:$N,Results!$D:$D,$D47,Results!$G:$G,L$19,Results!$H:$H,$U47,Results!$I:$I,'Reference Lists'!$F$5)</f>
        <v>0</v>
      </c>
      <c r="M47" s="191">
        <f>SUMIFS(Results!$N:$N,Results!$D:$D,$D47,Results!$G:$G,M$19,Results!$H:$H,$U47,Results!$I:$I,'Reference Lists'!$F$6)+SUMIFS(Results!$N:$N,Results!$D:$D,$D47,Results!$G:$G,M$19,Results!$H:$H,$U47,Results!$I:$I,'Reference Lists'!$F$5)</f>
        <v>0</v>
      </c>
      <c r="N47" s="191">
        <f>SUMIFS(Results!$N:$N,Results!$D:$D,$D47,Results!$G:$G,N$19,Results!$H:$H,$U47,Results!$I:$I,'Reference Lists'!$F$6)+SUMIFS(Results!$N:$N,Results!$D:$D,$D47,Results!$G:$G,N$19,Results!$H:$H,$U47,Results!$I:$I,'Reference Lists'!$F$5)</f>
        <v>0</v>
      </c>
      <c r="O47" s="191">
        <f>SUMIFS(Results!$N:$N,Results!$D:$D,$D47,Results!$G:$G,O$19,Results!$H:$H,$U47,Results!$I:$I,'Reference Lists'!$F$6)+SUMIFS(Results!$N:$N,Results!$D:$D,$D47,Results!$G:$G,O$19,Results!$H:$H,$U47,Results!$I:$I,'Reference Lists'!$F$5)</f>
        <v>0</v>
      </c>
      <c r="P47" s="191">
        <f>SUMIFS(Results!$N:$N,Results!$D:$D,$D47,Results!$G:$G,P$19,Results!$H:$H,$U47,Results!$I:$I,'Reference Lists'!$F$6)+SUMIFS(Results!$N:$N,Results!$D:$D,$D47,Results!$G:$G,P$19,Results!$H:$H,$U47,Results!$I:$I,'Reference Lists'!$F$5)</f>
        <v>0</v>
      </c>
      <c r="Q47" s="290">
        <f>SUMIFS(Results!$N:$N,Results!$D:$D,$D47,Results!$G:$G,Q$19,Results!$H:$H,$U47,Results!$I:$I,'Reference Lists'!$F$6)+SUMIFS(Results!$N:$N,Results!$D:$D,$D47,Results!$G:$G,Q$19,Results!$H:$H,$U47,Results!$I:$I,'Reference Lists'!$F$5)</f>
        <v>0</v>
      </c>
      <c r="S47" s="192">
        <f t="shared" si="2"/>
        <v>0</v>
      </c>
      <c r="T47" s="192">
        <f t="shared" si="3"/>
        <v>0</v>
      </c>
    </row>
    <row r="48" spans="4:21" ht="18" customHeight="1">
      <c r="D48" s="300"/>
      <c r="E48" s="291">
        <f>SUMIFS(Results!$O:$O,Results!$D:$D,$D48)</f>
        <v>0</v>
      </c>
      <c r="F48" s="243"/>
      <c r="G48" s="292"/>
      <c r="H48" s="291">
        <f>SUMIFS(Results!$L:$L,Results!$D:$D,$D48)</f>
        <v>0</v>
      </c>
      <c r="I48" s="243">
        <f>SUMIFS(Results!$M:$M,Results!$D:$D,$D48)</f>
        <v>0</v>
      </c>
      <c r="J48" s="292">
        <f t="shared" si="5"/>
        <v>0</v>
      </c>
      <c r="K48" s="289">
        <f>SUMIFS(Results!$N:$N,Results!$D:$D,$D48,Results!$G:$G,K$19,Results!$H:$H,$U48,Results!$I:$I,'Reference Lists'!$F$6)+SUMIFS(Results!$N:$N,Results!$D:$D,$D48,Results!$G:$G,K$19,Results!$H:$H,$U48,Results!$I:$I,'Reference Lists'!$F$5)</f>
        <v>0</v>
      </c>
      <c r="L48" s="191">
        <f>SUMIFS(Results!$N:$N,Results!$D:$D,$D48,Results!$G:$G,L$19,Results!$H:$H,$U48,Results!$I:$I,'Reference Lists'!$F$6)+SUMIFS(Results!$N:$N,Results!$D:$D,$D48,Results!$G:$G,L$19,Results!$H:$H,$U48,Results!$I:$I,'Reference Lists'!$F$5)</f>
        <v>0</v>
      </c>
      <c r="M48" s="191">
        <f>SUMIFS(Results!$N:$N,Results!$D:$D,$D48,Results!$G:$G,M$19,Results!$H:$H,$U48,Results!$I:$I,'Reference Lists'!$F$6)+SUMIFS(Results!$N:$N,Results!$D:$D,$D48,Results!$G:$G,M$19,Results!$H:$H,$U48,Results!$I:$I,'Reference Lists'!$F$5)</f>
        <v>0</v>
      </c>
      <c r="N48" s="191">
        <f>SUMIFS(Results!$N:$N,Results!$D:$D,$D48,Results!$G:$G,N$19,Results!$H:$H,$U48,Results!$I:$I,'Reference Lists'!$F$6)+SUMIFS(Results!$N:$N,Results!$D:$D,$D48,Results!$G:$G,N$19,Results!$H:$H,$U48,Results!$I:$I,'Reference Lists'!$F$5)</f>
        <v>0</v>
      </c>
      <c r="O48" s="191">
        <f>SUMIFS(Results!$N:$N,Results!$D:$D,$D48,Results!$G:$G,O$19,Results!$H:$H,$U48,Results!$I:$I,'Reference Lists'!$F$6)+SUMIFS(Results!$N:$N,Results!$D:$D,$D48,Results!$G:$G,O$19,Results!$H:$H,$U48,Results!$I:$I,'Reference Lists'!$F$5)</f>
        <v>0</v>
      </c>
      <c r="P48" s="191">
        <f>SUMIFS(Results!$N:$N,Results!$D:$D,$D48,Results!$G:$G,P$19,Results!$H:$H,$U48,Results!$I:$I,'Reference Lists'!$F$6)+SUMIFS(Results!$N:$N,Results!$D:$D,$D48,Results!$G:$G,P$19,Results!$H:$H,$U48,Results!$I:$I,'Reference Lists'!$F$5)</f>
        <v>0</v>
      </c>
      <c r="Q48" s="290">
        <f>SUMIFS(Results!$N:$N,Results!$D:$D,$D48,Results!$G:$G,Q$19,Results!$H:$H,$U48,Results!$I:$I,'Reference Lists'!$F$6)+SUMIFS(Results!$N:$N,Results!$D:$D,$D48,Results!$G:$G,Q$19,Results!$H:$H,$U48,Results!$I:$I,'Reference Lists'!$F$5)</f>
        <v>0</v>
      </c>
      <c r="S48" s="192">
        <f t="shared" si="2"/>
        <v>0</v>
      </c>
      <c r="T48" s="192">
        <f t="shared" si="3"/>
        <v>0</v>
      </c>
    </row>
    <row r="49" spans="4:20">
      <c r="D49" s="300"/>
      <c r="E49" s="291">
        <f>SUMIFS(Results!$O:$O,Results!$D:$D,$D49)</f>
        <v>0</v>
      </c>
      <c r="F49" s="243"/>
      <c r="G49" s="292"/>
      <c r="H49" s="291">
        <f>SUMIFS(Results!$L:$L,Results!$D:$D,$D49)</f>
        <v>0</v>
      </c>
      <c r="I49" s="243">
        <f>SUMIFS(Results!$M:$M,Results!$D:$D,$D49)</f>
        <v>0</v>
      </c>
      <c r="J49" s="292">
        <f t="shared" si="5"/>
        <v>0</v>
      </c>
      <c r="K49" s="289">
        <f>SUMIFS(Results!$N:$N,Results!$D:$D,$D49,Results!$G:$G,K$19,Results!$H:$H,$U49,Results!$I:$I,'Reference Lists'!$F$6)+SUMIFS(Results!$N:$N,Results!$D:$D,$D49,Results!$G:$G,K$19,Results!$H:$H,$U49,Results!$I:$I,'Reference Lists'!$F$5)</f>
        <v>0</v>
      </c>
      <c r="L49" s="191">
        <f>SUMIFS(Results!$N:$N,Results!$D:$D,$D49,Results!$G:$G,L$19,Results!$H:$H,$U49,Results!$I:$I,'Reference Lists'!$F$6)+SUMIFS(Results!$N:$N,Results!$D:$D,$D49,Results!$G:$G,L$19,Results!$H:$H,$U49,Results!$I:$I,'Reference Lists'!$F$5)</f>
        <v>0</v>
      </c>
      <c r="M49" s="191">
        <f>SUMIFS(Results!$N:$N,Results!$D:$D,$D49,Results!$G:$G,M$19,Results!$H:$H,$U49,Results!$I:$I,'Reference Lists'!$F$6)+SUMIFS(Results!$N:$N,Results!$D:$D,$D49,Results!$G:$G,M$19,Results!$H:$H,$U49,Results!$I:$I,'Reference Lists'!$F$5)</f>
        <v>0</v>
      </c>
      <c r="N49" s="191">
        <f>SUMIFS(Results!$N:$N,Results!$D:$D,$D49,Results!$G:$G,N$19,Results!$H:$H,$U49,Results!$I:$I,'Reference Lists'!$F$6)+SUMIFS(Results!$N:$N,Results!$D:$D,$D49,Results!$G:$G,N$19,Results!$H:$H,$U49,Results!$I:$I,'Reference Lists'!$F$5)</f>
        <v>0</v>
      </c>
      <c r="O49" s="191">
        <f>SUMIFS(Results!$N:$N,Results!$D:$D,$D49,Results!$G:$G,O$19,Results!$H:$H,$U49,Results!$I:$I,'Reference Lists'!$F$6)+SUMIFS(Results!$N:$N,Results!$D:$D,$D49,Results!$G:$G,O$19,Results!$H:$H,$U49,Results!$I:$I,'Reference Lists'!$F$5)</f>
        <v>0</v>
      </c>
      <c r="P49" s="191">
        <f>SUMIFS(Results!$N:$N,Results!$D:$D,$D49,Results!$G:$G,P$19,Results!$H:$H,$U49,Results!$I:$I,'Reference Lists'!$F$6)+SUMIFS(Results!$N:$N,Results!$D:$D,$D49,Results!$G:$G,P$19,Results!$H:$H,$U49,Results!$I:$I,'Reference Lists'!$F$5)</f>
        <v>0</v>
      </c>
      <c r="Q49" s="290">
        <f>SUMIFS(Results!$N:$N,Results!$D:$D,$D49,Results!$G:$G,Q$19,Results!$H:$H,$U49,Results!$I:$I,'Reference Lists'!$F$6)+SUMIFS(Results!$N:$N,Results!$D:$D,$D49,Results!$G:$G,Q$19,Results!$H:$H,$U49,Results!$I:$I,'Reference Lists'!$F$5)</f>
        <v>0</v>
      </c>
      <c r="S49" s="192">
        <f t="shared" si="2"/>
        <v>0</v>
      </c>
      <c r="T49" s="192">
        <f t="shared" si="3"/>
        <v>0</v>
      </c>
    </row>
    <row r="50" spans="4:20" ht="15" thickBot="1">
      <c r="D50" s="301"/>
      <c r="E50" s="302">
        <f>SUMIFS(Results!$O:$O,Results!$D:$D,$D50)</f>
        <v>0</v>
      </c>
      <c r="F50" s="303"/>
      <c r="G50" s="304"/>
      <c r="H50" s="302">
        <f>SUMIFS(Results!$L:$L,Results!$D:$D,$D50)</f>
        <v>0</v>
      </c>
      <c r="I50" s="303">
        <f>SUMIFS(Results!$M:$M,Results!$D:$D,$D50)</f>
        <v>0</v>
      </c>
      <c r="J50" s="304">
        <f t="shared" si="5"/>
        <v>0</v>
      </c>
      <c r="K50" s="305">
        <f>SUMIFS(Results!$N:$N,Results!$D:$D,$D50,Results!$G:$G,K$19,Results!$H:$H,$U50,Results!$I:$I,'Reference Lists'!$F$6)+SUMIFS(Results!$N:$N,Results!$D:$D,$D50,Results!$G:$G,K$19,Results!$H:$H,$U50,Results!$I:$I,'Reference Lists'!$F$5)</f>
        <v>0</v>
      </c>
      <c r="L50" s="306">
        <f>SUMIFS(Results!$N:$N,Results!$D:$D,$D50,Results!$G:$G,L$19,Results!$H:$H,$U50,Results!$I:$I,'Reference Lists'!$F$6)+SUMIFS(Results!$N:$N,Results!$D:$D,$D50,Results!$G:$G,L$19,Results!$H:$H,$U50,Results!$I:$I,'Reference Lists'!$F$5)</f>
        <v>0</v>
      </c>
      <c r="M50" s="306">
        <f>SUMIFS(Results!$N:$N,Results!$D:$D,$D50,Results!$G:$G,M$19,Results!$H:$H,$U50,Results!$I:$I,'Reference Lists'!$F$6)+SUMIFS(Results!$N:$N,Results!$D:$D,$D50,Results!$G:$G,M$19,Results!$H:$H,$U50,Results!$I:$I,'Reference Lists'!$F$5)</f>
        <v>0</v>
      </c>
      <c r="N50" s="306">
        <f>SUMIFS(Results!$N:$N,Results!$D:$D,$D50,Results!$G:$G,N$19,Results!$H:$H,$U50,Results!$I:$I,'Reference Lists'!$F$6)+SUMIFS(Results!$N:$N,Results!$D:$D,$D50,Results!$G:$G,N$19,Results!$H:$H,$U50,Results!$I:$I,'Reference Lists'!$F$5)</f>
        <v>0</v>
      </c>
      <c r="O50" s="306">
        <f>SUMIFS(Results!$N:$N,Results!$D:$D,$D50,Results!$G:$G,O$19,Results!$H:$H,$U50,Results!$I:$I,'Reference Lists'!$F$6)+SUMIFS(Results!$N:$N,Results!$D:$D,$D50,Results!$G:$G,O$19,Results!$H:$H,$U50,Results!$I:$I,'Reference Lists'!$F$5)</f>
        <v>0</v>
      </c>
      <c r="P50" s="306">
        <f>SUMIFS(Results!$N:$N,Results!$D:$D,$D50,Results!$G:$G,P$19,Results!$H:$H,$U50,Results!$I:$I,'Reference Lists'!$F$6)+SUMIFS(Results!$N:$N,Results!$D:$D,$D50,Results!$G:$G,P$19,Results!$H:$H,$U50,Results!$I:$I,'Reference Lists'!$F$5)</f>
        <v>0</v>
      </c>
      <c r="Q50" s="307">
        <f>SUMIFS(Results!$N:$N,Results!$D:$D,$D50,Results!$G:$G,Q$19,Results!$H:$H,$U50,Results!$I:$I,'Reference Lists'!$F$6)+SUMIFS(Results!$N:$N,Results!$D:$D,$D50,Results!$G:$G,Q$19,Results!$H:$H,$U50,Results!$I:$I,'Reference Lists'!$F$5)</f>
        <v>0</v>
      </c>
      <c r="R50" s="164"/>
      <c r="S50" s="192">
        <f t="shared" si="2"/>
        <v>0</v>
      </c>
      <c r="T50" s="192">
        <f t="shared" si="3"/>
        <v>0</v>
      </c>
    </row>
    <row r="51" spans="4:20" ht="15.75" thickBot="1">
      <c r="D51" s="308" t="s">
        <v>218</v>
      </c>
      <c r="E51" s="309">
        <f t="shared" ref="E51:K51" si="6">SUM(E20:E50)</f>
        <v>17378</v>
      </c>
      <c r="F51" s="310">
        <f t="shared" si="6"/>
        <v>14373.391500000002</v>
      </c>
      <c r="G51" s="311">
        <f t="shared" si="6"/>
        <v>-3004.6084999999989</v>
      </c>
      <c r="H51" s="309">
        <f t="shared" si="6"/>
        <v>10454</v>
      </c>
      <c r="I51" s="310">
        <f t="shared" si="6"/>
        <v>7637.3915000000015</v>
      </c>
      <c r="J51" s="311">
        <f t="shared" si="6"/>
        <v>-2816.6084999999994</v>
      </c>
      <c r="K51" s="309">
        <f t="shared" si="6"/>
        <v>325</v>
      </c>
      <c r="L51" s="310">
        <f t="shared" ref="L51:Q51" si="7">SUM(L20:L50)</f>
        <v>-215</v>
      </c>
      <c r="M51" s="310">
        <f t="shared" si="7"/>
        <v>-251</v>
      </c>
      <c r="N51" s="310">
        <f t="shared" si="7"/>
        <v>0</v>
      </c>
      <c r="O51" s="310">
        <f t="shared" si="7"/>
        <v>0</v>
      </c>
      <c r="P51" s="310">
        <f t="shared" si="7"/>
        <v>0</v>
      </c>
      <c r="Q51" s="311">
        <f t="shared" si="7"/>
        <v>-1093</v>
      </c>
    </row>
    <row r="53" spans="4:20">
      <c r="E53" s="161">
        <f>+E15-E51</f>
        <v>0</v>
      </c>
    </row>
    <row r="57" spans="4:20">
      <c r="K57" s="191" t="s">
        <v>85</v>
      </c>
      <c r="L57" s="191" t="s">
        <v>68</v>
      </c>
      <c r="M57" s="191" t="s">
        <v>73</v>
      </c>
      <c r="N57" s="191" t="s">
        <v>213</v>
      </c>
      <c r="O57" s="191" t="s">
        <v>214</v>
      </c>
      <c r="P57" s="191" t="s">
        <v>63</v>
      </c>
      <c r="Q57" s="191" t="s">
        <v>24</v>
      </c>
    </row>
    <row r="58" spans="4:20">
      <c r="E58" s="191">
        <f>SUM('FRAP Summary:FRAP-MHDA'!N5)</f>
        <v>0</v>
      </c>
      <c r="F58" s="254"/>
      <c r="G58" s="254"/>
      <c r="J58" s="191">
        <f>SUM(K58:Q58)</f>
        <v>17378</v>
      </c>
      <c r="K58" s="191">
        <f>SUMIFS(Results!$O:$O,Results!$G:$G,K57,Results!$I:$I,'Reference Lists'!$F$6)+SUMIFS(Results!$O:$O,Results!$G:$G,K57,Results!$I:$I,'Reference Lists'!$F$5)</f>
        <v>1651</v>
      </c>
      <c r="L58" s="191">
        <f>SUMIFS(Results!$O:$O,Results!$G:$G,L57,Results!$I:$I,'Reference Lists'!$F$6)+SUMIFS(Results!$O:$O,Results!$G:$G,L57,Results!$I:$I,'Reference Lists'!$F$5)</f>
        <v>549</v>
      </c>
      <c r="M58" s="191">
        <f>SUMIFS(Results!$O:$O,Results!$G:$G,M57,Results!$I:$I,'Reference Lists'!$F$6)+SUMIFS(Results!$O:$O,Results!$G:$G,M57,Results!$I:$I,'Reference Lists'!$F$5)</f>
        <v>1005</v>
      </c>
      <c r="N58" s="191">
        <f>SUMIFS(Results!$O:$O,Results!$G:$G,N57,Results!$I:$I,'Reference Lists'!$F$6)+SUMIFS(Results!$O:$O,Results!$G:$G,N57,Results!$I:$I,'Reference Lists'!$F$5)</f>
        <v>0</v>
      </c>
      <c r="O58" s="191">
        <f>SUMIFS(Results!$O:$O,Results!$G:$G,O57,Results!$I:$I,'Reference Lists'!$F$6)+SUMIFS(Results!$O:$O,Results!$G:$G,O57,Results!$I:$I,'Reference Lists'!$F$5)</f>
        <v>0</v>
      </c>
      <c r="P58" s="191">
        <f>SUMIFS(Results!$O:$O,Results!$G:$G,P57,Results!$I:$I,'Reference Lists'!$F$6)+SUMIFS(Results!$O:$O,Results!$G:$G,P57,Results!$I:$I,'Reference Lists'!$F$5)</f>
        <v>400</v>
      </c>
      <c r="Q58" s="191">
        <f>SUMIFS(Results!$O:$O,Results!$G:$G,Q57,Results!$I:$I,'Reference Lists'!$F$6)+SUMIFS(Results!$O:$O,Results!$G:$G,Q57,Results!$I:$I,'Reference Lists'!$F$5)</f>
        <v>13773</v>
      </c>
    </row>
    <row r="59" spans="4:20">
      <c r="E59" s="191">
        <f>E51-E58</f>
        <v>17378</v>
      </c>
      <c r="F59" s="254"/>
      <c r="G59" s="254"/>
      <c r="H59" s="161" t="s">
        <v>219</v>
      </c>
      <c r="J59" s="191">
        <f>SUM(K59:Q59)</f>
        <v>16978</v>
      </c>
      <c r="K59" s="191">
        <f>'FRAP-RNSH'!E17</f>
        <v>1651</v>
      </c>
      <c r="L59" s="191">
        <f>'FRAP-HKH'!E18</f>
        <v>549</v>
      </c>
      <c r="M59" s="191">
        <f>'FRAP-Ryde'!E17</f>
        <v>1005</v>
      </c>
      <c r="N59" s="191">
        <f>'FRAP-MV'!E17</f>
        <v>0</v>
      </c>
      <c r="O59" s="191"/>
      <c r="P59" s="191"/>
      <c r="Q59" s="191">
        <f>'FRAP-CorpLHD'!E19</f>
        <v>13773</v>
      </c>
    </row>
    <row r="60" spans="4:20" ht="15">
      <c r="J60" s="252">
        <f>J58-J59</f>
        <v>400</v>
      </c>
      <c r="K60" s="252">
        <f t="shared" ref="K60:Q60" si="8">K58-K59</f>
        <v>0</v>
      </c>
      <c r="L60" s="252">
        <f t="shared" si="8"/>
        <v>0</v>
      </c>
      <c r="M60" s="252">
        <f t="shared" si="8"/>
        <v>0</v>
      </c>
      <c r="N60" s="252">
        <f t="shared" si="8"/>
        <v>0</v>
      </c>
      <c r="O60" s="252">
        <f t="shared" si="8"/>
        <v>0</v>
      </c>
      <c r="P60" s="252">
        <f t="shared" si="8"/>
        <v>400</v>
      </c>
      <c r="Q60" s="252">
        <f t="shared" si="8"/>
        <v>0</v>
      </c>
    </row>
    <row r="67" spans="5:7">
      <c r="E67" s="191"/>
      <c r="F67" s="254"/>
      <c r="G67" s="254"/>
    </row>
  </sheetData>
  <sheetProtection algorithmName="SHA-512" hashValue="MP4FEWYRIPxGCmFgQ0phP/4qnFNbjkifOAg0WCQ0PDAOKQick9b7RZ9hxbUJ3Hu+HA1oHIPDlOjyatsmWIT2BA==" saltValue="8R1aSJ9UuuB0bntUzadQZw==" spinCount="100000" sheet="1" objects="1" scenarios="1"/>
  <mergeCells count="10">
    <mergeCell ref="X11:Y11"/>
    <mergeCell ref="W20:Y20"/>
    <mergeCell ref="D18:D19"/>
    <mergeCell ref="E18:E19"/>
    <mergeCell ref="H18:H19"/>
    <mergeCell ref="I18:I19"/>
    <mergeCell ref="J18:J19"/>
    <mergeCell ref="K18:Q18"/>
    <mergeCell ref="G18:G19"/>
    <mergeCell ref="F18:F19"/>
  </mergeCells>
  <conditionalFormatting sqref="K20:Q23 K26:Q50">
    <cfRule type="cellIs" dxfId="1" priority="2" operator="equal">
      <formula>0</formula>
    </cfRule>
  </conditionalFormatting>
  <conditionalFormatting sqref="K24:Q25">
    <cfRule type="cellIs" dxfId="0" priority="1" operator="equal">
      <formula>0</formula>
    </cfRule>
  </conditionalFormatting>
  <dataValidations disablePrompts="1" count="1">
    <dataValidation type="list" allowBlank="1" showInputMessage="1" showErrorMessage="1" sqref="W8" xr:uid="{00000000-0002-0000-0200-000000000000}">
      <formula1>#REF!</formula1>
    </dataValidation>
  </dataValidations>
  <printOptions horizontalCentered="1"/>
  <pageMargins left="0.51181102362204722" right="0.51181102362204722" top="0.74803149606299213" bottom="0.55118110236220474" header="0.31496062992125984" footer="0.31496062992125984"/>
  <pageSetup paperSize="9" scale="65" orientation="landscape" r:id="rId1"/>
  <ignoredErrors>
    <ignoredError sqref="J1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O238"/>
  <sheetViews>
    <sheetView workbookViewId="0"/>
  </sheetViews>
  <sheetFormatPr defaultColWidth="9.140625" defaultRowHeight="15" outlineLevelCol="1"/>
  <cols>
    <col min="1" max="1" width="2.7109375" customWidth="1"/>
    <col min="2" max="2" width="9.7109375" customWidth="1"/>
    <col min="3" max="3" width="9.140625" customWidth="1"/>
    <col min="4" max="4" width="12.5703125" customWidth="1"/>
    <col min="5" max="5" width="37.85546875" customWidth="1"/>
    <col min="6" max="10" width="9" customWidth="1"/>
    <col min="11" max="11" width="8.5703125" bestFit="1" customWidth="1"/>
    <col min="12" max="12" width="0.42578125" customWidth="1"/>
    <col min="13" max="14" width="0.28515625" customWidth="1"/>
    <col min="15" max="15" width="35.5703125" hidden="1" customWidth="1"/>
    <col min="16" max="16" width="65.140625" hidden="1" customWidth="1"/>
    <col min="17" max="18" width="65.140625" style="94" hidden="1" customWidth="1"/>
    <col min="19" max="19" width="65.140625" style="94" customWidth="1"/>
    <col min="20" max="22" width="65.140625" style="94" hidden="1" customWidth="1" outlineLevel="1"/>
    <col min="23" max="23" width="63.5703125" style="94" hidden="1" customWidth="1" outlineLevel="1"/>
    <col min="24" max="25" width="66.140625" style="94" hidden="1" customWidth="1" outlineLevel="1"/>
    <col min="26" max="26" width="80.7109375" customWidth="1" collapsed="1"/>
    <col min="27" max="27" width="6.140625" customWidth="1"/>
    <col min="28" max="28" width="43" customWidth="1"/>
    <col min="29" max="29" width="80.7109375" customWidth="1"/>
    <col min="30" max="30" width="4.5703125" customWidth="1"/>
    <col min="31" max="31" width="43" customWidth="1"/>
    <col min="32" max="32" width="80.7109375" customWidth="1"/>
    <col min="33" max="33" width="2.5703125" customWidth="1"/>
    <col min="34" max="34" width="43" customWidth="1"/>
    <col min="35" max="35" width="80.7109375" customWidth="1"/>
    <col min="36" max="36" width="3.42578125" customWidth="1"/>
    <col min="37" max="38" width="56.7109375" customWidth="1"/>
    <col min="39" max="39" width="12.42578125" customWidth="1"/>
    <col min="40" max="41" width="56.7109375" customWidth="1"/>
    <col min="42" max="42" width="12.42578125" customWidth="1"/>
    <col min="43" max="43" width="73" customWidth="1"/>
    <col min="44" max="44" width="49" customWidth="1"/>
    <col min="45" max="45" width="20" customWidth="1"/>
    <col min="46" max="47" width="84.28515625" customWidth="1"/>
    <col min="48" max="52" width="20" customWidth="1"/>
    <col min="53" max="55" width="65.140625" customWidth="1"/>
    <col min="56" max="57" width="143.5703125" customWidth="1"/>
  </cols>
  <sheetData>
    <row r="1" spans="1:67" s="1" customFormat="1">
      <c r="A1" s="37"/>
      <c r="Q1" s="91"/>
      <c r="R1" s="91"/>
      <c r="S1" s="91"/>
      <c r="T1" s="91"/>
      <c r="U1" s="91"/>
      <c r="V1" s="91"/>
      <c r="W1" s="91"/>
      <c r="X1" s="198"/>
      <c r="Y1" s="198"/>
      <c r="AA1"/>
      <c r="AB1"/>
      <c r="AC1"/>
      <c r="AD1"/>
      <c r="AE1"/>
      <c r="AF1"/>
      <c r="AG1"/>
      <c r="AH1"/>
      <c r="AI1"/>
      <c r="AJ1"/>
      <c r="AK1"/>
      <c r="AL1"/>
      <c r="AM1"/>
      <c r="AN1"/>
      <c r="AO1"/>
      <c r="AP1"/>
      <c r="AQ1"/>
      <c r="AR1"/>
      <c r="AS1"/>
      <c r="AT1"/>
      <c r="AU1"/>
      <c r="AV1"/>
      <c r="AW1"/>
      <c r="AX1"/>
      <c r="AY1"/>
      <c r="AZ1"/>
      <c r="BA1"/>
      <c r="BB1"/>
      <c r="BC1"/>
      <c r="BD1"/>
      <c r="BE1"/>
      <c r="BF1"/>
      <c r="BG1"/>
      <c r="BH1"/>
      <c r="BI1"/>
    </row>
    <row r="2" spans="1:67" s="1" customFormat="1" ht="120">
      <c r="A2" s="37"/>
      <c r="B2" s="38" t="str">
        <f>Results!C2</f>
        <v>NSLHD FY22/23 Efficiency Improvement Plans (EIPs) Results</v>
      </c>
      <c r="E2" s="38"/>
      <c r="F2" s="708" t="s">
        <v>220</v>
      </c>
      <c r="G2" s="708"/>
      <c r="H2" s="708"/>
      <c r="I2" s="708"/>
      <c r="J2" s="708"/>
      <c r="K2" s="708"/>
      <c r="O2" s="206" t="s">
        <v>221</v>
      </c>
      <c r="P2" s="206" t="s">
        <v>221</v>
      </c>
      <c r="Q2" s="206" t="s">
        <v>221</v>
      </c>
      <c r="R2" s="206" t="s">
        <v>221</v>
      </c>
      <c r="S2" s="206" t="s">
        <v>221</v>
      </c>
      <c r="T2" s="206" t="s">
        <v>221</v>
      </c>
      <c r="U2" s="206" t="s">
        <v>221</v>
      </c>
      <c r="V2" s="206" t="s">
        <v>221</v>
      </c>
      <c r="W2" s="206" t="s">
        <v>221</v>
      </c>
      <c r="X2" s="206" t="s">
        <v>221</v>
      </c>
      <c r="Y2" s="206" t="s">
        <v>221</v>
      </c>
      <c r="AA2"/>
      <c r="AB2"/>
      <c r="AC2"/>
      <c r="AD2"/>
      <c r="AE2"/>
      <c r="AF2"/>
      <c r="AG2"/>
      <c r="AH2"/>
      <c r="AI2"/>
      <c r="AJ2"/>
      <c r="AK2"/>
      <c r="AL2"/>
      <c r="AM2"/>
      <c r="AN2"/>
      <c r="AO2"/>
      <c r="AP2"/>
      <c r="AQ2"/>
      <c r="AR2"/>
      <c r="AS2"/>
      <c r="AT2"/>
      <c r="AU2"/>
      <c r="AV2"/>
      <c r="AW2"/>
      <c r="AX2"/>
      <c r="AY2"/>
      <c r="AZ2"/>
      <c r="BA2"/>
      <c r="BB2"/>
      <c r="BC2"/>
      <c r="BD2"/>
      <c r="BE2"/>
      <c r="BF2"/>
      <c r="BG2"/>
      <c r="BH2"/>
      <c r="BI2"/>
    </row>
    <row r="3" spans="1:67" s="1" customFormat="1">
      <c r="F3" s="39">
        <v>2</v>
      </c>
      <c r="G3" s="39">
        <v>3</v>
      </c>
      <c r="H3" s="39"/>
      <c r="I3" s="39">
        <v>5</v>
      </c>
      <c r="J3" s="39">
        <v>6</v>
      </c>
      <c r="K3" s="39"/>
      <c r="O3" s="208" t="s">
        <v>222</v>
      </c>
      <c r="P3" s="208" t="s">
        <v>223</v>
      </c>
      <c r="Q3" s="208" t="s">
        <v>224</v>
      </c>
      <c r="R3" s="208" t="s">
        <v>225</v>
      </c>
      <c r="S3" s="208" t="s">
        <v>226</v>
      </c>
      <c r="T3" s="208" t="s">
        <v>227</v>
      </c>
      <c r="U3" s="208" t="s">
        <v>228</v>
      </c>
      <c r="V3" s="208" t="s">
        <v>229</v>
      </c>
      <c r="W3" s="208" t="s">
        <v>230</v>
      </c>
      <c r="X3" s="208" t="s">
        <v>231</v>
      </c>
      <c r="Y3" s="208" t="s">
        <v>232</v>
      </c>
      <c r="AA3"/>
      <c r="AB3"/>
      <c r="AC3"/>
      <c r="AD3"/>
      <c r="AE3"/>
      <c r="AF3"/>
      <c r="AG3"/>
      <c r="AH3"/>
      <c r="AI3"/>
      <c r="AJ3"/>
      <c r="AK3"/>
      <c r="AL3"/>
      <c r="AM3"/>
      <c r="AN3"/>
      <c r="AO3"/>
      <c r="AP3"/>
      <c r="AQ3"/>
      <c r="AR3"/>
      <c r="AS3"/>
      <c r="AT3"/>
      <c r="AU3"/>
      <c r="AV3"/>
      <c r="AW3"/>
      <c r="AX3"/>
      <c r="AY3"/>
      <c r="AZ3"/>
      <c r="BA3"/>
      <c r="BB3"/>
      <c r="BC3"/>
      <c r="BD3"/>
      <c r="BE3"/>
      <c r="BF3"/>
      <c r="BG3"/>
      <c r="BH3"/>
      <c r="BI3"/>
    </row>
    <row r="4" spans="1:67">
      <c r="A4" s="1"/>
      <c r="B4" s="1"/>
      <c r="C4" s="1"/>
      <c r="D4" s="1"/>
      <c r="E4" s="1"/>
      <c r="F4" s="40" t="s">
        <v>4</v>
      </c>
      <c r="G4" s="40"/>
      <c r="H4" s="40"/>
      <c r="I4" s="40" t="s">
        <v>5</v>
      </c>
      <c r="J4" s="40"/>
      <c r="K4" s="40"/>
      <c r="L4" s="1"/>
      <c r="M4" s="1"/>
      <c r="N4" s="1"/>
      <c r="O4" s="709" t="s">
        <v>233</v>
      </c>
      <c r="P4" s="706" t="s">
        <v>234</v>
      </c>
      <c r="Q4" s="706" t="s">
        <v>234</v>
      </c>
      <c r="R4" s="706" t="s">
        <v>234</v>
      </c>
      <c r="S4" s="706" t="s">
        <v>234</v>
      </c>
      <c r="T4" s="706" t="s">
        <v>234</v>
      </c>
      <c r="U4" s="706" t="s">
        <v>234</v>
      </c>
      <c r="V4" s="706" t="s">
        <v>234</v>
      </c>
      <c r="W4" s="706" t="s">
        <v>234</v>
      </c>
      <c r="X4" s="706" t="s">
        <v>234</v>
      </c>
      <c r="Y4" s="706" t="s">
        <v>234</v>
      </c>
      <c r="Z4" s="1"/>
      <c r="BJ4" s="1"/>
      <c r="BK4" s="1"/>
      <c r="BL4" s="1"/>
      <c r="BM4" s="1"/>
      <c r="BN4" s="1"/>
      <c r="BO4" s="1"/>
    </row>
    <row r="5" spans="1:67" ht="36.75" customHeight="1">
      <c r="A5" s="1"/>
      <c r="B5" s="648" t="s">
        <v>10</v>
      </c>
      <c r="C5" s="649" t="s">
        <v>11</v>
      </c>
      <c r="D5" s="649" t="s">
        <v>9</v>
      </c>
      <c r="E5" s="649" t="s">
        <v>8</v>
      </c>
      <c r="F5" s="41" t="s">
        <v>3</v>
      </c>
      <c r="G5" s="41" t="s">
        <v>15</v>
      </c>
      <c r="H5" s="41" t="s">
        <v>16</v>
      </c>
      <c r="I5" s="41" t="s">
        <v>3</v>
      </c>
      <c r="J5" s="41" t="s">
        <v>17</v>
      </c>
      <c r="K5" s="41" t="s">
        <v>16</v>
      </c>
      <c r="L5" s="1"/>
      <c r="M5" s="1"/>
      <c r="N5" s="1"/>
      <c r="O5" s="710"/>
      <c r="P5" s="707"/>
      <c r="Q5" s="707"/>
      <c r="R5" s="707"/>
      <c r="S5" s="707"/>
      <c r="T5" s="707"/>
      <c r="U5" s="707"/>
      <c r="V5" s="707"/>
      <c r="W5" s="707"/>
      <c r="X5" s="707"/>
      <c r="Y5" s="707"/>
      <c r="Z5" s="1"/>
      <c r="BJ5" s="1"/>
      <c r="BK5" s="1"/>
      <c r="BL5" s="1"/>
      <c r="BM5" s="1"/>
      <c r="BN5" s="1"/>
      <c r="BO5" s="1"/>
    </row>
    <row r="6" spans="1:67" ht="60">
      <c r="A6" s="1"/>
      <c r="B6" s="200" t="s">
        <v>24</v>
      </c>
      <c r="C6" s="42" t="s">
        <v>25</v>
      </c>
      <c r="D6" s="42" t="s">
        <v>23</v>
      </c>
      <c r="E6" s="42" t="s">
        <v>235</v>
      </c>
      <c r="F6" s="43">
        <f>SUMIFS(Results!L:L,Results!$E:$E,$E6,Results!$G:$G,$B6)</f>
        <v>0</v>
      </c>
      <c r="G6" s="44">
        <f>SUMIFS(Results!M:M,Results!$E:$E,$E6,Results!$G:$G,$B6)</f>
        <v>0</v>
      </c>
      <c r="H6" s="45">
        <f>SUMIFS(Results!N:N,Results!$E:$E,$E6,Results!$G:$G,$B6)</f>
        <v>0</v>
      </c>
      <c r="I6" s="43">
        <f>SUMIFS(Results!O:O,Results!$E:$E,$E6,Results!$G:$G,$B6)</f>
        <v>0</v>
      </c>
      <c r="J6" s="44">
        <f>SUMIFS(Results!P:P,Results!$E:$E,$E6,Results!$G:$G,$B6)</f>
        <v>0</v>
      </c>
      <c r="K6" s="45">
        <f>SUMIFS(Results!Q:Q,Results!$E:$E,$E6,Results!$G:$G,$B6)</f>
        <v>0</v>
      </c>
      <c r="L6" s="1"/>
      <c r="M6" s="1"/>
      <c r="N6" s="1"/>
      <c r="O6" s="262"/>
      <c r="P6" s="446" t="s">
        <v>236</v>
      </c>
      <c r="Q6" s="262" t="s">
        <v>237</v>
      </c>
      <c r="R6" s="448" t="s">
        <v>238</v>
      </c>
      <c r="S6" s="263" t="s">
        <v>238</v>
      </c>
      <c r="T6" s="262"/>
      <c r="U6" s="262"/>
      <c r="V6" s="262"/>
      <c r="W6" s="262"/>
      <c r="X6" s="262"/>
      <c r="Y6" s="262"/>
      <c r="Z6" s="1"/>
      <c r="BJ6" s="1"/>
      <c r="BK6" s="1"/>
      <c r="BL6" s="1"/>
      <c r="BM6" s="1"/>
      <c r="BN6" s="1"/>
      <c r="BO6" s="1"/>
    </row>
    <row r="7" spans="1:67" ht="36">
      <c r="A7" s="1"/>
      <c r="B7" s="200" t="s">
        <v>24</v>
      </c>
      <c r="C7" s="42" t="s">
        <v>25</v>
      </c>
      <c r="D7" s="42" t="s">
        <v>239</v>
      </c>
      <c r="E7" s="42" t="s">
        <v>240</v>
      </c>
      <c r="F7" s="43">
        <f>SUMIFS(Results!L:L,Results!$E:$E,$E7,Results!$G:$G,$B7)</f>
        <v>0</v>
      </c>
      <c r="G7" s="44">
        <f>SUMIFS(Results!M:M,Results!$E:$E,$E7,Results!$G:$G,$B7)</f>
        <v>0</v>
      </c>
      <c r="H7" s="45">
        <f>SUMIFS(Results!N:N,Results!$E:$E,$E7,Results!$G:$G,$B7)</f>
        <v>0</v>
      </c>
      <c r="I7" s="43">
        <f>SUMIFS(Results!O:O,Results!$E:$E,$E7,Results!$G:$G,$B7)</f>
        <v>0</v>
      </c>
      <c r="J7" s="44">
        <f>SUMIFS(Results!P:P,Results!$E:$E,$E7,Results!$G:$G,$B7)</f>
        <v>0</v>
      </c>
      <c r="K7" s="45">
        <f>SUMIFS(Results!Q:Q,Results!$E:$E,$E7,Results!$G:$G,$B7)</f>
        <v>0</v>
      </c>
      <c r="L7" s="1"/>
      <c r="M7" s="1"/>
      <c r="N7" s="1"/>
      <c r="O7" s="262"/>
      <c r="P7" s="446" t="s">
        <v>241</v>
      </c>
      <c r="Q7" s="262" t="s">
        <v>242</v>
      </c>
      <c r="R7" s="448"/>
      <c r="S7" s="263"/>
      <c r="T7" s="262"/>
      <c r="U7" s="262"/>
      <c r="V7" s="262"/>
      <c r="W7" s="262"/>
      <c r="X7" s="262"/>
      <c r="Y7" s="262"/>
      <c r="Z7" s="1"/>
      <c r="BJ7" s="1"/>
      <c r="BK7" s="1"/>
      <c r="BL7" s="1"/>
      <c r="BM7" s="1"/>
      <c r="BN7" s="1"/>
      <c r="BO7" s="1"/>
    </row>
    <row r="8" spans="1:67" ht="24">
      <c r="A8" s="1"/>
      <c r="B8" s="200" t="s">
        <v>24</v>
      </c>
      <c r="C8" s="42" t="s">
        <v>25</v>
      </c>
      <c r="D8" s="42" t="s">
        <v>57</v>
      </c>
      <c r="E8" s="42" t="s">
        <v>243</v>
      </c>
      <c r="F8" s="43">
        <f>SUMIFS(Results!L:L,Results!$E:$E,$E8,Results!$G:$G,$B8)</f>
        <v>0</v>
      </c>
      <c r="G8" s="44">
        <f>SUMIFS(Results!M:M,Results!$E:$E,$E8,Results!$G:$G,$B8)</f>
        <v>0</v>
      </c>
      <c r="H8" s="45">
        <f>SUMIFS(Results!N:N,Results!$E:$E,$E8,Results!$G:$G,$B8)</f>
        <v>0</v>
      </c>
      <c r="I8" s="43">
        <f>SUMIFS(Results!O:O,Results!$E:$E,$E8,Results!$G:$G,$B8)</f>
        <v>0</v>
      </c>
      <c r="J8" s="44">
        <f>SUMIFS(Results!P:P,Results!$E:$E,$E8,Results!$G:$G,$B8)</f>
        <v>0</v>
      </c>
      <c r="K8" s="45">
        <f>SUMIFS(Results!Q:Q,Results!$E:$E,$E8,Results!$G:$G,$B8)</f>
        <v>0</v>
      </c>
      <c r="L8" s="1"/>
      <c r="M8" s="1"/>
      <c r="N8" s="1"/>
      <c r="O8" s="262"/>
      <c r="P8" s="446" t="s">
        <v>244</v>
      </c>
      <c r="Q8" s="262" t="s">
        <v>244</v>
      </c>
      <c r="R8" s="448"/>
      <c r="S8" s="263"/>
      <c r="T8" s="262"/>
      <c r="U8" s="262"/>
      <c r="V8" s="262"/>
      <c r="W8" s="262"/>
      <c r="X8" s="262"/>
      <c r="Y8" s="262"/>
      <c r="Z8" s="1"/>
      <c r="BJ8" s="1"/>
      <c r="BK8" s="1"/>
      <c r="BL8" s="1"/>
      <c r="BM8" s="1"/>
      <c r="BN8" s="1"/>
      <c r="BO8" s="1"/>
    </row>
    <row r="9" spans="1:67" ht="48">
      <c r="A9" s="1"/>
      <c r="B9" s="200" t="s">
        <v>24</v>
      </c>
      <c r="C9" s="42" t="s">
        <v>25</v>
      </c>
      <c r="D9" s="42" t="s">
        <v>57</v>
      </c>
      <c r="E9" s="42" t="s">
        <v>245</v>
      </c>
      <c r="F9" s="43">
        <f>SUMIFS(Results!L:L,Results!$E:$E,$E9,Results!$G:$G,$B9)</f>
        <v>0</v>
      </c>
      <c r="G9" s="44">
        <f>SUMIFS(Results!M:M,Results!$E:$E,$E9,Results!$G:$G,$B9)</f>
        <v>0</v>
      </c>
      <c r="H9" s="45">
        <f>SUMIFS(Results!N:N,Results!$E:$E,$E9,Results!$G:$G,$B9)</f>
        <v>0</v>
      </c>
      <c r="I9" s="43">
        <f>SUMIFS(Results!O:O,Results!$E:$E,$E9,Results!$G:$G,$B9)</f>
        <v>0</v>
      </c>
      <c r="J9" s="44">
        <f>SUMIFS(Results!P:P,Results!$E:$E,$E9,Results!$G:$G,$B9)</f>
        <v>0</v>
      </c>
      <c r="K9" s="45">
        <f>SUMIFS(Results!Q:Q,Results!$E:$E,$E9,Results!$G:$G,$B9)</f>
        <v>0</v>
      </c>
      <c r="L9" s="1"/>
      <c r="M9" s="1"/>
      <c r="N9" s="1"/>
      <c r="O9" s="262"/>
      <c r="P9" s="446" t="s">
        <v>246</v>
      </c>
      <c r="Q9" s="262" t="s">
        <v>246</v>
      </c>
      <c r="R9" s="448"/>
      <c r="S9" s="263"/>
      <c r="T9" s="262"/>
      <c r="U9" s="262"/>
      <c r="V9" s="262"/>
      <c r="W9" s="262"/>
      <c r="X9" s="262"/>
      <c r="Y9" s="262"/>
      <c r="Z9" s="1"/>
      <c r="BJ9" s="1"/>
      <c r="BK9" s="1"/>
      <c r="BL9" s="1"/>
      <c r="BM9" s="1"/>
      <c r="BN9" s="1"/>
      <c r="BO9" s="1"/>
    </row>
    <row r="10" spans="1:67" ht="48">
      <c r="A10" s="1"/>
      <c r="B10" s="200" t="s">
        <v>24</v>
      </c>
      <c r="C10" s="42" t="s">
        <v>25</v>
      </c>
      <c r="D10" s="42" t="s">
        <v>23</v>
      </c>
      <c r="E10" s="42" t="s">
        <v>247</v>
      </c>
      <c r="F10" s="43">
        <f>SUMIFS(Results!L:L,Results!$E:$E,$E10,Results!$G:$G,$B10)</f>
        <v>0</v>
      </c>
      <c r="G10" s="44">
        <f>SUMIFS(Results!M:M,Results!$E:$E,$E10,Results!$G:$G,$B10)</f>
        <v>0</v>
      </c>
      <c r="H10" s="45">
        <f>SUMIFS(Results!N:N,Results!$E:$E,$E10,Results!$G:$G,$B10)</f>
        <v>0</v>
      </c>
      <c r="I10" s="43">
        <f>SUMIFS(Results!O:O,Results!$E:$E,$E10,Results!$G:$G,$B10)</f>
        <v>0</v>
      </c>
      <c r="J10" s="44">
        <f>SUMIFS(Results!P:P,Results!$E:$E,$E10,Results!$G:$G,$B10)</f>
        <v>0</v>
      </c>
      <c r="K10" s="45">
        <f>SUMIFS(Results!Q:Q,Results!$E:$E,$E10,Results!$G:$G,$B10)</f>
        <v>0</v>
      </c>
      <c r="L10" s="1"/>
      <c r="M10" s="1"/>
      <c r="N10" s="1"/>
      <c r="O10" s="262"/>
      <c r="P10" s="446" t="s">
        <v>248</v>
      </c>
      <c r="Q10" s="262"/>
      <c r="R10" s="448"/>
      <c r="S10" s="263"/>
      <c r="T10" s="262"/>
      <c r="U10" s="262"/>
      <c r="V10" s="262"/>
      <c r="W10" s="262"/>
      <c r="X10" s="262"/>
      <c r="Y10" s="262"/>
      <c r="Z10" s="1"/>
      <c r="BJ10" s="1"/>
      <c r="BK10" s="1"/>
      <c r="BL10" s="1"/>
      <c r="BM10" s="1"/>
      <c r="BN10" s="1"/>
      <c r="BO10" s="1"/>
    </row>
    <row r="11" spans="1:67" ht="30">
      <c r="A11" s="1"/>
      <c r="B11" s="200" t="s">
        <v>68</v>
      </c>
      <c r="C11" s="42" t="s">
        <v>25</v>
      </c>
      <c r="D11" s="42" t="s">
        <v>249</v>
      </c>
      <c r="E11" s="42" t="s">
        <v>250</v>
      </c>
      <c r="F11" s="43">
        <f>SUMIFS(Results!L:L,Results!$E:$E,$E11,Results!$G:$G,$B11)</f>
        <v>0</v>
      </c>
      <c r="G11" s="44">
        <f>SUMIFS(Results!M:M,Results!$E:$E,$E11,Results!$G:$G,$B11)</f>
        <v>0</v>
      </c>
      <c r="H11" s="45">
        <f>SUMIFS(Results!N:N,Results!$E:$E,$E11,Results!$G:$G,$B11)</f>
        <v>0</v>
      </c>
      <c r="I11" s="43">
        <f>SUMIFS(Results!O:O,Results!$E:$E,$E11,Results!$G:$G,$B11)</f>
        <v>0</v>
      </c>
      <c r="J11" s="44">
        <f>SUMIFS(Results!P:P,Results!$E:$E,$E11,Results!$G:$G,$B11)</f>
        <v>0</v>
      </c>
      <c r="K11" s="45">
        <f>SUMIFS(Results!Q:Q,Results!$E:$E,$E11,Results!$G:$G,$B11)</f>
        <v>0</v>
      </c>
      <c r="L11" s="1"/>
      <c r="M11" s="1"/>
      <c r="N11" s="1"/>
      <c r="O11" s="262"/>
      <c r="P11" s="446" t="s">
        <v>251</v>
      </c>
      <c r="Q11" s="262"/>
      <c r="R11" s="448"/>
      <c r="S11" s="263"/>
      <c r="T11" s="262"/>
      <c r="U11" s="262"/>
      <c r="V11" s="262"/>
      <c r="W11" s="262"/>
      <c r="X11" s="262"/>
      <c r="Y11" s="262"/>
      <c r="Z11" s="1"/>
      <c r="BJ11" s="1"/>
      <c r="BK11" s="1"/>
      <c r="BL11" s="1"/>
      <c r="BM11" s="1"/>
      <c r="BN11" s="1"/>
      <c r="BO11" s="1"/>
    </row>
    <row r="12" spans="1:67" ht="36">
      <c r="A12" s="1"/>
      <c r="B12" s="200" t="s">
        <v>213</v>
      </c>
      <c r="C12" s="42" t="s">
        <v>25</v>
      </c>
      <c r="D12" s="42" t="s">
        <v>252</v>
      </c>
      <c r="E12" s="42" t="s">
        <v>253</v>
      </c>
      <c r="F12" s="43">
        <f>SUMIFS(Results!L:L,Results!$E:$E,$E12,Results!$G:$G,$B12)</f>
        <v>0</v>
      </c>
      <c r="G12" s="44">
        <f>SUMIFS(Results!M:M,Results!$E:$E,$E12,Results!$G:$G,$B12)</f>
        <v>0</v>
      </c>
      <c r="H12" s="45">
        <f>SUMIFS(Results!N:N,Results!$E:$E,$E12,Results!$G:$G,$B12)</f>
        <v>0</v>
      </c>
      <c r="I12" s="43">
        <f>SUMIFS(Results!O:O,Results!$E:$E,$E12,Results!$G:$G,$B12)</f>
        <v>0</v>
      </c>
      <c r="J12" s="44">
        <f>SUMIFS(Results!P:P,Results!$E:$E,$E12,Results!$G:$G,$B12)</f>
        <v>0</v>
      </c>
      <c r="K12" s="45">
        <f>SUMIFS(Results!Q:Q,Results!$E:$E,$E12,Results!$G:$G,$B12)</f>
        <v>0</v>
      </c>
      <c r="L12" s="1"/>
      <c r="M12" s="1"/>
      <c r="N12" s="1"/>
      <c r="O12" s="262"/>
      <c r="P12" s="446" t="s">
        <v>254</v>
      </c>
      <c r="Q12" s="262" t="s">
        <v>255</v>
      </c>
      <c r="R12" s="448"/>
      <c r="S12" s="263"/>
      <c r="T12" s="262"/>
      <c r="U12" s="262"/>
      <c r="V12" s="262"/>
      <c r="W12" s="262"/>
      <c r="X12" s="262"/>
      <c r="Y12" s="262"/>
      <c r="Z12" s="1"/>
      <c r="BJ12" s="1"/>
      <c r="BK12" s="1"/>
      <c r="BL12" s="1"/>
      <c r="BM12" s="1"/>
      <c r="BN12" s="1"/>
      <c r="BO12" s="1"/>
    </row>
    <row r="13" spans="1:67" ht="45">
      <c r="A13" s="1"/>
      <c r="B13" s="200" t="s">
        <v>85</v>
      </c>
      <c r="C13" s="42" t="s">
        <v>25</v>
      </c>
      <c r="D13" s="42" t="s">
        <v>256</v>
      </c>
      <c r="E13" s="42" t="s">
        <v>257</v>
      </c>
      <c r="F13" s="43">
        <f>SUMIFS(Results!L:L,Results!$E:$E,$E13,Results!$G:$G,$B13)</f>
        <v>0</v>
      </c>
      <c r="G13" s="44">
        <f>SUMIFS(Results!M:M,Results!$E:$E,$E13,Results!$G:$G,$B13)</f>
        <v>0</v>
      </c>
      <c r="H13" s="45">
        <f>SUMIFS(Results!N:N,Results!$E:$E,$E13,Results!$G:$G,$B13)</f>
        <v>0</v>
      </c>
      <c r="I13" s="43">
        <f>SUMIFS(Results!O:O,Results!$E:$E,$E13,Results!$G:$G,$B13)</f>
        <v>0</v>
      </c>
      <c r="J13" s="44">
        <f>SUMIFS(Results!P:P,Results!$E:$E,$E13,Results!$G:$G,$B13)</f>
        <v>0</v>
      </c>
      <c r="K13" s="45">
        <f>SUMIFS(Results!Q:Q,Results!$E:$E,$E13,Results!$G:$G,$B13)</f>
        <v>0</v>
      </c>
      <c r="L13" s="1"/>
      <c r="M13" s="1"/>
      <c r="N13" s="1"/>
      <c r="O13" s="262"/>
      <c r="P13" s="446" t="s">
        <v>258</v>
      </c>
      <c r="Q13" s="262"/>
      <c r="R13" s="448"/>
      <c r="S13" s="263"/>
      <c r="T13" s="262"/>
      <c r="U13" s="262"/>
      <c r="V13" s="262"/>
      <c r="W13" s="262"/>
      <c r="X13" s="262"/>
      <c r="Y13" s="262"/>
      <c r="Z13" s="1"/>
      <c r="BJ13" s="1"/>
      <c r="BK13" s="1"/>
      <c r="BL13" s="1"/>
      <c r="BM13" s="1"/>
      <c r="BN13" s="1"/>
      <c r="BO13" s="1"/>
    </row>
    <row r="14" spans="1:67" ht="30">
      <c r="A14" s="1"/>
      <c r="B14" s="200" t="s">
        <v>85</v>
      </c>
      <c r="C14" s="42" t="s">
        <v>25</v>
      </c>
      <c r="D14" s="42" t="s">
        <v>259</v>
      </c>
      <c r="E14" s="42" t="s">
        <v>260</v>
      </c>
      <c r="F14" s="43">
        <f>SUMIFS(Results!L:L,Results!$E:$E,$E14,Results!$G:$G,$B14)</f>
        <v>0</v>
      </c>
      <c r="G14" s="44">
        <f>SUMIFS(Results!M:M,Results!$E:$E,$E14,Results!$G:$G,$B14)</f>
        <v>0</v>
      </c>
      <c r="H14" s="45">
        <f>SUMIFS(Results!N:N,Results!$E:$E,$E14,Results!$G:$G,$B14)</f>
        <v>0</v>
      </c>
      <c r="I14" s="43">
        <f>SUMIFS(Results!O:O,Results!$E:$E,$E14,Results!$G:$G,$B14)</f>
        <v>0</v>
      </c>
      <c r="J14" s="44">
        <f>SUMIFS(Results!P:P,Results!$E:$E,$E14,Results!$G:$G,$B14)</f>
        <v>0</v>
      </c>
      <c r="K14" s="45">
        <f>SUMIFS(Results!Q:Q,Results!$E:$E,$E14,Results!$G:$G,$B14)</f>
        <v>0</v>
      </c>
      <c r="L14" s="1"/>
      <c r="M14" s="1"/>
      <c r="N14" s="1"/>
      <c r="O14" s="262"/>
      <c r="P14" s="446" t="s">
        <v>261</v>
      </c>
      <c r="Q14" s="262"/>
      <c r="R14" s="448"/>
      <c r="S14" s="263"/>
      <c r="T14" s="262"/>
      <c r="U14" s="262"/>
      <c r="V14" s="262"/>
      <c r="W14" s="262"/>
      <c r="X14" s="262"/>
      <c r="Y14" s="262"/>
      <c r="Z14" s="1"/>
      <c r="BJ14" s="1"/>
      <c r="BK14" s="1"/>
      <c r="BL14" s="1"/>
      <c r="BM14" s="1"/>
      <c r="BN14" s="1"/>
      <c r="BO14" s="1"/>
    </row>
    <row r="15" spans="1:67" ht="24">
      <c r="A15" s="1"/>
      <c r="B15" s="200" t="s">
        <v>85</v>
      </c>
      <c r="C15" s="42" t="s">
        <v>25</v>
      </c>
      <c r="D15" s="42" t="s">
        <v>259</v>
      </c>
      <c r="E15" s="42" t="s">
        <v>262</v>
      </c>
      <c r="F15" s="43">
        <f>SUMIFS(Results!L:L,Results!$E:$E,$E15,Results!$G:$G,$B15)</f>
        <v>0</v>
      </c>
      <c r="G15" s="44">
        <f>SUMIFS(Results!M:M,Results!$E:$E,$E15,Results!$G:$G,$B15)</f>
        <v>0</v>
      </c>
      <c r="H15" s="45">
        <f>SUMIFS(Results!N:N,Results!$E:$E,$E15,Results!$G:$G,$B15)</f>
        <v>0</v>
      </c>
      <c r="I15" s="43">
        <f>SUMIFS(Results!O:O,Results!$E:$E,$E15,Results!$G:$G,$B15)</f>
        <v>0</v>
      </c>
      <c r="J15" s="44">
        <f>SUMIFS(Results!P:P,Results!$E:$E,$E15,Results!$G:$G,$B15)</f>
        <v>0</v>
      </c>
      <c r="K15" s="45">
        <f>SUMIFS(Results!Q:Q,Results!$E:$E,$E15,Results!$G:$G,$B15)</f>
        <v>0</v>
      </c>
      <c r="L15" s="1"/>
      <c r="M15" s="1"/>
      <c r="N15" s="1"/>
      <c r="O15" s="262"/>
      <c r="P15" s="446" t="s">
        <v>263</v>
      </c>
      <c r="Q15" s="262"/>
      <c r="R15" s="448"/>
      <c r="S15" s="263"/>
      <c r="T15" s="262"/>
      <c r="U15" s="262"/>
      <c r="V15" s="262"/>
      <c r="W15" s="262"/>
      <c r="X15" s="262"/>
      <c r="Y15" s="262"/>
      <c r="Z15" s="1"/>
      <c r="BJ15" s="1"/>
      <c r="BK15" s="1"/>
      <c r="BL15" s="1"/>
      <c r="BM15" s="1"/>
      <c r="BN15" s="1"/>
      <c r="BO15" s="1"/>
    </row>
    <row r="16" spans="1:67" ht="24">
      <c r="A16" s="1"/>
      <c r="B16" s="200" t="s">
        <v>73</v>
      </c>
      <c r="C16" s="42" t="s">
        <v>25</v>
      </c>
      <c r="D16" s="42" t="s">
        <v>259</v>
      </c>
      <c r="E16" s="42" t="s">
        <v>264</v>
      </c>
      <c r="F16" s="43">
        <f>SUMIFS(Results!L:L,Results!$E:$E,$E16,Results!$G:$G,$B16)</f>
        <v>0</v>
      </c>
      <c r="G16" s="44">
        <f>SUMIFS(Results!M:M,Results!$E:$E,$E16,Results!$G:$G,$B16)</f>
        <v>0</v>
      </c>
      <c r="H16" s="45">
        <f>SUMIFS(Results!N:N,Results!$E:$E,$E16,Results!$G:$G,$B16)</f>
        <v>0</v>
      </c>
      <c r="I16" s="43">
        <f>SUMIFS(Results!O:O,Results!$E:$E,$E16,Results!$G:$G,$B16)</f>
        <v>0</v>
      </c>
      <c r="J16" s="44">
        <f>SUMIFS(Results!P:P,Results!$E:$E,$E16,Results!$G:$G,$B16)</f>
        <v>0</v>
      </c>
      <c r="K16" s="45">
        <f>SUMIFS(Results!Q:Q,Results!$E:$E,$E16,Results!$G:$G,$B16)</f>
        <v>0</v>
      </c>
      <c r="L16" s="1"/>
      <c r="M16" s="1"/>
      <c r="N16" s="1"/>
      <c r="O16" s="262"/>
      <c r="P16" s="446" t="s">
        <v>265</v>
      </c>
      <c r="Q16" s="262"/>
      <c r="R16" s="448"/>
      <c r="S16" s="263"/>
      <c r="T16" s="262"/>
      <c r="U16" s="262"/>
      <c r="V16" s="262"/>
      <c r="W16" s="262"/>
      <c r="X16" s="262"/>
      <c r="Y16" s="262"/>
      <c r="Z16" s="1"/>
      <c r="BJ16" s="1"/>
      <c r="BK16" s="1"/>
      <c r="BL16" s="1"/>
      <c r="BM16" s="1"/>
      <c r="BN16" s="1"/>
      <c r="BO16" s="1"/>
    </row>
    <row r="17" spans="1:67">
      <c r="A17" s="1"/>
      <c r="B17" s="200" t="s">
        <v>73</v>
      </c>
      <c r="C17" s="42" t="s">
        <v>25</v>
      </c>
      <c r="D17" s="42" t="s">
        <v>259</v>
      </c>
      <c r="E17" s="42" t="s">
        <v>266</v>
      </c>
      <c r="F17" s="43">
        <f>SUMIFS(Results!L:L,Results!$E:$E,$E17,Results!$G:$G,$B17)</f>
        <v>0</v>
      </c>
      <c r="G17" s="44">
        <f>SUMIFS(Results!M:M,Results!$E:$E,$E17,Results!$G:$G,$B17)</f>
        <v>0</v>
      </c>
      <c r="H17" s="45">
        <f>SUMIFS(Results!N:N,Results!$E:$E,$E17,Results!$G:$G,$B17)</f>
        <v>0</v>
      </c>
      <c r="I17" s="43">
        <f>SUMIFS(Results!O:O,Results!$E:$E,$E17,Results!$G:$G,$B17)</f>
        <v>0</v>
      </c>
      <c r="J17" s="44">
        <f>SUMIFS(Results!P:P,Results!$E:$E,$E17,Results!$G:$G,$B17)</f>
        <v>0</v>
      </c>
      <c r="K17" s="45">
        <f>SUMIFS(Results!Q:Q,Results!$E:$E,$E17,Results!$G:$G,$B17)</f>
        <v>0</v>
      </c>
      <c r="L17" s="1"/>
      <c r="M17" s="1"/>
      <c r="N17" s="1"/>
      <c r="O17" s="262"/>
      <c r="P17" s="446" t="s">
        <v>267</v>
      </c>
      <c r="Q17" s="262"/>
      <c r="R17" s="448"/>
      <c r="S17" s="263"/>
      <c r="T17" s="262"/>
      <c r="U17" s="262"/>
      <c r="V17" s="262"/>
      <c r="W17" s="262"/>
      <c r="X17" s="262"/>
      <c r="Y17" s="262"/>
      <c r="Z17" s="1"/>
      <c r="BJ17" s="1"/>
      <c r="BK17" s="1"/>
      <c r="BL17" s="1"/>
      <c r="BM17" s="1"/>
      <c r="BN17" s="1"/>
      <c r="BO17" s="1"/>
    </row>
    <row r="18" spans="1:67" ht="30">
      <c r="A18" s="1"/>
      <c r="B18" s="200" t="s">
        <v>24</v>
      </c>
      <c r="C18" s="42" t="s">
        <v>25</v>
      </c>
      <c r="D18" s="42" t="s">
        <v>36</v>
      </c>
      <c r="E18" s="42" t="s">
        <v>268</v>
      </c>
      <c r="F18" s="43">
        <f>SUMIFS(Results!L:L,Results!$E:$E,$E18,Results!$G:$G,$B18)</f>
        <v>0</v>
      </c>
      <c r="G18" s="44">
        <f>SUMIFS(Results!M:M,Results!$E:$E,$E18,Results!$G:$G,$B18)</f>
        <v>0</v>
      </c>
      <c r="H18" s="45">
        <f>SUMIFS(Results!N:N,Results!$E:$E,$E18,Results!$G:$G,$B18)</f>
        <v>0</v>
      </c>
      <c r="I18" s="43">
        <f>SUMIFS(Results!O:O,Results!$E:$E,$E18,Results!$G:$G,$B18)</f>
        <v>0</v>
      </c>
      <c r="J18" s="44">
        <f>SUMIFS(Results!P:P,Results!$E:$E,$E18,Results!$G:$G,$B18)</f>
        <v>0</v>
      </c>
      <c r="K18" s="45">
        <f>SUMIFS(Results!Q:Q,Results!$E:$E,$E18,Results!$G:$G,$B18)</f>
        <v>0</v>
      </c>
      <c r="L18" s="1"/>
      <c r="M18" s="1"/>
      <c r="N18" s="1"/>
      <c r="O18" s="262"/>
      <c r="P18" s="446"/>
      <c r="Q18" s="262" t="s">
        <v>269</v>
      </c>
      <c r="R18" s="448" t="s">
        <v>269</v>
      </c>
      <c r="S18" s="263" t="s">
        <v>269</v>
      </c>
      <c r="T18" s="262"/>
      <c r="U18" s="262"/>
      <c r="V18" s="262"/>
      <c r="W18" s="262"/>
      <c r="X18" s="262"/>
      <c r="Y18" s="262"/>
      <c r="Z18" s="1"/>
      <c r="BJ18" s="1"/>
      <c r="BK18" s="1"/>
      <c r="BL18" s="1"/>
      <c r="BM18" s="1"/>
      <c r="BN18" s="1"/>
      <c r="BO18" s="1"/>
    </row>
    <row r="19" spans="1:67" ht="30">
      <c r="A19" s="1"/>
      <c r="B19" s="200" t="s">
        <v>24</v>
      </c>
      <c r="C19" s="42" t="s">
        <v>25</v>
      </c>
      <c r="D19" s="42" t="s">
        <v>36</v>
      </c>
      <c r="E19" s="42" t="s">
        <v>270</v>
      </c>
      <c r="F19" s="43">
        <f>SUMIFS(Results!L:L,Results!$E:$E,$E19,Results!$G:$G,$B19)</f>
        <v>0</v>
      </c>
      <c r="G19" s="44">
        <f>SUMIFS(Results!M:M,Results!$E:$E,$E19,Results!$G:$G,$B19)</f>
        <v>0</v>
      </c>
      <c r="H19" s="45">
        <f>SUMIFS(Results!N:N,Results!$E:$E,$E19,Results!$G:$G,$B19)</f>
        <v>0</v>
      </c>
      <c r="I19" s="43">
        <f>SUMIFS(Results!O:O,Results!$E:$E,$E19,Results!$G:$G,$B19)</f>
        <v>0</v>
      </c>
      <c r="J19" s="44">
        <f>SUMIFS(Results!P:P,Results!$E:$E,$E19,Results!$G:$G,$B19)</f>
        <v>0</v>
      </c>
      <c r="K19" s="45">
        <f>SUMIFS(Results!Q:Q,Results!$E:$E,$E19,Results!$G:$G,$B19)</f>
        <v>0</v>
      </c>
      <c r="L19" s="1"/>
      <c r="M19" s="1"/>
      <c r="N19" s="1"/>
      <c r="O19" s="262"/>
      <c r="P19" s="446"/>
      <c r="Q19" s="262"/>
      <c r="R19" s="448" t="s">
        <v>271</v>
      </c>
      <c r="S19" s="263" t="s">
        <v>271</v>
      </c>
      <c r="T19" s="262"/>
      <c r="U19" s="262"/>
      <c r="V19" s="262"/>
      <c r="W19" s="262"/>
      <c r="X19" s="262"/>
      <c r="Y19" s="262"/>
      <c r="Z19" s="1"/>
      <c r="BJ19" s="1"/>
      <c r="BK19" s="1"/>
      <c r="BL19" s="1"/>
      <c r="BM19" s="1"/>
      <c r="BN19" s="1"/>
      <c r="BO19" s="1"/>
    </row>
    <row r="20" spans="1:67">
      <c r="A20" s="1"/>
      <c r="B20" s="200"/>
      <c r="C20" s="42"/>
      <c r="D20" s="42"/>
      <c r="E20" s="42"/>
      <c r="F20" s="43">
        <f>SUMIFS(Results!L:L,Results!$E:$E,$E20,Results!$G:$G,$B20)</f>
        <v>0</v>
      </c>
      <c r="G20" s="44">
        <f>SUMIFS(Results!M:M,Results!$E:$E,$E20,Results!$G:$G,$B20)</f>
        <v>0</v>
      </c>
      <c r="H20" s="45">
        <f>SUMIFS(Results!N:N,Results!$E:$E,$E20,Results!$G:$G,$B20)</f>
        <v>0</v>
      </c>
      <c r="I20" s="43">
        <f>SUMIFS(Results!O:O,Results!$E:$E,$E20,Results!$G:$G,$B20)</f>
        <v>0</v>
      </c>
      <c r="J20" s="44">
        <f>SUMIFS(Results!P:P,Results!$E:$E,$E20,Results!$G:$G,$B20)</f>
        <v>0</v>
      </c>
      <c r="K20" s="45">
        <f>SUMIFS(Results!Q:Q,Results!$E:$E,$E20,Results!$G:$G,$B20)</f>
        <v>0</v>
      </c>
      <c r="L20" s="1"/>
      <c r="M20" s="1"/>
      <c r="N20" s="1"/>
      <c r="O20" s="262"/>
      <c r="P20" s="446"/>
      <c r="Q20" s="262"/>
      <c r="R20" s="448"/>
      <c r="S20" s="263"/>
      <c r="T20" s="262"/>
      <c r="U20" s="262"/>
      <c r="V20" s="262"/>
      <c r="W20" s="262"/>
      <c r="X20" s="262"/>
      <c r="Y20" s="262"/>
      <c r="Z20" s="1"/>
      <c r="BJ20" s="1"/>
      <c r="BK20" s="1"/>
      <c r="BL20" s="1"/>
      <c r="BM20" s="1"/>
      <c r="BN20" s="1"/>
      <c r="BO20" s="1"/>
    </row>
    <row r="21" spans="1:67">
      <c r="A21" s="1"/>
      <c r="B21" s="200"/>
      <c r="C21" s="42"/>
      <c r="D21" s="42"/>
      <c r="E21" s="42"/>
      <c r="F21" s="43">
        <f>SUMIFS(Results!L:L,Results!$E:$E,$E21,Results!$G:$G,$B21)</f>
        <v>0</v>
      </c>
      <c r="G21" s="44">
        <f>SUMIFS(Results!M:M,Results!$E:$E,$E21,Results!$G:$G,$B21)</f>
        <v>0</v>
      </c>
      <c r="H21" s="45">
        <f>SUMIFS(Results!N:N,Results!$E:$E,$E21,Results!$G:$G,$B21)</f>
        <v>0</v>
      </c>
      <c r="I21" s="43">
        <f>SUMIFS(Results!O:O,Results!$E:$E,$E21,Results!$G:$G,$B21)</f>
        <v>0</v>
      </c>
      <c r="J21" s="44">
        <f>SUMIFS(Results!P:P,Results!$E:$E,$E21,Results!$G:$G,$B21)</f>
        <v>0</v>
      </c>
      <c r="K21" s="45">
        <f>SUMIFS(Results!Q:Q,Results!$E:$E,$E21,Results!$G:$G,$B21)</f>
        <v>0</v>
      </c>
      <c r="L21" s="1"/>
      <c r="M21" s="1"/>
      <c r="N21" s="1"/>
      <c r="O21" s="262"/>
      <c r="P21" s="446"/>
      <c r="Q21" s="262"/>
      <c r="R21" s="448"/>
      <c r="S21" s="263"/>
      <c r="T21" s="262"/>
      <c r="U21" s="262"/>
      <c r="V21" s="262"/>
      <c r="W21" s="262"/>
      <c r="X21" s="262"/>
      <c r="Y21" s="262"/>
      <c r="Z21" s="1"/>
      <c r="BJ21" s="1"/>
      <c r="BK21" s="1"/>
      <c r="BL21" s="1"/>
      <c r="BM21" s="1"/>
      <c r="BN21" s="1"/>
      <c r="BO21" s="1"/>
    </row>
    <row r="22" spans="1:67">
      <c r="A22" s="1"/>
      <c r="B22" s="200"/>
      <c r="C22" s="42"/>
      <c r="D22" s="42"/>
      <c r="E22" s="42"/>
      <c r="F22" s="43">
        <f>SUMIFS(Results!L:L,Results!$E:$E,$E22,Results!$G:$G,$B22)</f>
        <v>0</v>
      </c>
      <c r="G22" s="44">
        <f>SUMIFS(Results!M:M,Results!$E:$E,$E22,Results!$G:$G,$B22)</f>
        <v>0</v>
      </c>
      <c r="H22" s="45">
        <f>SUMIFS(Results!N:N,Results!$E:$E,$E22,Results!$G:$G,$B22)</f>
        <v>0</v>
      </c>
      <c r="I22" s="43">
        <f>SUMIFS(Results!O:O,Results!$E:$E,$E22,Results!$G:$G,$B22)</f>
        <v>0</v>
      </c>
      <c r="J22" s="44">
        <f>SUMIFS(Results!P:P,Results!$E:$E,$E22,Results!$G:$G,$B22)</f>
        <v>0</v>
      </c>
      <c r="K22" s="45">
        <f>SUMIFS(Results!Q:Q,Results!$E:$E,$E22,Results!$G:$G,$B22)</f>
        <v>0</v>
      </c>
      <c r="L22" s="1"/>
      <c r="M22" s="1"/>
      <c r="N22" s="1"/>
      <c r="O22" s="262"/>
      <c r="P22" s="446"/>
      <c r="Q22" s="262"/>
      <c r="R22" s="448"/>
      <c r="S22" s="263"/>
      <c r="T22" s="262"/>
      <c r="U22" s="262"/>
      <c r="V22" s="262"/>
      <c r="W22" s="262"/>
      <c r="X22" s="262"/>
      <c r="Y22" s="262"/>
      <c r="Z22" s="1"/>
      <c r="BJ22" s="1"/>
      <c r="BK22" s="1"/>
      <c r="BL22" s="1"/>
      <c r="BM22" s="1"/>
      <c r="BN22" s="1"/>
      <c r="BO22" s="1"/>
    </row>
    <row r="23" spans="1:67">
      <c r="A23" s="1"/>
      <c r="B23" s="200"/>
      <c r="C23" s="42"/>
      <c r="D23" s="42"/>
      <c r="E23" s="42"/>
      <c r="F23" s="43">
        <f>SUMIFS(Results!L:L,Results!$E:$E,$E23,Results!$G:$G,$B23)</f>
        <v>0</v>
      </c>
      <c r="G23" s="44">
        <f>SUMIFS(Results!M:M,Results!$E:$E,$E23,Results!$G:$G,$B23)</f>
        <v>0</v>
      </c>
      <c r="H23" s="45">
        <f>SUMIFS(Results!N:N,Results!$E:$E,$E23,Results!$G:$G,$B23)</f>
        <v>0</v>
      </c>
      <c r="I23" s="43">
        <f>SUMIFS(Results!O:O,Results!$E:$E,$E23,Results!$G:$G,$B23)</f>
        <v>0</v>
      </c>
      <c r="J23" s="44">
        <f>SUMIFS(Results!P:P,Results!$E:$E,$E23,Results!$G:$G,$B23)</f>
        <v>0</v>
      </c>
      <c r="K23" s="45">
        <f>SUMIFS(Results!Q:Q,Results!$E:$E,$E23,Results!$G:$G,$B23)</f>
        <v>0</v>
      </c>
      <c r="L23" s="1"/>
      <c r="M23" s="1"/>
      <c r="N23" s="1"/>
      <c r="O23" s="262"/>
      <c r="P23" s="446"/>
      <c r="Q23" s="262"/>
      <c r="R23" s="448"/>
      <c r="S23" s="263"/>
      <c r="T23" s="262"/>
      <c r="U23" s="262"/>
      <c r="V23" s="262"/>
      <c r="W23" s="262"/>
      <c r="X23" s="262"/>
      <c r="Y23" s="262"/>
      <c r="Z23" s="1"/>
      <c r="BJ23" s="1"/>
      <c r="BK23" s="1"/>
      <c r="BL23" s="1"/>
      <c r="BM23" s="1"/>
      <c r="BN23" s="1"/>
      <c r="BO23" s="1"/>
    </row>
    <row r="24" spans="1:67">
      <c r="A24" s="1"/>
      <c r="B24" s="200"/>
      <c r="C24" s="42"/>
      <c r="D24" s="42"/>
      <c r="E24" s="42"/>
      <c r="F24" s="43">
        <f>SUMIFS(Results!L:L,Results!$E:$E,$E24,Results!$G:$G,$B24)</f>
        <v>0</v>
      </c>
      <c r="G24" s="44">
        <f>SUMIFS(Results!M:M,Results!$E:$E,$E24,Results!$G:$G,$B24)</f>
        <v>0</v>
      </c>
      <c r="H24" s="45">
        <f>SUMIFS(Results!N:N,Results!$E:$E,$E24,Results!$G:$G,$B24)</f>
        <v>0</v>
      </c>
      <c r="I24" s="43">
        <f>SUMIFS(Results!O:O,Results!$E:$E,$E24,Results!$G:$G,$B24)</f>
        <v>0</v>
      </c>
      <c r="J24" s="44">
        <f>SUMIFS(Results!P:P,Results!$E:$E,$E24,Results!$G:$G,$B24)</f>
        <v>0</v>
      </c>
      <c r="K24" s="45">
        <f>SUMIFS(Results!Q:Q,Results!$E:$E,$E24,Results!$G:$G,$B24)</f>
        <v>0</v>
      </c>
      <c r="L24" s="1"/>
      <c r="M24" s="1"/>
      <c r="N24" s="1"/>
      <c r="O24" s="262"/>
      <c r="P24" s="446"/>
      <c r="Q24" s="262"/>
      <c r="R24" s="448"/>
      <c r="S24" s="263"/>
      <c r="T24" s="262"/>
      <c r="U24" s="262"/>
      <c r="V24" s="262"/>
      <c r="W24" s="262"/>
      <c r="X24" s="262"/>
      <c r="Y24" s="262"/>
      <c r="Z24" s="1"/>
      <c r="BJ24" s="1"/>
      <c r="BK24" s="1"/>
      <c r="BL24" s="1"/>
      <c r="BM24" s="1"/>
      <c r="BN24" s="1"/>
      <c r="BO24" s="1"/>
    </row>
    <row r="25" spans="1:67">
      <c r="A25" s="1"/>
      <c r="B25" s="200"/>
      <c r="C25" s="42"/>
      <c r="D25" s="42"/>
      <c r="E25" s="42"/>
      <c r="F25" s="43">
        <f>SUMIFS(Results!L:L,Results!$E:$E,$E25,Results!$G:$G,$B25)</f>
        <v>0</v>
      </c>
      <c r="G25" s="44">
        <f>SUMIFS(Results!M:M,Results!$E:$E,$E25,Results!$G:$G,$B25)</f>
        <v>0</v>
      </c>
      <c r="H25" s="45">
        <f>SUMIFS(Results!N:N,Results!$E:$E,$E25,Results!$G:$G,$B25)</f>
        <v>0</v>
      </c>
      <c r="I25" s="43">
        <f>SUMIFS(Results!O:O,Results!$E:$E,$E25,Results!$G:$G,$B25)</f>
        <v>0</v>
      </c>
      <c r="J25" s="44">
        <f>SUMIFS(Results!P:P,Results!$E:$E,$E25,Results!$G:$G,$B25)</f>
        <v>0</v>
      </c>
      <c r="K25" s="45">
        <f>SUMIFS(Results!Q:Q,Results!$E:$E,$E25,Results!$G:$G,$B25)</f>
        <v>0</v>
      </c>
      <c r="L25" s="1"/>
      <c r="M25" s="1"/>
      <c r="N25" s="1"/>
      <c r="O25" s="262"/>
      <c r="P25" s="446"/>
      <c r="Q25" s="262"/>
      <c r="R25" s="448"/>
      <c r="S25" s="263"/>
      <c r="T25" s="262"/>
      <c r="U25" s="262"/>
      <c r="V25" s="262"/>
      <c r="W25" s="262"/>
      <c r="X25" s="262"/>
      <c r="Y25" s="262"/>
      <c r="Z25" s="1"/>
      <c r="BJ25" s="1"/>
      <c r="BK25" s="1"/>
      <c r="BL25" s="1"/>
      <c r="BM25" s="1"/>
      <c r="BN25" s="1"/>
      <c r="BO25" s="1"/>
    </row>
    <row r="26" spans="1:67">
      <c r="A26" s="1"/>
      <c r="B26" s="200"/>
      <c r="C26" s="42"/>
      <c r="D26" s="42"/>
      <c r="E26" s="42"/>
      <c r="F26" s="43">
        <f>SUMIFS(Results!L:L,Results!$E:$E,$E26,Results!$G:$G,$B26)</f>
        <v>0</v>
      </c>
      <c r="G26" s="44">
        <f>SUMIFS(Results!M:M,Results!$E:$E,$E26,Results!$G:$G,$B26)</f>
        <v>0</v>
      </c>
      <c r="H26" s="45">
        <f>SUMIFS(Results!N:N,Results!$E:$E,$E26,Results!$G:$G,$B26)</f>
        <v>0</v>
      </c>
      <c r="I26" s="43">
        <f>SUMIFS(Results!O:O,Results!$E:$E,$E26,Results!$G:$G,$B26)</f>
        <v>0</v>
      </c>
      <c r="J26" s="44">
        <f>SUMIFS(Results!P:P,Results!$E:$E,$E26,Results!$G:$G,$B26)</f>
        <v>0</v>
      </c>
      <c r="K26" s="45">
        <f>SUMIFS(Results!Q:Q,Results!$E:$E,$E26,Results!$G:$G,$B26)</f>
        <v>0</v>
      </c>
      <c r="L26" s="1"/>
      <c r="M26" s="1"/>
      <c r="N26" s="1"/>
      <c r="O26" s="262"/>
      <c r="P26" s="446"/>
      <c r="Q26" s="262"/>
      <c r="R26" s="448"/>
      <c r="S26" s="263"/>
      <c r="T26" s="262"/>
      <c r="U26" s="262"/>
      <c r="V26" s="262"/>
      <c r="W26" s="262"/>
      <c r="X26" s="262"/>
      <c r="Y26" s="262"/>
      <c r="Z26" s="1"/>
      <c r="BJ26" s="1"/>
      <c r="BK26" s="1"/>
      <c r="BL26" s="1"/>
      <c r="BM26" s="1"/>
      <c r="BN26" s="1"/>
      <c r="BO26" s="1"/>
    </row>
    <row r="27" spans="1:67">
      <c r="A27" s="1"/>
      <c r="B27" s="200"/>
      <c r="C27" s="42"/>
      <c r="D27" s="42"/>
      <c r="E27" s="42"/>
      <c r="F27" s="43">
        <f>SUMIFS(Results!L:L,Results!$E:$E,$E27,Results!$G:$G,$B27)</f>
        <v>0</v>
      </c>
      <c r="G27" s="44">
        <f>SUMIFS(Results!M:M,Results!$E:$E,$E27,Results!$G:$G,$B27)</f>
        <v>0</v>
      </c>
      <c r="H27" s="45">
        <f>SUMIFS(Results!N:N,Results!$E:$E,$E27,Results!$G:$G,$B27)</f>
        <v>0</v>
      </c>
      <c r="I27" s="43">
        <f>SUMIFS(Results!O:O,Results!$E:$E,$E27,Results!$G:$G,$B27)</f>
        <v>0</v>
      </c>
      <c r="J27" s="44">
        <f>SUMIFS(Results!P:P,Results!$E:$E,$E27,Results!$G:$G,$B27)</f>
        <v>0</v>
      </c>
      <c r="K27" s="45">
        <f>SUMIFS(Results!Q:Q,Results!$E:$E,$E27,Results!$G:$G,$B27)</f>
        <v>0</v>
      </c>
      <c r="L27" s="1"/>
      <c r="M27" s="1"/>
      <c r="N27" s="1"/>
      <c r="O27" s="262"/>
      <c r="P27" s="446"/>
      <c r="Q27" s="262"/>
      <c r="R27" s="448"/>
      <c r="S27" s="263"/>
      <c r="T27" s="262"/>
      <c r="U27" s="262"/>
      <c r="V27" s="262"/>
      <c r="W27" s="262"/>
      <c r="X27" s="262"/>
      <c r="Y27" s="262"/>
      <c r="Z27" s="1"/>
      <c r="BJ27" s="1"/>
      <c r="BK27" s="1"/>
      <c r="BL27" s="1"/>
      <c r="BM27" s="1"/>
      <c r="BN27" s="1"/>
      <c r="BO27" s="1"/>
    </row>
    <row r="28" spans="1:67">
      <c r="A28" s="1"/>
      <c r="B28" s="200"/>
      <c r="C28" s="42"/>
      <c r="D28" s="42"/>
      <c r="E28" s="42"/>
      <c r="F28" s="43">
        <f>SUMIFS(Results!L:L,Results!$E:$E,$E28,Results!$G:$G,$B28)</f>
        <v>0</v>
      </c>
      <c r="G28" s="44">
        <f>SUMIFS(Results!M:M,Results!$E:$E,$E28,Results!$G:$G,$B28)</f>
        <v>0</v>
      </c>
      <c r="H28" s="45">
        <f>SUMIFS(Results!N:N,Results!$E:$E,$E28,Results!$G:$G,$B28)</f>
        <v>0</v>
      </c>
      <c r="I28" s="43">
        <f>SUMIFS(Results!O:O,Results!$E:$E,$E28,Results!$G:$G,$B28)</f>
        <v>0</v>
      </c>
      <c r="J28" s="44">
        <f>SUMIFS(Results!P:P,Results!$E:$E,$E28,Results!$G:$G,$B28)</f>
        <v>0</v>
      </c>
      <c r="K28" s="45">
        <f>SUMIFS(Results!Q:Q,Results!$E:$E,$E28,Results!$G:$G,$B28)</f>
        <v>0</v>
      </c>
      <c r="L28" s="1"/>
      <c r="M28" s="1"/>
      <c r="N28" s="1"/>
      <c r="O28" s="262"/>
      <c r="P28" s="446"/>
      <c r="Q28" s="262"/>
      <c r="R28" s="448"/>
      <c r="S28" s="263"/>
      <c r="T28" s="262"/>
      <c r="U28" s="262"/>
      <c r="V28" s="262"/>
      <c r="W28" s="262"/>
      <c r="X28" s="262"/>
      <c r="Y28" s="262"/>
      <c r="Z28" s="1"/>
      <c r="BJ28" s="1"/>
      <c r="BK28" s="1"/>
      <c r="BL28" s="1"/>
      <c r="BM28" s="1"/>
      <c r="BN28" s="1"/>
      <c r="BO28" s="1"/>
    </row>
    <row r="29" spans="1:67">
      <c r="A29" s="1"/>
      <c r="B29" s="200"/>
      <c r="C29" s="42"/>
      <c r="D29" s="42"/>
      <c r="E29" s="42"/>
      <c r="F29" s="43">
        <f>SUMIFS(Results!L:L,Results!$E:$E,$E29,Results!$G:$G,$B29)</f>
        <v>0</v>
      </c>
      <c r="G29" s="44">
        <f>SUMIFS(Results!M:M,Results!$E:$E,$E29,Results!$G:$G,$B29)</f>
        <v>0</v>
      </c>
      <c r="H29" s="45">
        <f>SUMIFS(Results!N:N,Results!$E:$E,$E29,Results!$G:$G,$B29)</f>
        <v>0</v>
      </c>
      <c r="I29" s="43">
        <f>SUMIFS(Results!O:O,Results!$E:$E,$E29,Results!$G:$G,$B29)</f>
        <v>0</v>
      </c>
      <c r="J29" s="44">
        <f>SUMIFS(Results!P:P,Results!$E:$E,$E29,Results!$G:$G,$B29)</f>
        <v>0</v>
      </c>
      <c r="K29" s="45">
        <f>SUMIFS(Results!Q:Q,Results!$E:$E,$E29,Results!$G:$G,$B29)</f>
        <v>0</v>
      </c>
      <c r="L29" s="1"/>
      <c r="M29" s="1"/>
      <c r="N29" s="1"/>
      <c r="O29" s="262"/>
      <c r="P29" s="446"/>
      <c r="Q29" s="262"/>
      <c r="R29" s="448"/>
      <c r="S29" s="263"/>
      <c r="T29" s="262"/>
      <c r="U29" s="262"/>
      <c r="V29" s="262"/>
      <c r="W29" s="262"/>
      <c r="X29" s="262"/>
      <c r="Y29" s="262"/>
      <c r="Z29" s="1"/>
      <c r="BJ29" s="1"/>
      <c r="BK29" s="1"/>
      <c r="BL29" s="1"/>
      <c r="BM29" s="1"/>
      <c r="BN29" s="1"/>
      <c r="BO29" s="1"/>
    </row>
    <row r="30" spans="1:67">
      <c r="A30" s="1"/>
      <c r="B30" s="200"/>
      <c r="C30" s="42"/>
      <c r="D30" s="42"/>
      <c r="E30" s="42"/>
      <c r="F30" s="43">
        <f>SUMIFS(Results!L:L,Results!$E:$E,$E30,Results!$G:$G,$B30)</f>
        <v>0</v>
      </c>
      <c r="G30" s="44">
        <f>SUMIFS(Results!M:M,Results!$E:$E,$E30,Results!$G:$G,$B30)</f>
        <v>0</v>
      </c>
      <c r="H30" s="45">
        <f>SUMIFS(Results!N:N,Results!$E:$E,$E30,Results!$G:$G,$B30)</f>
        <v>0</v>
      </c>
      <c r="I30" s="43">
        <f>SUMIFS(Results!O:O,Results!$E:$E,$E30,Results!$G:$G,$B30)</f>
        <v>0</v>
      </c>
      <c r="J30" s="44">
        <f>SUMIFS(Results!P:P,Results!$E:$E,$E30,Results!$G:$G,$B30)</f>
        <v>0</v>
      </c>
      <c r="K30" s="45">
        <f>SUMIFS(Results!Q:Q,Results!$E:$E,$E30,Results!$G:$G,$B30)</f>
        <v>0</v>
      </c>
      <c r="L30" s="1"/>
      <c r="M30" s="1"/>
      <c r="N30" s="1"/>
      <c r="O30" s="262"/>
      <c r="P30" s="446"/>
      <c r="Q30" s="262"/>
      <c r="R30" s="448"/>
      <c r="S30" s="263"/>
      <c r="T30" s="262"/>
      <c r="U30" s="262"/>
      <c r="V30" s="262"/>
      <c r="W30" s="262"/>
      <c r="X30" s="262"/>
      <c r="Y30" s="262"/>
      <c r="Z30" s="1"/>
      <c r="BJ30" s="1"/>
      <c r="BK30" s="1"/>
      <c r="BL30" s="1"/>
      <c r="BM30" s="1"/>
      <c r="BN30" s="1"/>
      <c r="BO30" s="1"/>
    </row>
    <row r="31" spans="1:67">
      <c r="A31" s="1"/>
      <c r="B31" s="200"/>
      <c r="C31" s="42"/>
      <c r="D31" s="42"/>
      <c r="E31" s="42"/>
      <c r="F31" s="43">
        <f>SUMIFS(Results!L:L,Results!$E:$E,$E31,Results!$G:$G,$B31)</f>
        <v>0</v>
      </c>
      <c r="G31" s="44">
        <f>SUMIFS(Results!M:M,Results!$E:$E,$E31,Results!$G:$G,$B31)</f>
        <v>0</v>
      </c>
      <c r="H31" s="45">
        <f>SUMIFS(Results!N:N,Results!$E:$E,$E31,Results!$G:$G,$B31)</f>
        <v>0</v>
      </c>
      <c r="I31" s="43">
        <f>SUMIFS(Results!O:O,Results!$E:$E,$E31,Results!$G:$G,$B31)</f>
        <v>0</v>
      </c>
      <c r="J31" s="44">
        <f>SUMIFS(Results!P:P,Results!$E:$E,$E31,Results!$G:$G,$B31)</f>
        <v>0</v>
      </c>
      <c r="K31" s="45">
        <f>SUMIFS(Results!Q:Q,Results!$E:$E,$E31,Results!$G:$G,$B31)</f>
        <v>0</v>
      </c>
      <c r="L31" s="1"/>
      <c r="M31" s="1"/>
      <c r="N31" s="1"/>
      <c r="O31" s="262"/>
      <c r="P31" s="446"/>
      <c r="Q31" s="262"/>
      <c r="R31" s="448"/>
      <c r="S31" s="263"/>
      <c r="T31" s="262"/>
      <c r="U31" s="262"/>
      <c r="V31" s="262"/>
      <c r="W31" s="262"/>
      <c r="X31" s="262"/>
      <c r="Y31" s="262"/>
      <c r="Z31" s="1"/>
      <c r="BJ31" s="1"/>
      <c r="BK31" s="1"/>
      <c r="BL31" s="1"/>
      <c r="BM31" s="1"/>
      <c r="BN31" s="1"/>
      <c r="BO31" s="1"/>
    </row>
    <row r="32" spans="1:67">
      <c r="A32" s="1"/>
      <c r="B32" s="200"/>
      <c r="C32" s="42"/>
      <c r="D32" s="42"/>
      <c r="E32" s="42"/>
      <c r="F32" s="43">
        <f>SUMIFS(Results!L:L,Results!$E:$E,$E32,Results!$G:$G,$B32)</f>
        <v>0</v>
      </c>
      <c r="G32" s="44">
        <f>SUMIFS(Results!M:M,Results!$E:$E,$E32,Results!$G:$G,$B32)</f>
        <v>0</v>
      </c>
      <c r="H32" s="45">
        <f>SUMIFS(Results!N:N,Results!$E:$E,$E32,Results!$G:$G,$B32)</f>
        <v>0</v>
      </c>
      <c r="I32" s="43">
        <f>SUMIFS(Results!O:O,Results!$E:$E,$E32,Results!$G:$G,$B32)</f>
        <v>0</v>
      </c>
      <c r="J32" s="44">
        <f>SUMIFS(Results!P:P,Results!$E:$E,$E32,Results!$G:$G,$B32)</f>
        <v>0</v>
      </c>
      <c r="K32" s="45">
        <f>SUMIFS(Results!Q:Q,Results!$E:$E,$E32,Results!$G:$G,$B32)</f>
        <v>0</v>
      </c>
      <c r="L32" s="1"/>
      <c r="M32" s="1"/>
      <c r="N32" s="1"/>
      <c r="O32" s="262"/>
      <c r="P32" s="446"/>
      <c r="Q32" s="262"/>
      <c r="R32" s="448"/>
      <c r="S32" s="263"/>
      <c r="T32" s="262"/>
      <c r="U32" s="262"/>
      <c r="V32" s="262"/>
      <c r="W32" s="262"/>
      <c r="X32" s="262"/>
      <c r="Y32" s="262"/>
      <c r="Z32" s="1"/>
      <c r="BJ32" s="1"/>
      <c r="BK32" s="1"/>
      <c r="BL32" s="1"/>
      <c r="BM32" s="1"/>
      <c r="BN32" s="1"/>
      <c r="BO32" s="1"/>
    </row>
    <row r="33" spans="1:67">
      <c r="A33" s="1"/>
      <c r="B33" s="200"/>
      <c r="C33" s="42"/>
      <c r="D33" s="42"/>
      <c r="E33" s="42"/>
      <c r="F33" s="43">
        <f>SUMIFS(Results!L:L,Results!$E:$E,$E33,Results!$G:$G,$B33)</f>
        <v>0</v>
      </c>
      <c r="G33" s="44">
        <f>SUMIFS(Results!M:M,Results!$E:$E,$E33,Results!$G:$G,$B33)</f>
        <v>0</v>
      </c>
      <c r="H33" s="45">
        <f>SUMIFS(Results!N:N,Results!$E:$E,$E33,Results!$G:$G,$B33)</f>
        <v>0</v>
      </c>
      <c r="I33" s="43">
        <f>SUMIFS(Results!O:O,Results!$E:$E,$E33,Results!$G:$G,$B33)</f>
        <v>0</v>
      </c>
      <c r="J33" s="44">
        <f>SUMIFS(Results!P:P,Results!$E:$E,$E33,Results!$G:$G,$B33)</f>
        <v>0</v>
      </c>
      <c r="K33" s="45">
        <f>SUMIFS(Results!Q:Q,Results!$E:$E,$E33,Results!$G:$G,$B33)</f>
        <v>0</v>
      </c>
      <c r="L33" s="1"/>
      <c r="M33" s="1"/>
      <c r="N33" s="1"/>
      <c r="O33" s="262"/>
      <c r="P33" s="446"/>
      <c r="Q33" s="262"/>
      <c r="R33" s="448"/>
      <c r="S33" s="263"/>
      <c r="T33" s="262"/>
      <c r="U33" s="262"/>
      <c r="V33" s="262"/>
      <c r="W33" s="262"/>
      <c r="X33" s="262"/>
      <c r="Y33" s="262"/>
      <c r="Z33" s="1"/>
      <c r="BJ33" s="1"/>
      <c r="BK33" s="1"/>
      <c r="BL33" s="1"/>
      <c r="BM33" s="1"/>
      <c r="BN33" s="1"/>
      <c r="BO33" s="1"/>
    </row>
    <row r="34" spans="1:67">
      <c r="A34" s="1"/>
      <c r="B34" s="200"/>
      <c r="C34" s="42"/>
      <c r="D34" s="42"/>
      <c r="E34" s="42"/>
      <c r="F34" s="43">
        <f>SUMIFS(Results!L:L,Results!$E:$E,$E34,Results!$G:$G,$B34)</f>
        <v>0</v>
      </c>
      <c r="G34" s="44">
        <f>SUMIFS(Results!M:M,Results!$E:$E,$E34,Results!$G:$G,$B34)</f>
        <v>0</v>
      </c>
      <c r="H34" s="45">
        <f>SUMIFS(Results!N:N,Results!$E:$E,$E34,Results!$G:$G,$B34)</f>
        <v>0</v>
      </c>
      <c r="I34" s="43">
        <f>SUMIFS(Results!O:O,Results!$E:$E,$E34,Results!$G:$G,$B34)</f>
        <v>0</v>
      </c>
      <c r="J34" s="44">
        <f>SUMIFS(Results!P:P,Results!$E:$E,$E34,Results!$G:$G,$B34)</f>
        <v>0</v>
      </c>
      <c r="K34" s="45">
        <f>SUMIFS(Results!Q:Q,Results!$E:$E,$E34,Results!$G:$G,$B34)</f>
        <v>0</v>
      </c>
      <c r="L34" s="1"/>
      <c r="M34" s="1"/>
      <c r="N34" s="1"/>
      <c r="O34" s="262"/>
      <c r="P34" s="446"/>
      <c r="Q34" s="262"/>
      <c r="R34" s="448"/>
      <c r="S34" s="263"/>
      <c r="T34" s="262"/>
      <c r="U34" s="262"/>
      <c r="V34" s="262"/>
      <c r="W34" s="262"/>
      <c r="X34" s="262"/>
      <c r="Y34" s="262"/>
      <c r="Z34" s="1"/>
      <c r="BJ34" s="1"/>
      <c r="BK34" s="1"/>
      <c r="BL34" s="1"/>
      <c r="BM34" s="1"/>
      <c r="BN34" s="1"/>
      <c r="BO34" s="1"/>
    </row>
    <row r="35" spans="1:67">
      <c r="A35" s="1"/>
      <c r="B35" s="200"/>
      <c r="C35" s="42"/>
      <c r="D35" s="42"/>
      <c r="E35" s="42"/>
      <c r="F35" s="43">
        <f>SUMIFS(Results!L:L,Results!$E:$E,$E35,Results!$G:$G,$B35)</f>
        <v>0</v>
      </c>
      <c r="G35" s="44">
        <f>SUMIFS(Results!M:M,Results!$E:$E,$E35,Results!$G:$G,$B35)</f>
        <v>0</v>
      </c>
      <c r="H35" s="45">
        <f>SUMIFS(Results!N:N,Results!$E:$E,$E35,Results!$G:$G,$B35)</f>
        <v>0</v>
      </c>
      <c r="I35" s="43">
        <f>SUMIFS(Results!O:O,Results!$E:$E,$E35,Results!$G:$G,$B35)</f>
        <v>0</v>
      </c>
      <c r="J35" s="44">
        <f>SUMIFS(Results!P:P,Results!$E:$E,$E35,Results!$G:$G,$B35)</f>
        <v>0</v>
      </c>
      <c r="K35" s="45">
        <f>SUMIFS(Results!Q:Q,Results!$E:$E,$E35,Results!$G:$G,$B35)</f>
        <v>0</v>
      </c>
      <c r="L35" s="1"/>
      <c r="M35" s="1"/>
      <c r="N35" s="1"/>
      <c r="O35" s="262"/>
      <c r="P35" s="446"/>
      <c r="Q35" s="262"/>
      <c r="R35" s="448"/>
      <c r="S35" s="263"/>
      <c r="T35" s="262"/>
      <c r="U35" s="262"/>
      <c r="V35" s="262"/>
      <c r="W35" s="262"/>
      <c r="X35" s="262"/>
      <c r="Y35" s="262"/>
      <c r="Z35" s="1"/>
      <c r="BJ35" s="1"/>
      <c r="BK35" s="1"/>
      <c r="BL35" s="1"/>
      <c r="BM35" s="1"/>
      <c r="BN35" s="1"/>
      <c r="BO35" s="1"/>
    </row>
    <row r="36" spans="1:67">
      <c r="A36" s="1"/>
      <c r="B36" s="200"/>
      <c r="C36" s="42"/>
      <c r="D36" s="42"/>
      <c r="E36" s="42"/>
      <c r="F36" s="43">
        <f>SUMIFS(Results!L:L,Results!$E:$E,$E36,Results!$G:$G,$B36)</f>
        <v>0</v>
      </c>
      <c r="G36" s="44">
        <f>SUMIFS(Results!M:M,Results!$E:$E,$E36,Results!$G:$G,$B36)</f>
        <v>0</v>
      </c>
      <c r="H36" s="45">
        <f>SUMIFS(Results!N:N,Results!$E:$E,$E36,Results!$G:$G,$B36)</f>
        <v>0</v>
      </c>
      <c r="I36" s="43">
        <f>SUMIFS(Results!O:O,Results!$E:$E,$E36,Results!$G:$G,$B36)</f>
        <v>0</v>
      </c>
      <c r="J36" s="44">
        <f>SUMIFS(Results!P:P,Results!$E:$E,$E36,Results!$G:$G,$B36)</f>
        <v>0</v>
      </c>
      <c r="K36" s="45">
        <f>SUMIFS(Results!Q:Q,Results!$E:$E,$E36,Results!$G:$G,$B36)</f>
        <v>0</v>
      </c>
      <c r="L36" s="1"/>
      <c r="M36" s="1"/>
      <c r="N36" s="1"/>
      <c r="O36" s="262"/>
      <c r="P36" s="446"/>
      <c r="Q36" s="262"/>
      <c r="R36" s="448"/>
      <c r="S36" s="263"/>
      <c r="T36" s="262"/>
      <c r="U36" s="262"/>
      <c r="V36" s="262"/>
      <c r="W36" s="262"/>
      <c r="X36" s="262"/>
      <c r="Y36" s="262"/>
      <c r="Z36" s="1"/>
      <c r="BJ36" s="1"/>
      <c r="BK36" s="1"/>
      <c r="BL36" s="1"/>
      <c r="BM36" s="1"/>
      <c r="BN36" s="1"/>
      <c r="BO36" s="1"/>
    </row>
    <row r="37" spans="1:67">
      <c r="A37" s="1"/>
      <c r="B37" s="200"/>
      <c r="C37" s="42"/>
      <c r="D37" s="42"/>
      <c r="E37" s="42"/>
      <c r="F37" s="43">
        <f>SUMIFS(Results!L:L,Results!$E:$E,$E37,Results!$G:$G,$B37)</f>
        <v>0</v>
      </c>
      <c r="G37" s="44">
        <f>SUMIFS(Results!M:M,Results!$E:$E,$E37,Results!$G:$G,$B37)</f>
        <v>0</v>
      </c>
      <c r="H37" s="45">
        <f>SUMIFS(Results!N:N,Results!$E:$E,$E37,Results!$G:$G,$B37)</f>
        <v>0</v>
      </c>
      <c r="I37" s="43">
        <f>SUMIFS(Results!O:O,Results!$E:$E,$E37,Results!$G:$G,$B37)</f>
        <v>0</v>
      </c>
      <c r="J37" s="44">
        <f>SUMIFS(Results!P:P,Results!$E:$E,$E37,Results!$G:$G,$B37)</f>
        <v>0</v>
      </c>
      <c r="K37" s="45">
        <f>SUMIFS(Results!Q:Q,Results!$E:$E,$E37,Results!$G:$G,$B37)</f>
        <v>0</v>
      </c>
      <c r="L37" s="1"/>
      <c r="M37" s="1"/>
      <c r="N37" s="1"/>
      <c r="O37" s="262"/>
      <c r="P37" s="446"/>
      <c r="Q37" s="262"/>
      <c r="R37" s="448"/>
      <c r="S37" s="263"/>
      <c r="T37" s="262"/>
      <c r="U37" s="262"/>
      <c r="V37" s="262"/>
      <c r="W37" s="262"/>
      <c r="X37" s="262"/>
      <c r="Y37" s="262"/>
      <c r="Z37" s="1"/>
      <c r="BJ37" s="1"/>
      <c r="BK37" s="1"/>
      <c r="BL37" s="1"/>
      <c r="BM37" s="1"/>
      <c r="BN37" s="1"/>
      <c r="BO37" s="1"/>
    </row>
    <row r="38" spans="1:67">
      <c r="A38" s="1"/>
      <c r="B38" s="200"/>
      <c r="C38" s="42"/>
      <c r="D38" s="42"/>
      <c r="E38" s="42"/>
      <c r="F38" s="43">
        <f>SUMIFS(Results!L:L,Results!$E:$E,$E38,Results!$G:$G,$B38)</f>
        <v>0</v>
      </c>
      <c r="G38" s="44">
        <f>SUMIFS(Results!M:M,Results!$E:$E,$E38,Results!$G:$G,$B38)</f>
        <v>0</v>
      </c>
      <c r="H38" s="45">
        <f>SUMIFS(Results!N:N,Results!$E:$E,$E38,Results!$G:$G,$B38)</f>
        <v>0</v>
      </c>
      <c r="I38" s="43">
        <f>SUMIFS(Results!O:O,Results!$E:$E,$E38,Results!$G:$G,$B38)</f>
        <v>0</v>
      </c>
      <c r="J38" s="44">
        <f>SUMIFS(Results!P:P,Results!$E:$E,$E38,Results!$G:$G,$B38)</f>
        <v>0</v>
      </c>
      <c r="K38" s="45">
        <f>SUMIFS(Results!Q:Q,Results!$E:$E,$E38,Results!$G:$G,$B38)</f>
        <v>0</v>
      </c>
      <c r="L38" s="1"/>
      <c r="M38" s="1"/>
      <c r="N38" s="1"/>
      <c r="O38" s="262"/>
      <c r="P38" s="446"/>
      <c r="Q38" s="262"/>
      <c r="R38" s="448"/>
      <c r="S38" s="263"/>
      <c r="T38" s="262"/>
      <c r="U38" s="262"/>
      <c r="V38" s="262"/>
      <c r="W38" s="262"/>
      <c r="X38" s="262"/>
      <c r="Y38" s="262"/>
      <c r="Z38" s="1"/>
      <c r="BJ38" s="1"/>
      <c r="BK38" s="1"/>
      <c r="BL38" s="1"/>
      <c r="BM38" s="1"/>
      <c r="BN38" s="1"/>
      <c r="BO38" s="1"/>
    </row>
    <row r="39" spans="1:67">
      <c r="A39" s="1"/>
      <c r="B39" s="200"/>
      <c r="C39" s="42"/>
      <c r="D39" s="42"/>
      <c r="E39" s="42"/>
      <c r="F39" s="43">
        <f>SUMIFS(Results!L:L,Results!$E:$E,$E39,Results!$G:$G,$B39)</f>
        <v>0</v>
      </c>
      <c r="G39" s="44">
        <f>SUMIFS(Results!M:M,Results!$E:$E,$E39,Results!$G:$G,$B39)</f>
        <v>0</v>
      </c>
      <c r="H39" s="45">
        <f>SUMIFS(Results!N:N,Results!$E:$E,$E39,Results!$G:$G,$B39)</f>
        <v>0</v>
      </c>
      <c r="I39" s="43">
        <f>SUMIFS(Results!O:O,Results!$E:$E,$E39,Results!$G:$G,$B39)</f>
        <v>0</v>
      </c>
      <c r="J39" s="44">
        <f>SUMIFS(Results!P:P,Results!$E:$E,$E39,Results!$G:$G,$B39)</f>
        <v>0</v>
      </c>
      <c r="K39" s="45">
        <f>SUMIFS(Results!Q:Q,Results!$E:$E,$E39,Results!$G:$G,$B39)</f>
        <v>0</v>
      </c>
      <c r="L39" s="1"/>
      <c r="M39" s="1"/>
      <c r="N39" s="1"/>
      <c r="O39" s="262"/>
      <c r="P39" s="446"/>
      <c r="Q39" s="262"/>
      <c r="R39" s="448"/>
      <c r="S39" s="263"/>
      <c r="T39" s="262"/>
      <c r="U39" s="262"/>
      <c r="V39" s="262"/>
      <c r="W39" s="262"/>
      <c r="X39" s="262"/>
      <c r="Y39" s="262"/>
      <c r="Z39" s="1"/>
      <c r="BJ39" s="1"/>
      <c r="BK39" s="1"/>
      <c r="BL39" s="1"/>
      <c r="BM39" s="1"/>
      <c r="BN39" s="1"/>
      <c r="BO39" s="1"/>
    </row>
    <row r="40" spans="1:67">
      <c r="A40" s="1"/>
      <c r="B40" s="200"/>
      <c r="C40" s="42"/>
      <c r="D40" s="42"/>
      <c r="E40" s="42"/>
      <c r="F40" s="43">
        <f>SUMIFS(Results!L:L,Results!$E:$E,$E40,Results!$G:$G,$B40)</f>
        <v>0</v>
      </c>
      <c r="G40" s="44">
        <f>SUMIFS(Results!M:M,Results!$E:$E,$E40,Results!$G:$G,$B40)</f>
        <v>0</v>
      </c>
      <c r="H40" s="45">
        <f>SUMIFS(Results!N:N,Results!$E:$E,$E40,Results!$G:$G,$B40)</f>
        <v>0</v>
      </c>
      <c r="I40" s="43">
        <f>SUMIFS(Results!O:O,Results!$E:$E,$E40,Results!$G:$G,$B40)</f>
        <v>0</v>
      </c>
      <c r="J40" s="44">
        <f>SUMIFS(Results!P:P,Results!$E:$E,$E40,Results!$G:$G,$B40)</f>
        <v>0</v>
      </c>
      <c r="K40" s="45">
        <f>SUMIFS(Results!Q:Q,Results!$E:$E,$E40,Results!$G:$G,$B40)</f>
        <v>0</v>
      </c>
      <c r="L40" s="1"/>
      <c r="M40" s="1"/>
      <c r="N40" s="1"/>
      <c r="O40" s="262"/>
      <c r="P40" s="446"/>
      <c r="Q40" s="262"/>
      <c r="R40" s="448"/>
      <c r="S40" s="263"/>
      <c r="T40" s="262"/>
      <c r="U40" s="262"/>
      <c r="V40" s="262"/>
      <c r="W40" s="262"/>
      <c r="X40" s="262"/>
      <c r="Y40" s="262"/>
      <c r="Z40" s="1"/>
      <c r="BJ40" s="1"/>
      <c r="BK40" s="1"/>
      <c r="BL40" s="1"/>
      <c r="BM40" s="1"/>
      <c r="BN40" s="1"/>
      <c r="BO40" s="1"/>
    </row>
    <row r="41" spans="1:67">
      <c r="A41" s="1"/>
      <c r="B41" s="200"/>
      <c r="C41" s="42"/>
      <c r="D41" s="42"/>
      <c r="E41" s="42"/>
      <c r="F41" s="43">
        <f>SUMIFS(Results!L:L,Results!$E:$E,$E41,Results!$G:$G,$B41)</f>
        <v>0</v>
      </c>
      <c r="G41" s="44">
        <f>SUMIFS(Results!M:M,Results!$E:$E,$E41,Results!$G:$G,$B41)</f>
        <v>0</v>
      </c>
      <c r="H41" s="45">
        <f>SUMIFS(Results!N:N,Results!$E:$E,$E41,Results!$G:$G,$B41)</f>
        <v>0</v>
      </c>
      <c r="I41" s="43">
        <f>SUMIFS(Results!O:O,Results!$E:$E,$E41,Results!$G:$G,$B41)</f>
        <v>0</v>
      </c>
      <c r="J41" s="44">
        <f>SUMIFS(Results!P:P,Results!$E:$E,$E41,Results!$G:$G,$B41)</f>
        <v>0</v>
      </c>
      <c r="K41" s="45">
        <f>SUMIFS(Results!Q:Q,Results!$E:$E,$E41,Results!$G:$G,$B41)</f>
        <v>0</v>
      </c>
      <c r="L41" s="1"/>
      <c r="M41" s="1"/>
      <c r="N41" s="1"/>
      <c r="O41" s="262"/>
      <c r="P41" s="446"/>
      <c r="Q41" s="262"/>
      <c r="R41" s="448"/>
      <c r="S41" s="263"/>
      <c r="T41" s="262"/>
      <c r="U41" s="262"/>
      <c r="V41" s="262"/>
      <c r="W41" s="262"/>
      <c r="X41" s="262"/>
      <c r="Y41" s="262"/>
      <c r="Z41" s="1"/>
      <c r="BJ41" s="1"/>
      <c r="BK41" s="1"/>
      <c r="BL41" s="1"/>
      <c r="BM41" s="1"/>
      <c r="BN41" s="1"/>
      <c r="BO41" s="1"/>
    </row>
    <row r="42" spans="1:67">
      <c r="A42" s="1"/>
      <c r="B42" s="200"/>
      <c r="C42" s="42"/>
      <c r="D42" s="42"/>
      <c r="E42" s="42"/>
      <c r="F42" s="43">
        <f>SUMIFS(Results!L:L,Results!$E:$E,$E42,Results!$G:$G,$B42)</f>
        <v>0</v>
      </c>
      <c r="G42" s="44">
        <f>SUMIFS(Results!M:M,Results!$E:$E,$E42,Results!$G:$G,$B42)</f>
        <v>0</v>
      </c>
      <c r="H42" s="45">
        <f>SUMIFS(Results!N:N,Results!$E:$E,$E42,Results!$G:$G,$B42)</f>
        <v>0</v>
      </c>
      <c r="I42" s="43">
        <f>SUMIFS(Results!O:O,Results!$E:$E,$E42,Results!$G:$G,$B42)</f>
        <v>0</v>
      </c>
      <c r="J42" s="44">
        <f>SUMIFS(Results!P:P,Results!$E:$E,$E42,Results!$G:$G,$B42)</f>
        <v>0</v>
      </c>
      <c r="K42" s="45">
        <f>SUMIFS(Results!Q:Q,Results!$E:$E,$E42,Results!$G:$G,$B42)</f>
        <v>0</v>
      </c>
      <c r="L42" s="1"/>
      <c r="M42" s="1"/>
      <c r="N42" s="1"/>
      <c r="O42" s="262"/>
      <c r="P42" s="446"/>
      <c r="Q42" s="262"/>
      <c r="R42" s="448"/>
      <c r="S42" s="263"/>
      <c r="T42" s="262"/>
      <c r="U42" s="262"/>
      <c r="V42" s="262"/>
      <c r="W42" s="262"/>
      <c r="X42" s="262"/>
      <c r="Y42" s="262"/>
      <c r="Z42" s="1"/>
      <c r="BJ42" s="1"/>
      <c r="BK42" s="1"/>
      <c r="BL42" s="1"/>
      <c r="BM42" s="1"/>
      <c r="BN42" s="1"/>
      <c r="BO42" s="1"/>
    </row>
    <row r="43" spans="1:67">
      <c r="A43" s="1"/>
      <c r="B43" s="200"/>
      <c r="C43" s="42"/>
      <c r="D43" s="42"/>
      <c r="E43" s="42"/>
      <c r="F43" s="43">
        <f>SUMIFS(Results!L:L,Results!$E:$E,$E43,Results!$G:$G,$B43)</f>
        <v>0</v>
      </c>
      <c r="G43" s="44">
        <f>SUMIFS(Results!M:M,Results!$E:$E,$E43,Results!$G:$G,$B43)</f>
        <v>0</v>
      </c>
      <c r="H43" s="45">
        <f>SUMIFS(Results!N:N,Results!$E:$E,$E43,Results!$G:$G,$B43)</f>
        <v>0</v>
      </c>
      <c r="I43" s="43">
        <f>SUMIFS(Results!O:O,Results!$E:$E,$E43,Results!$G:$G,$B43)</f>
        <v>0</v>
      </c>
      <c r="J43" s="44">
        <f>SUMIFS(Results!P:P,Results!$E:$E,$E43,Results!$G:$G,$B43)</f>
        <v>0</v>
      </c>
      <c r="K43" s="45">
        <f>SUMIFS(Results!Q:Q,Results!$E:$E,$E43,Results!$G:$G,$B43)</f>
        <v>0</v>
      </c>
      <c r="L43" s="1"/>
      <c r="M43" s="1"/>
      <c r="N43" s="1"/>
      <c r="O43" s="262"/>
      <c r="P43" s="446"/>
      <c r="Q43" s="262"/>
      <c r="R43" s="448"/>
      <c r="S43" s="263"/>
      <c r="T43" s="262"/>
      <c r="U43" s="262"/>
      <c r="V43" s="262"/>
      <c r="W43" s="262"/>
      <c r="X43" s="262"/>
      <c r="Y43" s="262"/>
      <c r="Z43" s="1"/>
      <c r="BJ43" s="1"/>
      <c r="BK43" s="1"/>
      <c r="BL43" s="1"/>
      <c r="BM43" s="1"/>
      <c r="BN43" s="1"/>
      <c r="BO43" s="1"/>
    </row>
    <row r="44" spans="1:67">
      <c r="A44" s="1"/>
      <c r="B44" s="200"/>
      <c r="C44" s="42"/>
      <c r="D44" s="42"/>
      <c r="E44" s="42"/>
      <c r="F44" s="43">
        <f>SUMIFS(Results!L:L,Results!$E:$E,$E44,Results!$G:$G,$B44)</f>
        <v>0</v>
      </c>
      <c r="G44" s="44">
        <f>SUMIFS(Results!M:M,Results!$E:$E,$E44,Results!$G:$G,$B44)</f>
        <v>0</v>
      </c>
      <c r="H44" s="45">
        <f>SUMIFS(Results!N:N,Results!$E:$E,$E44,Results!$G:$G,$B44)</f>
        <v>0</v>
      </c>
      <c r="I44" s="43">
        <f>SUMIFS(Results!O:O,Results!$E:$E,$E44,Results!$G:$G,$B44)</f>
        <v>0</v>
      </c>
      <c r="J44" s="44">
        <f>SUMIFS(Results!P:P,Results!$E:$E,$E44,Results!$G:$G,$B44)</f>
        <v>0</v>
      </c>
      <c r="K44" s="45">
        <f>SUMIFS(Results!Q:Q,Results!$E:$E,$E44,Results!$G:$G,$B44)</f>
        <v>0</v>
      </c>
      <c r="L44" s="1"/>
      <c r="M44" s="1"/>
      <c r="N44" s="1"/>
      <c r="O44" s="262"/>
      <c r="P44" s="446"/>
      <c r="Q44" s="262"/>
      <c r="R44" s="448"/>
      <c r="S44" s="263"/>
      <c r="T44" s="262"/>
      <c r="U44" s="262"/>
      <c r="V44" s="262"/>
      <c r="W44" s="262"/>
      <c r="X44" s="262"/>
      <c r="Y44" s="262"/>
      <c r="Z44" s="1"/>
      <c r="BJ44" s="1"/>
      <c r="BK44" s="1"/>
      <c r="BL44" s="1"/>
      <c r="BM44" s="1"/>
      <c r="BN44" s="1"/>
      <c r="BO44" s="1"/>
    </row>
    <row r="45" spans="1:67">
      <c r="A45" s="1"/>
      <c r="B45" s="200"/>
      <c r="C45" s="42"/>
      <c r="D45" s="42"/>
      <c r="E45" s="42"/>
      <c r="F45" s="43">
        <f>SUMIFS(Results!L:L,Results!$E:$E,$E45,Results!$G:$G,$B45)</f>
        <v>0</v>
      </c>
      <c r="G45" s="44">
        <f>SUMIFS(Results!M:M,Results!$E:$E,$E45,Results!$G:$G,$B45)</f>
        <v>0</v>
      </c>
      <c r="H45" s="45">
        <f>SUMIFS(Results!N:N,Results!$E:$E,$E45,Results!$G:$G,$B45)</f>
        <v>0</v>
      </c>
      <c r="I45" s="43">
        <f>SUMIFS(Results!O:O,Results!$E:$E,$E45,Results!$G:$G,$B45)</f>
        <v>0</v>
      </c>
      <c r="J45" s="44">
        <f>SUMIFS(Results!P:P,Results!$E:$E,$E45,Results!$G:$G,$B45)</f>
        <v>0</v>
      </c>
      <c r="K45" s="45">
        <f>SUMIFS(Results!Q:Q,Results!$E:$E,$E45,Results!$G:$G,$B45)</f>
        <v>0</v>
      </c>
      <c r="L45" s="1"/>
      <c r="M45" s="1"/>
      <c r="N45" s="1"/>
      <c r="O45" s="262"/>
      <c r="P45" s="446"/>
      <c r="Q45" s="262"/>
      <c r="R45" s="448"/>
      <c r="S45" s="263"/>
      <c r="T45" s="262"/>
      <c r="U45" s="262"/>
      <c r="V45" s="262"/>
      <c r="W45" s="262"/>
      <c r="X45" s="262"/>
      <c r="Y45" s="262"/>
      <c r="Z45" s="1"/>
      <c r="BJ45" s="1"/>
      <c r="BK45" s="1"/>
      <c r="BL45" s="1"/>
      <c r="BM45" s="1"/>
      <c r="BN45" s="1"/>
      <c r="BO45" s="1"/>
    </row>
    <row r="46" spans="1:67">
      <c r="A46" s="1"/>
      <c r="B46" s="200"/>
      <c r="C46" s="42"/>
      <c r="D46" s="42"/>
      <c r="E46" s="42"/>
      <c r="F46" s="43">
        <f>SUMIFS(Results!L:L,Results!$E:$E,$E46,Results!$G:$G,$B46)</f>
        <v>0</v>
      </c>
      <c r="G46" s="44">
        <f>SUMIFS(Results!M:M,Results!$E:$E,$E46,Results!$G:$G,$B46)</f>
        <v>0</v>
      </c>
      <c r="H46" s="45">
        <f>SUMIFS(Results!N:N,Results!$E:$E,$E46,Results!$G:$G,$B46)</f>
        <v>0</v>
      </c>
      <c r="I46" s="43">
        <f>SUMIFS(Results!O:O,Results!$E:$E,$E46,Results!$G:$G,$B46)</f>
        <v>0</v>
      </c>
      <c r="J46" s="44">
        <f>SUMIFS(Results!P:P,Results!$E:$E,$E46,Results!$G:$G,$B46)</f>
        <v>0</v>
      </c>
      <c r="K46" s="45">
        <f>SUMIFS(Results!Q:Q,Results!$E:$E,$E46,Results!$G:$G,$B46)</f>
        <v>0</v>
      </c>
      <c r="L46" s="1"/>
      <c r="M46" s="1"/>
      <c r="N46" s="1"/>
      <c r="O46" s="262"/>
      <c r="P46" s="446"/>
      <c r="Q46" s="262"/>
      <c r="R46" s="448"/>
      <c r="S46" s="263"/>
      <c r="T46" s="262"/>
      <c r="U46" s="262"/>
      <c r="V46" s="262"/>
      <c r="W46" s="262"/>
      <c r="X46" s="262"/>
      <c r="Y46" s="262"/>
      <c r="Z46" s="1"/>
      <c r="BJ46" s="1"/>
      <c r="BK46" s="1"/>
      <c r="BL46" s="1"/>
      <c r="BM46" s="1"/>
      <c r="BN46" s="1"/>
      <c r="BO46" s="1"/>
    </row>
    <row r="47" spans="1:67">
      <c r="A47" s="1"/>
      <c r="B47" s="200"/>
      <c r="C47" s="42"/>
      <c r="D47" s="42"/>
      <c r="E47" s="42"/>
      <c r="F47" s="43">
        <f>SUMIFS(Results!L:L,Results!$E:$E,$E47,Results!$G:$G,$B47)</f>
        <v>0</v>
      </c>
      <c r="G47" s="44">
        <f>SUMIFS(Results!M:M,Results!$E:$E,$E47,Results!$G:$G,$B47)</f>
        <v>0</v>
      </c>
      <c r="H47" s="45">
        <f>SUMIFS(Results!N:N,Results!$E:$E,$E47,Results!$G:$G,$B47)</f>
        <v>0</v>
      </c>
      <c r="I47" s="43">
        <f>SUMIFS(Results!O:O,Results!$E:$E,$E47,Results!$G:$G,$B47)</f>
        <v>0</v>
      </c>
      <c r="J47" s="44">
        <f>SUMIFS(Results!P:P,Results!$E:$E,$E47,Results!$G:$G,$B47)</f>
        <v>0</v>
      </c>
      <c r="K47" s="45">
        <f>SUMIFS(Results!Q:Q,Results!$E:$E,$E47,Results!$G:$G,$B47)</f>
        <v>0</v>
      </c>
      <c r="L47" s="1"/>
      <c r="M47" s="1"/>
      <c r="N47" s="1"/>
      <c r="O47" s="262"/>
      <c r="P47" s="446"/>
      <c r="Q47" s="262"/>
      <c r="R47" s="448"/>
      <c r="S47" s="263"/>
      <c r="T47" s="262"/>
      <c r="U47" s="262"/>
      <c r="V47" s="262"/>
      <c r="W47" s="262"/>
      <c r="X47" s="262"/>
      <c r="Y47" s="262"/>
      <c r="Z47" s="1"/>
      <c r="BJ47" s="1"/>
      <c r="BK47" s="1"/>
      <c r="BL47" s="1"/>
      <c r="BM47" s="1"/>
      <c r="BN47" s="1"/>
      <c r="BO47" s="1"/>
    </row>
    <row r="48" spans="1:67">
      <c r="A48" s="1"/>
      <c r="B48" s="200"/>
      <c r="C48" s="42"/>
      <c r="D48" s="42"/>
      <c r="E48" s="42"/>
      <c r="F48" s="43">
        <f>SUMIFS(Results!L:L,Results!$E:$E,$E48,Results!$G:$G,$B48)</f>
        <v>0</v>
      </c>
      <c r="G48" s="44">
        <f>SUMIFS(Results!M:M,Results!$E:$E,$E48,Results!$G:$G,$B48)</f>
        <v>0</v>
      </c>
      <c r="H48" s="45">
        <f>SUMIFS(Results!N:N,Results!$E:$E,$E48,Results!$G:$G,$B48)</f>
        <v>0</v>
      </c>
      <c r="I48" s="43">
        <f>SUMIFS(Results!O:O,Results!$E:$E,$E48,Results!$G:$G,$B48)</f>
        <v>0</v>
      </c>
      <c r="J48" s="44">
        <f>SUMIFS(Results!P:P,Results!$E:$E,$E48,Results!$G:$G,$B48)</f>
        <v>0</v>
      </c>
      <c r="K48" s="45">
        <f>SUMIFS(Results!Q:Q,Results!$E:$E,$E48,Results!$G:$G,$B48)</f>
        <v>0</v>
      </c>
      <c r="L48" s="1"/>
      <c r="M48" s="1"/>
      <c r="N48" s="1"/>
      <c r="O48" s="262"/>
      <c r="P48" s="446"/>
      <c r="Q48" s="262"/>
      <c r="R48" s="448"/>
      <c r="S48" s="263"/>
      <c r="T48" s="262"/>
      <c r="U48" s="262"/>
      <c r="V48" s="262"/>
      <c r="W48" s="262"/>
      <c r="X48" s="262"/>
      <c r="Y48" s="262"/>
      <c r="Z48" s="1"/>
      <c r="BJ48" s="1"/>
      <c r="BK48" s="1"/>
      <c r="BL48" s="1"/>
      <c r="BM48" s="1"/>
      <c r="BN48" s="1"/>
      <c r="BO48" s="1"/>
    </row>
    <row r="49" spans="1:67">
      <c r="A49" s="1"/>
      <c r="B49" s="200"/>
      <c r="C49" s="42"/>
      <c r="D49" s="42"/>
      <c r="E49" s="42"/>
      <c r="F49" s="43">
        <f>SUMIFS(Results!L:L,Results!$E:$E,$E49,Results!$G:$G,$B49)</f>
        <v>0</v>
      </c>
      <c r="G49" s="44">
        <f>SUMIFS(Results!M:M,Results!$E:$E,$E49,Results!$G:$G,$B49)</f>
        <v>0</v>
      </c>
      <c r="H49" s="45">
        <f>SUMIFS(Results!N:N,Results!$E:$E,$E49,Results!$G:$G,$B49)</f>
        <v>0</v>
      </c>
      <c r="I49" s="43">
        <f>SUMIFS(Results!O:O,Results!$E:$E,$E49,Results!$G:$G,$B49)</f>
        <v>0</v>
      </c>
      <c r="J49" s="44">
        <f>SUMIFS(Results!P:P,Results!$E:$E,$E49,Results!$G:$G,$B49)</f>
        <v>0</v>
      </c>
      <c r="K49" s="45">
        <f>SUMIFS(Results!Q:Q,Results!$E:$E,$E49,Results!$G:$G,$B49)</f>
        <v>0</v>
      </c>
      <c r="L49" s="1"/>
      <c r="M49" s="1"/>
      <c r="N49" s="1"/>
      <c r="O49" s="262"/>
      <c r="P49" s="446"/>
      <c r="Q49" s="262"/>
      <c r="R49" s="448"/>
      <c r="S49" s="263"/>
      <c r="T49" s="262"/>
      <c r="U49" s="262"/>
      <c r="V49" s="262"/>
      <c r="W49" s="262"/>
      <c r="X49" s="262"/>
      <c r="Y49" s="262"/>
      <c r="Z49" s="1"/>
      <c r="BJ49" s="1"/>
      <c r="BK49" s="1"/>
      <c r="BL49" s="1"/>
      <c r="BM49" s="1"/>
      <c r="BN49" s="1"/>
      <c r="BO49" s="1"/>
    </row>
    <row r="50" spans="1:67">
      <c r="A50" s="1"/>
      <c r="B50" s="200"/>
      <c r="C50" s="42"/>
      <c r="D50" s="42"/>
      <c r="E50" s="42"/>
      <c r="F50" s="43">
        <f>SUMIFS(Results!L:L,Results!$E:$E,$E50,Results!$G:$G,$B50)</f>
        <v>0</v>
      </c>
      <c r="G50" s="44">
        <f>SUMIFS(Results!M:M,Results!$E:$E,$E50,Results!$G:$G,$B50)</f>
        <v>0</v>
      </c>
      <c r="H50" s="45">
        <f>SUMIFS(Results!N:N,Results!$E:$E,$E50,Results!$G:$G,$B50)</f>
        <v>0</v>
      </c>
      <c r="I50" s="43">
        <f>SUMIFS(Results!O:O,Results!$E:$E,$E50,Results!$G:$G,$B50)</f>
        <v>0</v>
      </c>
      <c r="J50" s="44">
        <f>SUMIFS(Results!P:P,Results!$E:$E,$E50,Results!$G:$G,$B50)</f>
        <v>0</v>
      </c>
      <c r="K50" s="45">
        <f>SUMIFS(Results!Q:Q,Results!$E:$E,$E50,Results!$G:$G,$B50)</f>
        <v>0</v>
      </c>
      <c r="L50" s="1"/>
      <c r="M50" s="1"/>
      <c r="N50" s="1"/>
      <c r="O50" s="262"/>
      <c r="P50" s="446"/>
      <c r="Q50" s="262"/>
      <c r="R50" s="448"/>
      <c r="S50" s="263"/>
      <c r="T50" s="262"/>
      <c r="U50" s="262"/>
      <c r="V50" s="262"/>
      <c r="W50" s="262"/>
      <c r="X50" s="262"/>
      <c r="Y50" s="262"/>
      <c r="Z50" s="1"/>
      <c r="BJ50" s="1"/>
      <c r="BK50" s="1"/>
      <c r="BL50" s="1"/>
      <c r="BM50" s="1"/>
      <c r="BN50" s="1"/>
      <c r="BO50" s="1"/>
    </row>
    <row r="51" spans="1:67">
      <c r="A51" s="1"/>
      <c r="B51" s="200"/>
      <c r="C51" s="42"/>
      <c r="D51" s="42"/>
      <c r="E51" s="42"/>
      <c r="F51" s="43">
        <f>SUMIFS(Results!L:L,Results!$E:$E,$E51,Results!$G:$G,$B51)</f>
        <v>0</v>
      </c>
      <c r="G51" s="44">
        <f>SUMIFS(Results!M:M,Results!$E:$E,$E51,Results!$G:$G,$B51)</f>
        <v>0</v>
      </c>
      <c r="H51" s="45">
        <f>SUMIFS(Results!N:N,Results!$E:$E,$E51,Results!$G:$G,$B51)</f>
        <v>0</v>
      </c>
      <c r="I51" s="43">
        <f>SUMIFS(Results!O:O,Results!$E:$E,$E51,Results!$G:$G,$B51)</f>
        <v>0</v>
      </c>
      <c r="J51" s="44">
        <f>SUMIFS(Results!P:P,Results!$E:$E,$E51,Results!$G:$G,$B51)</f>
        <v>0</v>
      </c>
      <c r="K51" s="45">
        <f>SUMIFS(Results!Q:Q,Results!$E:$E,$E51,Results!$G:$G,$B51)</f>
        <v>0</v>
      </c>
      <c r="L51" s="1"/>
      <c r="M51" s="1"/>
      <c r="N51" s="1"/>
      <c r="O51" s="262"/>
      <c r="P51" s="446"/>
      <c r="Q51" s="262"/>
      <c r="R51" s="448"/>
      <c r="S51" s="263"/>
      <c r="T51" s="262"/>
      <c r="U51" s="262"/>
      <c r="V51" s="262"/>
      <c r="W51" s="262"/>
      <c r="X51" s="262"/>
      <c r="Y51" s="262"/>
      <c r="Z51" s="1"/>
      <c r="BJ51" s="1"/>
      <c r="BK51" s="1"/>
      <c r="BL51" s="1"/>
      <c r="BM51" s="1"/>
      <c r="BN51" s="1"/>
      <c r="BO51" s="1"/>
    </row>
    <row r="52" spans="1:67">
      <c r="A52" s="1"/>
      <c r="B52" s="200"/>
      <c r="C52" s="42"/>
      <c r="D52" s="42"/>
      <c r="E52" s="42"/>
      <c r="F52" s="43">
        <f>SUMIFS(Results!L:L,Results!$E:$E,$E52,Results!$G:$G,$B52)</f>
        <v>0</v>
      </c>
      <c r="G52" s="44">
        <f>SUMIFS(Results!M:M,Results!$E:$E,$E52,Results!$G:$G,$B52)</f>
        <v>0</v>
      </c>
      <c r="H52" s="45">
        <f>SUMIFS(Results!N:N,Results!$E:$E,$E52,Results!$G:$G,$B52)</f>
        <v>0</v>
      </c>
      <c r="I52" s="43">
        <f>SUMIFS(Results!O:O,Results!$E:$E,$E52,Results!$G:$G,$B52)</f>
        <v>0</v>
      </c>
      <c r="J52" s="44">
        <f>SUMIFS(Results!P:P,Results!$E:$E,$E52,Results!$G:$G,$B52)</f>
        <v>0</v>
      </c>
      <c r="K52" s="45">
        <f>SUMIFS(Results!Q:Q,Results!$E:$E,$E52,Results!$G:$G,$B52)</f>
        <v>0</v>
      </c>
      <c r="L52" s="1"/>
      <c r="M52" s="1"/>
      <c r="N52" s="1"/>
      <c r="O52" s="262"/>
      <c r="P52" s="446"/>
      <c r="Q52" s="262"/>
      <c r="R52" s="448"/>
      <c r="S52" s="263"/>
      <c r="T52" s="262"/>
      <c r="U52" s="262"/>
      <c r="V52" s="262"/>
      <c r="W52" s="262"/>
      <c r="X52" s="262"/>
      <c r="Y52" s="262"/>
      <c r="Z52" s="1"/>
      <c r="BJ52" s="1"/>
      <c r="BK52" s="1"/>
      <c r="BL52" s="1"/>
      <c r="BM52" s="1"/>
      <c r="BN52" s="1"/>
      <c r="BO52" s="1"/>
    </row>
    <row r="53" spans="1:67">
      <c r="A53" s="1"/>
      <c r="B53" s="200"/>
      <c r="C53" s="42"/>
      <c r="D53" s="42"/>
      <c r="E53" s="42"/>
      <c r="F53" s="43">
        <f>SUMIFS(Results!L:L,Results!$E:$E,$E53,Results!$G:$G,$B53)</f>
        <v>0</v>
      </c>
      <c r="G53" s="44">
        <f>SUMIFS(Results!M:M,Results!$E:$E,$E53,Results!$G:$G,$B53)</f>
        <v>0</v>
      </c>
      <c r="H53" s="45">
        <f>SUMIFS(Results!N:N,Results!$E:$E,$E53,Results!$G:$G,$B53)</f>
        <v>0</v>
      </c>
      <c r="I53" s="43">
        <f>SUMIFS(Results!O:O,Results!$E:$E,$E53,Results!$G:$G,$B53)</f>
        <v>0</v>
      </c>
      <c r="J53" s="44">
        <f>SUMIFS(Results!P:P,Results!$E:$E,$E53,Results!$G:$G,$B53)</f>
        <v>0</v>
      </c>
      <c r="K53" s="45">
        <f>SUMIFS(Results!Q:Q,Results!$E:$E,$E53,Results!$G:$G,$B53)</f>
        <v>0</v>
      </c>
      <c r="L53" s="1"/>
      <c r="M53" s="1"/>
      <c r="N53" s="1"/>
      <c r="O53" s="262"/>
      <c r="P53" s="446"/>
      <c r="Q53" s="262"/>
      <c r="R53" s="448"/>
      <c r="S53" s="263"/>
      <c r="T53" s="262"/>
      <c r="U53" s="262"/>
      <c r="V53" s="262"/>
      <c r="W53" s="262"/>
      <c r="X53" s="262"/>
      <c r="Y53" s="262"/>
      <c r="Z53" s="1"/>
      <c r="BJ53" s="1"/>
      <c r="BK53" s="1"/>
      <c r="BL53" s="1"/>
      <c r="BM53" s="1"/>
      <c r="BN53" s="1"/>
      <c r="BO53" s="1"/>
    </row>
    <row r="54" spans="1:67">
      <c r="A54" s="1"/>
      <c r="B54" s="200"/>
      <c r="C54" s="42"/>
      <c r="D54" s="42"/>
      <c r="E54" s="42"/>
      <c r="F54" s="43">
        <f>SUMIFS(Results!L:L,Results!$E:$E,$E54,Results!$G:$G,$B54)</f>
        <v>0</v>
      </c>
      <c r="G54" s="44">
        <f>SUMIFS(Results!M:M,Results!$E:$E,$E54,Results!$G:$G,$B54)</f>
        <v>0</v>
      </c>
      <c r="H54" s="45">
        <f>SUMIFS(Results!N:N,Results!$E:$E,$E54,Results!$G:$G,$B54)</f>
        <v>0</v>
      </c>
      <c r="I54" s="43">
        <f>SUMIFS(Results!O:O,Results!$E:$E,$E54,Results!$G:$G,$B54)</f>
        <v>0</v>
      </c>
      <c r="J54" s="44">
        <f>SUMIFS(Results!P:P,Results!$E:$E,$E54,Results!$G:$G,$B54)</f>
        <v>0</v>
      </c>
      <c r="K54" s="45">
        <f>SUMIFS(Results!Q:Q,Results!$E:$E,$E54,Results!$G:$G,$B54)</f>
        <v>0</v>
      </c>
      <c r="L54" s="1"/>
      <c r="M54" s="1"/>
      <c r="N54" s="1"/>
      <c r="O54" s="262"/>
      <c r="P54" s="446"/>
      <c r="Q54" s="262"/>
      <c r="R54" s="448"/>
      <c r="S54" s="263"/>
      <c r="T54" s="262"/>
      <c r="U54" s="262"/>
      <c r="V54" s="262"/>
      <c r="W54" s="262"/>
      <c r="X54" s="262"/>
      <c r="Y54" s="262"/>
      <c r="Z54" s="1"/>
      <c r="BJ54" s="1"/>
      <c r="BK54" s="1"/>
      <c r="BL54" s="1"/>
      <c r="BM54" s="1"/>
      <c r="BN54" s="1"/>
      <c r="BO54" s="1"/>
    </row>
    <row r="55" spans="1:67">
      <c r="A55" s="1"/>
      <c r="B55" s="200"/>
      <c r="C55" s="42"/>
      <c r="D55" s="42"/>
      <c r="E55" s="42"/>
      <c r="F55" s="43">
        <f>SUMIFS(Results!L:L,Results!$E:$E,$E55,Results!$G:$G,$B55)</f>
        <v>0</v>
      </c>
      <c r="G55" s="44">
        <f>SUMIFS(Results!M:M,Results!$E:$E,$E55,Results!$G:$G,$B55)</f>
        <v>0</v>
      </c>
      <c r="H55" s="45">
        <f>SUMIFS(Results!N:N,Results!$E:$E,$E55,Results!$G:$G,$B55)</f>
        <v>0</v>
      </c>
      <c r="I55" s="43">
        <f>SUMIFS(Results!O:O,Results!$E:$E,$E55,Results!$G:$G,$B55)</f>
        <v>0</v>
      </c>
      <c r="J55" s="44">
        <f>SUMIFS(Results!P:P,Results!$E:$E,$E55,Results!$G:$G,$B55)</f>
        <v>0</v>
      </c>
      <c r="K55" s="45">
        <f>SUMIFS(Results!Q:Q,Results!$E:$E,$E55,Results!$G:$G,$B55)</f>
        <v>0</v>
      </c>
      <c r="L55" s="1"/>
      <c r="M55" s="1"/>
      <c r="N55" s="1"/>
      <c r="O55" s="262"/>
      <c r="P55" s="446"/>
      <c r="Q55" s="262"/>
      <c r="R55" s="448"/>
      <c r="S55" s="263"/>
      <c r="T55" s="262"/>
      <c r="U55" s="262"/>
      <c r="V55" s="262"/>
      <c r="W55" s="262"/>
      <c r="X55" s="262"/>
      <c r="Y55" s="262"/>
      <c r="Z55" s="1"/>
      <c r="BJ55" s="1"/>
      <c r="BK55" s="1"/>
      <c r="BL55" s="1"/>
      <c r="BM55" s="1"/>
      <c r="BN55" s="1"/>
      <c r="BO55" s="1"/>
    </row>
    <row r="56" spans="1:67">
      <c r="A56" s="1"/>
      <c r="B56" s="200"/>
      <c r="C56" s="42"/>
      <c r="D56" s="42"/>
      <c r="E56" s="42"/>
      <c r="F56" s="43">
        <f>SUMIFS(Results!L:L,Results!$E:$E,$E56,Results!$G:$G,$B56)</f>
        <v>0</v>
      </c>
      <c r="G56" s="44">
        <f>SUMIFS(Results!M:M,Results!$E:$E,$E56,Results!$G:$G,$B56)</f>
        <v>0</v>
      </c>
      <c r="H56" s="45">
        <f>SUMIFS(Results!N:N,Results!$E:$E,$E56,Results!$G:$G,$B56)</f>
        <v>0</v>
      </c>
      <c r="I56" s="43">
        <f>SUMIFS(Results!O:O,Results!$E:$E,$E56,Results!$G:$G,$B56)</f>
        <v>0</v>
      </c>
      <c r="J56" s="44">
        <f>SUMIFS(Results!P:P,Results!$E:$E,$E56,Results!$G:$G,$B56)</f>
        <v>0</v>
      </c>
      <c r="K56" s="45">
        <f>SUMIFS(Results!Q:Q,Results!$E:$E,$E56,Results!$G:$G,$B56)</f>
        <v>0</v>
      </c>
      <c r="L56" s="1"/>
      <c r="M56" s="1"/>
      <c r="N56" s="1"/>
      <c r="O56" s="262"/>
      <c r="P56" s="446"/>
      <c r="Q56" s="262"/>
      <c r="R56" s="448"/>
      <c r="S56" s="263"/>
      <c r="T56" s="262"/>
      <c r="U56" s="262"/>
      <c r="V56" s="262"/>
      <c r="W56" s="262"/>
      <c r="X56" s="262"/>
      <c r="Y56" s="262"/>
      <c r="Z56" s="1"/>
      <c r="BJ56" s="1"/>
      <c r="BK56" s="1"/>
      <c r="BL56" s="1"/>
      <c r="BM56" s="1"/>
      <c r="BN56" s="1"/>
      <c r="BO56" s="1"/>
    </row>
    <row r="57" spans="1:67" s="1" customFormat="1">
      <c r="B57" s="201"/>
      <c r="C57" s="201"/>
      <c r="D57" s="201"/>
      <c r="E57" s="46"/>
      <c r="F57" s="47"/>
      <c r="G57" s="47"/>
      <c r="H57" s="47"/>
      <c r="I57" s="47"/>
      <c r="J57" s="47"/>
      <c r="K57" s="47"/>
      <c r="O57" s="239"/>
      <c r="P57" s="239"/>
      <c r="Q57" s="240"/>
      <c r="R57" s="239"/>
      <c r="S57" s="239"/>
      <c r="T57" s="240"/>
      <c r="U57" s="239"/>
      <c r="V57" s="253"/>
      <c r="W57" s="239"/>
      <c r="X57" s="239"/>
      <c r="Y57" s="239"/>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row>
    <row r="58" spans="1:67">
      <c r="A58" s="1"/>
      <c r="B58" s="202"/>
      <c r="C58" s="650"/>
      <c r="D58" s="650"/>
      <c r="E58" s="203" t="s">
        <v>25</v>
      </c>
      <c r="F58" s="73">
        <f t="shared" ref="F58:K58" si="0">SUMIFS(F$5:F$56,$C$5:$C$56,$E$58)</f>
        <v>0</v>
      </c>
      <c r="G58" s="651">
        <f t="shared" si="0"/>
        <v>0</v>
      </c>
      <c r="H58" s="651">
        <f t="shared" si="0"/>
        <v>0</v>
      </c>
      <c r="I58" s="651">
        <f t="shared" si="0"/>
        <v>0</v>
      </c>
      <c r="J58" s="651">
        <f t="shared" si="0"/>
        <v>0</v>
      </c>
      <c r="K58" s="74">
        <f t="shared" si="0"/>
        <v>0</v>
      </c>
      <c r="L58" s="1"/>
      <c r="M58" s="1"/>
      <c r="N58" s="1"/>
      <c r="O58" s="241"/>
      <c r="P58" s="241"/>
      <c r="Q58" s="242"/>
      <c r="R58" s="209"/>
      <c r="S58" s="209"/>
      <c r="T58" s="242"/>
      <c r="U58" s="209"/>
      <c r="V58" s="209"/>
      <c r="W58" s="209"/>
      <c r="X58" s="209"/>
      <c r="Y58" s="264"/>
      <c r="Z58" s="1"/>
      <c r="BJ58" s="1"/>
      <c r="BK58" s="1"/>
      <c r="BL58" s="1"/>
      <c r="BM58" s="1"/>
      <c r="BN58" s="1"/>
      <c r="BO58" s="1"/>
    </row>
    <row r="59" spans="1:67">
      <c r="A59" s="1"/>
      <c r="B59" s="202"/>
      <c r="C59" s="650"/>
      <c r="D59" s="650"/>
      <c r="E59" s="203" t="s">
        <v>81</v>
      </c>
      <c r="F59" s="73">
        <f t="shared" ref="F59:K59" si="1">SUMIFS(F$5:F$56,$C$5:$C$56,$E$59)</f>
        <v>0</v>
      </c>
      <c r="G59" s="651">
        <f t="shared" si="1"/>
        <v>0</v>
      </c>
      <c r="H59" s="651">
        <f t="shared" si="1"/>
        <v>0</v>
      </c>
      <c r="I59" s="651">
        <f t="shared" si="1"/>
        <v>0</v>
      </c>
      <c r="J59" s="651">
        <f t="shared" si="1"/>
        <v>0</v>
      </c>
      <c r="K59" s="74">
        <f t="shared" si="1"/>
        <v>0</v>
      </c>
      <c r="L59" s="1"/>
      <c r="M59" s="1"/>
      <c r="N59" s="1"/>
      <c r="O59" s="241"/>
      <c r="P59" s="241"/>
      <c r="Q59" s="242"/>
      <c r="R59" s="209"/>
      <c r="S59" s="209"/>
      <c r="T59" s="242"/>
      <c r="U59" s="209"/>
      <c r="V59" s="209"/>
      <c r="W59" s="209"/>
      <c r="X59" s="209"/>
      <c r="Y59" s="264"/>
      <c r="Z59" s="1"/>
      <c r="BJ59" s="1"/>
      <c r="BK59" s="1"/>
      <c r="BL59" s="1"/>
      <c r="BM59" s="1"/>
      <c r="BN59" s="1"/>
      <c r="BO59" s="1"/>
    </row>
    <row r="60" spans="1:67" ht="15.75" thickBot="1">
      <c r="B60" s="204"/>
      <c r="C60" s="652"/>
      <c r="D60" s="652"/>
      <c r="E60" s="205" t="s">
        <v>272</v>
      </c>
      <c r="F60" s="71">
        <f t="shared" ref="F60:K60" si="2">F58+F59</f>
        <v>0</v>
      </c>
      <c r="G60" s="48">
        <f t="shared" si="2"/>
        <v>0</v>
      </c>
      <c r="H60" s="48">
        <f t="shared" si="2"/>
        <v>0</v>
      </c>
      <c r="I60" s="48">
        <f t="shared" si="2"/>
        <v>0</v>
      </c>
      <c r="J60" s="48">
        <f t="shared" si="2"/>
        <v>0</v>
      </c>
      <c r="K60" s="72">
        <f t="shared" si="2"/>
        <v>0</v>
      </c>
      <c r="L60" s="1"/>
      <c r="M60" s="1"/>
      <c r="N60" s="1"/>
      <c r="O60" s="47"/>
      <c r="P60" s="47"/>
      <c r="Q60" s="92"/>
      <c r="R60" s="93"/>
      <c r="S60" s="93"/>
      <c r="T60" s="92"/>
      <c r="U60" s="93"/>
      <c r="V60" s="93"/>
      <c r="W60" s="93"/>
      <c r="X60" s="93"/>
      <c r="Y60" s="265"/>
      <c r="Z60" s="1"/>
    </row>
    <row r="61" spans="1:67" s="1" customFormat="1" ht="15.75" thickTop="1">
      <c r="Q61" s="94"/>
      <c r="R61" s="91"/>
      <c r="S61" s="91"/>
      <c r="T61" s="94"/>
      <c r="U61" s="91"/>
      <c r="V61" s="91"/>
      <c r="W61" s="91"/>
      <c r="X61" s="91"/>
      <c r="Y61" s="94"/>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row>
    <row r="62" spans="1:67" s="1" customFormat="1">
      <c r="E62" s="49" t="s">
        <v>273</v>
      </c>
      <c r="Q62" s="94"/>
      <c r="R62" s="91"/>
      <c r="S62" s="91"/>
      <c r="T62" s="94"/>
      <c r="U62" s="91"/>
      <c r="V62" s="91"/>
      <c r="W62" s="91"/>
      <c r="X62" s="91"/>
      <c r="Y62" s="91"/>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row>
    <row r="63" spans="1:67">
      <c r="A63" s="1"/>
      <c r="B63" s="1"/>
      <c r="C63" s="1"/>
      <c r="D63" s="1"/>
      <c r="E63" s="653" t="s">
        <v>85</v>
      </c>
      <c r="F63" s="654">
        <f t="shared" ref="F63:G69" ca="1" si="3">SUMIF($B$6:$B$60,$E63,F$6:F$56)</f>
        <v>0</v>
      </c>
      <c r="G63" s="655">
        <f t="shared" ca="1" si="3"/>
        <v>0</v>
      </c>
      <c r="H63" s="656">
        <f t="shared" ref="H63:H69" ca="1" si="4">G63-F63</f>
        <v>0</v>
      </c>
      <c r="I63" s="654">
        <f t="shared" ref="I63:J69" ca="1" si="5">SUMIF($B$6:$B$60,$E63,I$6:I$56)</f>
        <v>0</v>
      </c>
      <c r="J63" s="655">
        <f t="shared" ca="1" si="5"/>
        <v>0</v>
      </c>
      <c r="K63" s="656">
        <f t="shared" ref="K63:K69" ca="1" si="6">J63-I63</f>
        <v>0</v>
      </c>
      <c r="L63" s="1"/>
      <c r="M63" s="1"/>
      <c r="N63" s="1"/>
      <c r="O63" s="1"/>
      <c r="P63" s="1"/>
      <c r="R63" s="91"/>
      <c r="S63" s="91"/>
      <c r="U63" s="91"/>
      <c r="V63" s="91"/>
      <c r="W63" s="91"/>
      <c r="X63" s="91"/>
      <c r="Y63" s="91"/>
      <c r="Z63" s="1"/>
    </row>
    <row r="64" spans="1:67">
      <c r="A64" s="1"/>
      <c r="B64" s="1"/>
      <c r="C64" s="1"/>
      <c r="D64" s="1"/>
      <c r="E64" s="50" t="s">
        <v>73</v>
      </c>
      <c r="F64" s="199">
        <f t="shared" ca="1" si="3"/>
        <v>0</v>
      </c>
      <c r="G64" s="51">
        <f t="shared" ca="1" si="3"/>
        <v>0</v>
      </c>
      <c r="H64" s="52">
        <f t="shared" ca="1" si="4"/>
        <v>0</v>
      </c>
      <c r="I64" s="199">
        <f t="shared" ca="1" si="5"/>
        <v>0</v>
      </c>
      <c r="J64" s="51">
        <f t="shared" ca="1" si="5"/>
        <v>0</v>
      </c>
      <c r="K64" s="52">
        <f t="shared" ca="1" si="6"/>
        <v>0</v>
      </c>
      <c r="L64" s="1"/>
      <c r="M64" s="1"/>
      <c r="N64" s="1"/>
      <c r="O64" s="1"/>
      <c r="P64" s="1"/>
      <c r="R64" s="91"/>
      <c r="S64" s="91"/>
      <c r="U64" s="91"/>
      <c r="V64" s="91"/>
      <c r="W64" s="91"/>
      <c r="X64" s="91"/>
      <c r="Y64" s="91"/>
      <c r="Z64" s="1"/>
    </row>
    <row r="65" spans="1:61">
      <c r="A65" s="1"/>
      <c r="B65" s="1"/>
      <c r="C65" s="1"/>
      <c r="D65" s="1"/>
      <c r="E65" s="50" t="s">
        <v>68</v>
      </c>
      <c r="F65" s="199">
        <f t="shared" ca="1" si="3"/>
        <v>0</v>
      </c>
      <c r="G65" s="51">
        <f t="shared" ca="1" si="3"/>
        <v>0</v>
      </c>
      <c r="H65" s="52">
        <f t="shared" ca="1" si="4"/>
        <v>0</v>
      </c>
      <c r="I65" s="199">
        <f t="shared" ca="1" si="5"/>
        <v>0</v>
      </c>
      <c r="J65" s="51">
        <f t="shared" ca="1" si="5"/>
        <v>0</v>
      </c>
      <c r="K65" s="52">
        <f t="shared" ca="1" si="6"/>
        <v>0</v>
      </c>
      <c r="L65" s="1"/>
      <c r="M65" s="1"/>
      <c r="N65" s="1"/>
      <c r="O65" s="1"/>
      <c r="P65" s="1"/>
      <c r="R65" s="91"/>
      <c r="S65" s="91"/>
      <c r="U65" s="91"/>
      <c r="V65" s="91"/>
      <c r="W65" s="91"/>
      <c r="X65" s="91"/>
      <c r="Y65" s="91"/>
      <c r="Z65" s="1"/>
    </row>
    <row r="66" spans="1:61">
      <c r="A66" s="1"/>
      <c r="B66" s="1"/>
      <c r="C66" s="1"/>
      <c r="D66" s="1"/>
      <c r="E66" s="50" t="s">
        <v>214</v>
      </c>
      <c r="F66" s="199">
        <f t="shared" ca="1" si="3"/>
        <v>0</v>
      </c>
      <c r="G66" s="51">
        <f t="shared" ca="1" si="3"/>
        <v>0</v>
      </c>
      <c r="H66" s="52">
        <f ca="1">G66-F66</f>
        <v>0</v>
      </c>
      <c r="I66" s="199">
        <f t="shared" ca="1" si="5"/>
        <v>0</v>
      </c>
      <c r="J66" s="51">
        <f t="shared" ca="1" si="5"/>
        <v>0</v>
      </c>
      <c r="K66" s="52">
        <f ca="1">J66-I66</f>
        <v>0</v>
      </c>
      <c r="L66" s="1"/>
      <c r="M66" s="1"/>
      <c r="N66" s="1"/>
      <c r="O66" s="1"/>
      <c r="P66" s="1"/>
      <c r="R66" s="91"/>
      <c r="S66" s="91"/>
      <c r="U66" s="91"/>
      <c r="V66" s="91"/>
      <c r="W66" s="91"/>
      <c r="X66" s="91"/>
      <c r="Y66" s="91"/>
      <c r="Z66" s="1"/>
    </row>
    <row r="67" spans="1:61">
      <c r="A67" s="1"/>
      <c r="B67" s="1"/>
      <c r="C67" s="1"/>
      <c r="D67" s="1"/>
      <c r="E67" s="50" t="s">
        <v>63</v>
      </c>
      <c r="F67" s="199">
        <f t="shared" ca="1" si="3"/>
        <v>0</v>
      </c>
      <c r="G67" s="51">
        <f t="shared" ca="1" si="3"/>
        <v>0</v>
      </c>
      <c r="H67" s="52">
        <f ca="1">G67-F67</f>
        <v>0</v>
      </c>
      <c r="I67" s="199">
        <f t="shared" ca="1" si="5"/>
        <v>0</v>
      </c>
      <c r="J67" s="51">
        <f t="shared" ca="1" si="5"/>
        <v>0</v>
      </c>
      <c r="K67" s="52">
        <f ca="1">J67-I67</f>
        <v>0</v>
      </c>
      <c r="L67" s="1"/>
      <c r="M67" s="1"/>
      <c r="N67" s="1"/>
      <c r="O67" s="1"/>
      <c r="P67" s="1"/>
      <c r="R67" s="91"/>
      <c r="S67" s="91"/>
      <c r="U67" s="91"/>
      <c r="V67" s="91"/>
      <c r="W67" s="91"/>
      <c r="X67" s="91"/>
      <c r="Y67" s="91"/>
      <c r="Z67" s="1"/>
    </row>
    <row r="68" spans="1:61">
      <c r="A68" s="1"/>
      <c r="B68" s="1"/>
      <c r="C68" s="1"/>
      <c r="D68" s="1"/>
      <c r="E68" s="50" t="s">
        <v>213</v>
      </c>
      <c r="F68" s="199">
        <f t="shared" ca="1" si="3"/>
        <v>0</v>
      </c>
      <c r="G68" s="51">
        <f t="shared" ca="1" si="3"/>
        <v>0</v>
      </c>
      <c r="H68" s="52">
        <f ca="1">G68-F68</f>
        <v>0</v>
      </c>
      <c r="I68" s="199">
        <f t="shared" ca="1" si="5"/>
        <v>0</v>
      </c>
      <c r="J68" s="51">
        <f t="shared" ca="1" si="5"/>
        <v>0</v>
      </c>
      <c r="K68" s="52">
        <f ca="1">J68-I68</f>
        <v>0</v>
      </c>
      <c r="L68" s="1"/>
      <c r="M68" s="1"/>
      <c r="N68" s="1"/>
      <c r="O68" s="1"/>
      <c r="P68" s="1"/>
      <c r="R68" s="91"/>
      <c r="S68" s="91"/>
      <c r="U68" s="91"/>
      <c r="V68" s="91"/>
      <c r="W68" s="91"/>
      <c r="X68" s="91"/>
      <c r="Y68" s="91"/>
      <c r="Z68" s="1"/>
    </row>
    <row r="69" spans="1:61">
      <c r="A69" s="1"/>
      <c r="B69" s="1" t="s">
        <v>274</v>
      </c>
      <c r="C69" s="1"/>
      <c r="D69" s="1"/>
      <c r="E69" s="50" t="s">
        <v>24</v>
      </c>
      <c r="F69" s="199">
        <f t="shared" ca="1" si="3"/>
        <v>0</v>
      </c>
      <c r="G69" s="51">
        <f t="shared" ca="1" si="3"/>
        <v>0</v>
      </c>
      <c r="H69" s="52">
        <f t="shared" ca="1" si="4"/>
        <v>0</v>
      </c>
      <c r="I69" s="199">
        <f t="shared" ca="1" si="5"/>
        <v>0</v>
      </c>
      <c r="J69" s="51">
        <f t="shared" ca="1" si="5"/>
        <v>0</v>
      </c>
      <c r="K69" s="52">
        <f t="shared" ca="1" si="6"/>
        <v>0</v>
      </c>
      <c r="L69" s="1"/>
      <c r="M69" s="1"/>
      <c r="N69" s="1"/>
      <c r="O69" s="1"/>
      <c r="P69" s="1"/>
      <c r="R69" s="91"/>
      <c r="S69" s="91"/>
      <c r="U69" s="91"/>
      <c r="V69" s="91"/>
      <c r="W69" s="91"/>
      <c r="X69" s="91"/>
      <c r="Y69" s="91"/>
      <c r="Z69" s="1"/>
    </row>
    <row r="70" spans="1:61" ht="15.75" thickBot="1">
      <c r="A70" s="1"/>
      <c r="B70" s="1"/>
      <c r="C70" s="1"/>
      <c r="D70" s="1"/>
      <c r="E70" s="53" t="s">
        <v>272</v>
      </c>
      <c r="F70" s="54">
        <f t="shared" ref="F70:K70" ca="1" si="7">SUM(F63:F69)</f>
        <v>0</v>
      </c>
      <c r="G70" s="55">
        <f t="shared" ca="1" si="7"/>
        <v>0</v>
      </c>
      <c r="H70" s="56">
        <f t="shared" ca="1" si="7"/>
        <v>0</v>
      </c>
      <c r="I70" s="54">
        <f t="shared" ca="1" si="7"/>
        <v>0</v>
      </c>
      <c r="J70" s="55">
        <f t="shared" ca="1" si="7"/>
        <v>0</v>
      </c>
      <c r="K70" s="56">
        <f t="shared" ca="1" si="7"/>
        <v>0</v>
      </c>
      <c r="L70" s="1"/>
      <c r="M70" s="1"/>
      <c r="N70" s="1"/>
      <c r="O70" s="1"/>
      <c r="P70" s="1"/>
      <c r="R70" s="91"/>
      <c r="S70" s="91"/>
      <c r="U70" s="91"/>
      <c r="V70" s="91"/>
      <c r="W70" s="91"/>
      <c r="X70" s="91"/>
      <c r="Y70" s="91"/>
      <c r="Z70" s="1"/>
    </row>
    <row r="71" spans="1:61" s="1" customFormat="1" ht="15.75" thickTop="1">
      <c r="Q71" s="94"/>
      <c r="R71" s="91"/>
      <c r="S71" s="91"/>
      <c r="T71" s="94"/>
      <c r="U71" s="91"/>
      <c r="V71" s="91"/>
      <c r="W71" s="91"/>
      <c r="X71" s="91"/>
      <c r="Y71" s="9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row>
    <row r="72" spans="1:61" s="1" customFormat="1">
      <c r="E72" s="49" t="s">
        <v>275</v>
      </c>
      <c r="Q72" s="94"/>
      <c r="R72" s="91"/>
      <c r="S72" s="91"/>
      <c r="T72" s="94"/>
      <c r="U72" s="91"/>
      <c r="V72" s="91"/>
      <c r="W72" s="91"/>
      <c r="X72" s="91"/>
      <c r="Y72" s="91"/>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row>
    <row r="73" spans="1:61" s="1" customFormat="1">
      <c r="E73" s="653" t="s">
        <v>25</v>
      </c>
      <c r="F73" s="654">
        <f t="shared" ref="F73:G75" ca="1" si="8">SUMIF($C$6:$C$60,$E73,F$6:F$56)</f>
        <v>0</v>
      </c>
      <c r="G73" s="655">
        <f t="shared" ca="1" si="8"/>
        <v>0</v>
      </c>
      <c r="H73" s="656">
        <f ca="1">G73-F73</f>
        <v>0</v>
      </c>
      <c r="I73" s="654">
        <f t="shared" ref="I73:J75" ca="1" si="9">SUMIF($C$6:$C$60,$E73,I$6:I$56)</f>
        <v>0</v>
      </c>
      <c r="J73" s="655">
        <f t="shared" ca="1" si="9"/>
        <v>0</v>
      </c>
      <c r="K73" s="656">
        <f ca="1">J73-I73</f>
        <v>0</v>
      </c>
      <c r="Q73" s="94"/>
      <c r="R73" s="91"/>
      <c r="S73" s="91"/>
      <c r="T73" s="94"/>
      <c r="U73" s="91"/>
      <c r="V73" s="91"/>
      <c r="W73" s="91"/>
      <c r="X73" s="91"/>
      <c r="Y73" s="91"/>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1:61" s="1" customFormat="1">
      <c r="E74" s="50" t="s">
        <v>81</v>
      </c>
      <c r="F74" s="199">
        <f t="shared" ca="1" si="8"/>
        <v>0</v>
      </c>
      <c r="G74" s="51">
        <f t="shared" ca="1" si="8"/>
        <v>0</v>
      </c>
      <c r="H74" s="52">
        <f ca="1">G74-F74</f>
        <v>0</v>
      </c>
      <c r="I74" s="199">
        <f t="shared" ca="1" si="9"/>
        <v>0</v>
      </c>
      <c r="J74" s="51">
        <f t="shared" ca="1" si="9"/>
        <v>0</v>
      </c>
      <c r="K74" s="52">
        <f ca="1">J74-I74</f>
        <v>0</v>
      </c>
      <c r="Q74" s="94"/>
      <c r="R74" s="91"/>
      <c r="S74" s="91"/>
      <c r="T74" s="94"/>
      <c r="U74" s="91"/>
      <c r="V74" s="91"/>
      <c r="W74" s="91"/>
      <c r="X74" s="91"/>
      <c r="Y74" s="91"/>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row>
    <row r="75" spans="1:61" s="1" customFormat="1">
      <c r="E75" s="50" t="s">
        <v>113</v>
      </c>
      <c r="F75" s="199">
        <f t="shared" ca="1" si="8"/>
        <v>0</v>
      </c>
      <c r="G75" s="51">
        <f t="shared" ca="1" si="8"/>
        <v>0</v>
      </c>
      <c r="H75" s="52">
        <f ca="1">G75-F75</f>
        <v>0</v>
      </c>
      <c r="I75" s="199">
        <f t="shared" ca="1" si="9"/>
        <v>0</v>
      </c>
      <c r="J75" s="51">
        <f t="shared" ca="1" si="9"/>
        <v>0</v>
      </c>
      <c r="K75" s="52">
        <f ca="1">J75-I75</f>
        <v>0</v>
      </c>
      <c r="Q75" s="94"/>
      <c r="R75" s="91"/>
      <c r="S75" s="91"/>
      <c r="T75" s="94"/>
      <c r="U75" s="91"/>
      <c r="V75" s="91"/>
      <c r="W75" s="91"/>
      <c r="X75" s="91"/>
      <c r="Y75" s="91"/>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row>
    <row r="76" spans="1:61" s="1" customFormat="1" ht="15.75" thickBot="1">
      <c r="E76" s="53" t="s">
        <v>272</v>
      </c>
      <c r="F76" s="54">
        <f t="shared" ref="F76:K76" ca="1" si="10">SUM(F73:F75)</f>
        <v>0</v>
      </c>
      <c r="G76" s="55">
        <f t="shared" ca="1" si="10"/>
        <v>0</v>
      </c>
      <c r="H76" s="56">
        <f t="shared" ca="1" si="10"/>
        <v>0</v>
      </c>
      <c r="I76" s="54">
        <f t="shared" ca="1" si="10"/>
        <v>0</v>
      </c>
      <c r="J76" s="55">
        <f t="shared" ca="1" si="10"/>
        <v>0</v>
      </c>
      <c r="K76" s="56">
        <f t="shared" ca="1" si="10"/>
        <v>0</v>
      </c>
      <c r="Q76" s="94"/>
      <c r="R76" s="91"/>
      <c r="S76" s="91"/>
      <c r="T76" s="94"/>
      <c r="U76" s="91"/>
      <c r="V76" s="91"/>
      <c r="W76" s="91"/>
      <c r="X76" s="91"/>
      <c r="Y76" s="91"/>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row>
    <row r="77" spans="1:61" s="1" customFormat="1" ht="15.75" thickTop="1">
      <c r="Q77" s="94"/>
      <c r="R77" s="91"/>
      <c r="S77" s="91"/>
      <c r="T77" s="94"/>
      <c r="U77" s="91"/>
      <c r="V77" s="91"/>
      <c r="W77" s="91"/>
      <c r="X77" s="91"/>
      <c r="Y77" s="91"/>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row>
    <row r="78" spans="1:61" s="1" customFormat="1">
      <c r="Q78" s="94"/>
      <c r="R78" s="91"/>
      <c r="S78" s="91"/>
      <c r="T78" s="94"/>
      <c r="U78" s="91"/>
      <c r="V78" s="91"/>
      <c r="W78" s="91"/>
      <c r="X78" s="91"/>
      <c r="Y78" s="91"/>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row>
    <row r="79" spans="1:61" s="1" customFormat="1">
      <c r="E79" s="1" t="s">
        <v>219</v>
      </c>
      <c r="F79" s="57">
        <f t="shared" ref="F79:K79" ca="1" si="11">F60-F70</f>
        <v>0</v>
      </c>
      <c r="G79" s="57">
        <f t="shared" ca="1" si="11"/>
        <v>0</v>
      </c>
      <c r="H79" s="57">
        <f t="shared" ca="1" si="11"/>
        <v>0</v>
      </c>
      <c r="I79" s="57">
        <f t="shared" ca="1" si="11"/>
        <v>0</v>
      </c>
      <c r="J79" s="57">
        <f t="shared" ca="1" si="11"/>
        <v>0</v>
      </c>
      <c r="K79" s="57">
        <f t="shared" ca="1" si="11"/>
        <v>0</v>
      </c>
      <c r="O79" s="57"/>
      <c r="P79" s="57"/>
      <c r="Q79" s="95"/>
      <c r="R79" s="96"/>
      <c r="S79" s="96"/>
      <c r="T79" s="95"/>
      <c r="U79" s="96"/>
      <c r="V79" s="96"/>
      <c r="W79" s="96"/>
      <c r="X79" s="96"/>
      <c r="Y79" s="96"/>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row>
    <row r="80" spans="1:61" s="1" customFormat="1">
      <c r="E80" s="1" t="s">
        <v>219</v>
      </c>
      <c r="F80" s="57">
        <f t="shared" ref="F80:K80" ca="1" si="12">F60-F76</f>
        <v>0</v>
      </c>
      <c r="G80" s="57">
        <f t="shared" ca="1" si="12"/>
        <v>0</v>
      </c>
      <c r="H80" s="57">
        <f t="shared" ca="1" si="12"/>
        <v>0</v>
      </c>
      <c r="I80" s="57">
        <f t="shared" ca="1" si="12"/>
        <v>0</v>
      </c>
      <c r="J80" s="57">
        <f t="shared" ca="1" si="12"/>
        <v>0</v>
      </c>
      <c r="K80" s="57">
        <f t="shared" ca="1" si="12"/>
        <v>0</v>
      </c>
      <c r="O80" s="57"/>
      <c r="P80" s="57"/>
      <c r="Q80" s="95"/>
      <c r="R80" s="96"/>
      <c r="S80" s="96"/>
      <c r="T80" s="95"/>
      <c r="U80" s="96"/>
      <c r="V80" s="96"/>
      <c r="W80" s="96"/>
      <c r="X80" s="96"/>
      <c r="Y80" s="96"/>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row>
    <row r="81" spans="1:67" s="1" customFormat="1">
      <c r="E81" s="1" t="s">
        <v>219</v>
      </c>
      <c r="F81" s="57">
        <f ca="1">F70-Results!L33</f>
        <v>-10454</v>
      </c>
      <c r="G81" s="57">
        <f ca="1">G70-Results!M33</f>
        <v>-7637.3915000000006</v>
      </c>
      <c r="H81" s="57">
        <f ca="1">H70-Results!N33</f>
        <v>2816.6084999999989</v>
      </c>
      <c r="I81" s="57">
        <f ca="1">I70-Results!O33</f>
        <v>-17378</v>
      </c>
      <c r="J81" s="57">
        <f ca="1">J70-Results!P33</f>
        <v>-14373.3915</v>
      </c>
      <c r="K81" s="57">
        <f ca="1">K70-Results!Q33</f>
        <v>3004.6084999999989</v>
      </c>
      <c r="Q81" s="94"/>
      <c r="R81" s="91"/>
      <c r="S81" s="91"/>
      <c r="T81" s="94"/>
      <c r="U81" s="91"/>
      <c r="V81" s="91"/>
      <c r="W81" s="91"/>
      <c r="X81" s="91"/>
      <c r="Y81" s="9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row>
    <row r="82" spans="1:67" s="1" customFormat="1">
      <c r="F82" s="57"/>
      <c r="G82" s="57"/>
      <c r="H82" s="57"/>
      <c r="Q82" s="94"/>
      <c r="R82" s="91"/>
      <c r="S82" s="91"/>
      <c r="T82" s="94"/>
      <c r="U82" s="91"/>
      <c r="V82" s="91"/>
      <c r="W82" s="91"/>
      <c r="X82" s="91"/>
      <c r="Y82" s="91"/>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row>
    <row r="83" spans="1:67" s="1" customFormat="1">
      <c r="Q83" s="94"/>
      <c r="R83" s="91"/>
      <c r="S83" s="91"/>
      <c r="T83" s="94"/>
      <c r="U83" s="91"/>
      <c r="V83" s="91"/>
      <c r="W83" s="91"/>
      <c r="X83" s="91"/>
      <c r="Y83" s="91"/>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row>
    <row r="84" spans="1:67" s="1" customFormat="1">
      <c r="Q84" s="94"/>
      <c r="R84" s="91"/>
      <c r="S84" s="91"/>
      <c r="T84" s="94"/>
      <c r="U84" s="91"/>
      <c r="V84" s="91"/>
      <c r="W84" s="91"/>
      <c r="X84" s="91"/>
      <c r="Y84" s="91"/>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row>
    <row r="85" spans="1:67">
      <c r="Z85" s="1"/>
    </row>
    <row r="86" spans="1:67">
      <c r="Z86" s="1"/>
    </row>
    <row r="87" spans="1:67">
      <c r="Z87" s="1"/>
    </row>
    <row r="88" spans="1:67">
      <c r="A88" s="124"/>
      <c r="B88" s="125"/>
      <c r="C88" s="126"/>
      <c r="D88" s="126"/>
      <c r="E88" s="127"/>
      <c r="F88" s="43"/>
      <c r="G88" s="44"/>
      <c r="H88" s="45"/>
      <c r="I88" s="43"/>
      <c r="J88" s="44"/>
      <c r="K88" s="45"/>
      <c r="L88" s="1"/>
      <c r="M88" s="1"/>
      <c r="N88" s="1"/>
      <c r="O88" s="241"/>
      <c r="P88" s="241"/>
      <c r="Q88" s="242"/>
      <c r="R88" s="209"/>
      <c r="S88" s="209"/>
      <c r="T88" s="242"/>
      <c r="U88" s="209"/>
      <c r="V88" s="209"/>
      <c r="W88" s="209"/>
      <c r="X88" s="209"/>
      <c r="Y88" s="209"/>
      <c r="Z88" s="1"/>
      <c r="BJ88" s="1"/>
      <c r="BK88" s="1"/>
      <c r="BL88" s="1"/>
      <c r="BM88" s="1"/>
      <c r="BN88" s="1"/>
      <c r="BO88" s="1"/>
    </row>
    <row r="89" spans="1:67">
      <c r="A89" s="124"/>
      <c r="B89" s="125"/>
      <c r="C89" s="126"/>
      <c r="D89" s="126"/>
      <c r="E89" s="127"/>
      <c r="F89" s="43"/>
      <c r="G89" s="44"/>
      <c r="H89" s="45"/>
      <c r="I89" s="43"/>
      <c r="J89" s="44"/>
      <c r="K89" s="45"/>
      <c r="L89" s="1"/>
      <c r="M89" s="1"/>
      <c r="N89" s="1"/>
      <c r="O89" s="238"/>
      <c r="P89" s="238"/>
      <c r="Q89" s="242"/>
      <c r="R89" s="242"/>
      <c r="S89" s="242"/>
      <c r="T89" s="242"/>
      <c r="U89" s="209"/>
      <c r="V89" s="209"/>
      <c r="W89" s="209"/>
      <c r="X89" s="209"/>
      <c r="Y89" s="209"/>
      <c r="Z89" s="1"/>
      <c r="BJ89" s="1"/>
      <c r="BK89" s="1"/>
      <c r="BL89" s="1"/>
      <c r="BM89" s="1"/>
      <c r="BN89" s="1"/>
      <c r="BO89" s="1"/>
    </row>
    <row r="90" spans="1:67">
      <c r="Z90" s="1"/>
    </row>
    <row r="91" spans="1:67">
      <c r="Z91" s="1"/>
    </row>
    <row r="92" spans="1:67">
      <c r="Z92" s="1"/>
    </row>
    <row r="93" spans="1:67">
      <c r="Z93" s="1"/>
    </row>
    <row r="94" spans="1:67">
      <c r="Z94" s="1"/>
    </row>
    <row r="95" spans="1:67">
      <c r="Z95" s="1"/>
    </row>
    <row r="96" spans="1:67">
      <c r="Z96" s="1"/>
    </row>
    <row r="97" spans="26:26">
      <c r="Z97" s="1"/>
    </row>
    <row r="98" spans="26:26">
      <c r="Z98" s="1"/>
    </row>
    <row r="99" spans="26:26">
      <c r="Z99" s="1"/>
    </row>
    <row r="100" spans="26:26">
      <c r="Z100" s="1"/>
    </row>
    <row r="101" spans="26:26">
      <c r="Z101" s="1"/>
    </row>
    <row r="102" spans="26:26">
      <c r="Z102" s="1"/>
    </row>
    <row r="103" spans="26:26">
      <c r="Z103" s="1"/>
    </row>
    <row r="104" spans="26:26">
      <c r="Z104" s="1"/>
    </row>
    <row r="105" spans="26:26">
      <c r="Z105" s="1"/>
    </row>
    <row r="106" spans="26:26">
      <c r="Z106" s="1"/>
    </row>
    <row r="107" spans="26:26">
      <c r="Z107" s="1"/>
    </row>
    <row r="108" spans="26:26">
      <c r="Z108" s="1"/>
    </row>
    <row r="109" spans="26:26">
      <c r="Z109" s="1"/>
    </row>
    <row r="110" spans="26:26">
      <c r="Z110" s="1"/>
    </row>
    <row r="111" spans="26:26">
      <c r="Z111" s="1"/>
    </row>
    <row r="238" spans="9:9">
      <c r="I238">
        <f>8000*0.38</f>
        <v>3040</v>
      </c>
    </row>
  </sheetData>
  <sheetProtection autoFilter="0"/>
  <autoFilter ref="A5:BO56" xr:uid="{00000000-0009-0000-0000-000001000000}"/>
  <sortState xmlns:xlrd2="http://schemas.microsoft.com/office/spreadsheetml/2017/richdata2" ref="A6:BH13">
    <sortCondition descending="1" ref="I6:I13"/>
  </sortState>
  <mergeCells count="12">
    <mergeCell ref="Y4:Y5"/>
    <mergeCell ref="W4:W5"/>
    <mergeCell ref="X4:X5"/>
    <mergeCell ref="F2:K2"/>
    <mergeCell ref="T4:T5"/>
    <mergeCell ref="V4:V5"/>
    <mergeCell ref="U4:U5"/>
    <mergeCell ref="R4:R5"/>
    <mergeCell ref="S4:S5"/>
    <mergeCell ref="Q4:Q5"/>
    <mergeCell ref="P4:P5"/>
    <mergeCell ref="O4:O5"/>
  </mergeCells>
  <pageMargins left="0.23622047244094491" right="0.23622047244094491" top="0.74803149606299213" bottom="0.74803149606299213" header="0.31496062992125984" footer="0.31496062992125984"/>
  <pageSetup paperSize="8" scale="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C1:U31"/>
  <sheetViews>
    <sheetView view="pageBreakPreview" topLeftCell="A8" zoomScale="80" zoomScaleNormal="78" zoomScaleSheetLayoutView="80" workbookViewId="0">
      <selection activeCell="C10" sqref="C10"/>
    </sheetView>
  </sheetViews>
  <sheetFormatPr defaultColWidth="9.140625" defaultRowHeight="14.25"/>
  <cols>
    <col min="1" max="2" width="1.28515625" style="160" customWidth="1"/>
    <col min="3" max="3" width="41.5703125" style="165" customWidth="1"/>
    <col min="4" max="4" width="18.7109375" style="160" customWidth="1"/>
    <col min="5" max="8" width="11.140625" style="161" customWidth="1"/>
    <col min="9" max="9" width="9.7109375" style="161" customWidth="1"/>
    <col min="10" max="10" width="79.140625" style="165" customWidth="1"/>
    <col min="11" max="11" width="4" style="160" customWidth="1"/>
    <col min="12" max="12" width="74" style="160" customWidth="1"/>
    <col min="13" max="13" width="10.42578125" style="160" customWidth="1"/>
    <col min="14" max="14" width="9.42578125" style="160" customWidth="1"/>
    <col min="15" max="15" width="12.140625" style="160" customWidth="1"/>
    <col min="16" max="16" width="10.28515625" style="160" customWidth="1"/>
    <col min="17" max="17" width="16.140625" style="160" customWidth="1"/>
    <col min="18" max="19" width="9.42578125" style="160" customWidth="1"/>
    <col min="20" max="20" width="18.7109375" style="160" bestFit="1" customWidth="1"/>
    <col min="21" max="16384" width="9.140625" style="160"/>
  </cols>
  <sheetData>
    <row r="1" spans="3:21" ht="6" customHeight="1"/>
    <row r="2" spans="3:21" ht="6" customHeight="1"/>
    <row r="3" spans="3:21" ht="6" customHeight="1">
      <c r="E3" s="160"/>
      <c r="F3" s="160"/>
      <c r="G3" s="160"/>
    </row>
    <row r="4" spans="3:21" ht="18">
      <c r="C4" s="162" t="str">
        <f>P4&amp;" Summary - 2023/24 Expense and Revenue Strategies"</f>
        <v>Royal North Shore Hospital Summary - 2023/24 Expense and Revenue Strategies</v>
      </c>
      <c r="M4" s="196"/>
      <c r="N4" s="196" t="s">
        <v>276</v>
      </c>
      <c r="O4" s="196" t="s">
        <v>85</v>
      </c>
      <c r="P4" s="160" t="str">
        <f>VLOOKUP(O4,$S$7:$U$12,3,FALSE)</f>
        <v>Royal North Shore Hospital</v>
      </c>
    </row>
    <row r="5" spans="3:21" ht="25.5" customHeight="1">
      <c r="C5" s="162" t="str">
        <f>"Roadmap owner/sponsor: "&amp;O5</f>
        <v>Roadmap owner/sponsor: Heather Gough</v>
      </c>
      <c r="D5" s="167"/>
      <c r="O5" s="160" t="str">
        <f>VLOOKUP(O4,$S$7:$T$12,2,FALSE)</f>
        <v>Heather Gough</v>
      </c>
      <c r="Q5" s="197">
        <f>E17</f>
        <v>1651</v>
      </c>
    </row>
    <row r="6" spans="3:21" ht="15" thickBot="1">
      <c r="E6" s="164"/>
      <c r="F6" s="164"/>
      <c r="G6" s="164"/>
      <c r="H6" s="164"/>
      <c r="I6" s="164"/>
    </row>
    <row r="7" spans="3:21" ht="60.75" thickBot="1">
      <c r="C7" s="321" t="s">
        <v>277</v>
      </c>
      <c r="D7" s="332" t="s">
        <v>278</v>
      </c>
      <c r="E7" s="342" t="s">
        <v>203</v>
      </c>
      <c r="F7" s="322" t="s">
        <v>111</v>
      </c>
      <c r="G7" s="343" t="s">
        <v>112</v>
      </c>
      <c r="H7" s="337" t="s">
        <v>108</v>
      </c>
      <c r="I7" s="323" t="s">
        <v>12</v>
      </c>
      <c r="J7" s="324" t="s">
        <v>279</v>
      </c>
      <c r="K7"/>
      <c r="L7" s="463" t="s">
        <v>280</v>
      </c>
      <c r="M7" s="354" t="s">
        <v>281</v>
      </c>
      <c r="N7" s="312" t="s">
        <v>282</v>
      </c>
      <c r="O7" s="312" t="s">
        <v>109</v>
      </c>
      <c r="P7" s="312" t="s">
        <v>283</v>
      </c>
      <c r="Q7" s="356" t="s">
        <v>284</v>
      </c>
      <c r="S7" s="164" t="s">
        <v>85</v>
      </c>
      <c r="T7" s="160" t="s">
        <v>86</v>
      </c>
      <c r="U7" s="160" t="s">
        <v>285</v>
      </c>
    </row>
    <row r="8" spans="3:21" ht="174.75" customHeight="1">
      <c r="C8" s="313" t="s">
        <v>43</v>
      </c>
      <c r="D8" s="334" t="s">
        <v>84</v>
      </c>
      <c r="E8" s="344">
        <f>SUMIFS(Results!$O:$O,Results!$D:$D,$C8,Results!$G:$G,$O$4,Results!$I:$I,'Reference Lists'!$F$5)+SUMIFS(Results!$O:$O,Results!$D:$D,$C8,Results!$G:$G,$O$4,Results!$I:$I,'Reference Lists'!$F$6)</f>
        <v>600</v>
      </c>
      <c r="F8" s="190">
        <f>SUMIFS(Results!$P:$P,Results!$D:$D,$C8,Results!$G:$G,$O$4,Results!$I:$I,'Reference Lists'!$F$5)+SUMIFS(Results!$P:$P,Results!$D:$D,$C8,Results!$G:$G,$O$4,Results!$I:$I,'Reference Lists'!$F$6)</f>
        <v>817</v>
      </c>
      <c r="G8" s="345">
        <f>SUMIFS(Results!$Q:$Q,Results!$D:$D,$C8,Results!$G:$G,$O$4,Results!$I:$I,'Reference Lists'!$F$5)+SUMIFS(Results!$Q:$Q,Results!$D:$D,$C8,Results!$G:$G,$O$4,Results!$I:$I,'Reference Lists'!$F$6)</f>
        <v>217</v>
      </c>
      <c r="H8" s="338">
        <f>SUMIFS(Results!$M:$M,Results!$D:$D,$C8,Results!$G:$G,$O$4,Results!$I:$I,'Reference Lists'!$F$5)+SUMIFS(Results!$M:$M,Results!$D:$D,$C8,Results!$G:$G,$O$4,Results!$I:$I,'Reference Lists'!$F$6)</f>
        <v>620</v>
      </c>
      <c r="I8" s="450">
        <f>Q8</f>
        <v>1</v>
      </c>
      <c r="J8" s="315" t="s">
        <v>286</v>
      </c>
      <c r="K8"/>
      <c r="L8" s="315" t="s">
        <v>287</v>
      </c>
      <c r="M8" s="339">
        <f>SUMIFS(Results!$Q:$Q,Results!$D:$D,$C8,Results!$G:$G,$O$4,Results!$I:$I,'Reference Lists'!$F$5)+SUMIFS(Results!$Q:$Q,Results!$D:$D,$C8,Results!$G:$G,$O$4,Results!$I:$I,'Reference Lists'!$F$6)</f>
        <v>217</v>
      </c>
      <c r="N8" s="190">
        <f>SUMIFS(Results!$L:$L,Results!$D:$D,$C8,Results!$G:$G,$O$4,Results!$I:$I,'Reference Lists'!$F$5)+SUMIFS(Results!$L:$L,Results!$D:$D,$C8,Results!$G:$G,$O$4,Results!$I:$I,'Reference Lists'!$F$6)</f>
        <v>275</v>
      </c>
      <c r="O8" s="190">
        <f t="shared" ref="O8:O17" si="0">H8-N8</f>
        <v>345</v>
      </c>
      <c r="P8" s="193">
        <f t="shared" ref="P8:P16" si="1">IF(N8=0,0,O8/N8)</f>
        <v>1.2545454545454546</v>
      </c>
      <c r="Q8" s="347">
        <f t="shared" ref="Q8:Q16" si="2">IF(P8&gt;=$T$13,1,IF(P8&gt;=$T$15,0,-1))</f>
        <v>1</v>
      </c>
      <c r="S8" s="164" t="s">
        <v>63</v>
      </c>
      <c r="T8" s="160" t="s">
        <v>64</v>
      </c>
      <c r="U8" s="160" t="s">
        <v>288</v>
      </c>
    </row>
    <row r="9" spans="3:21" ht="143.44999999999999" customHeight="1">
      <c r="C9" s="313" t="s">
        <v>47</v>
      </c>
      <c r="D9" s="334" t="s">
        <v>84</v>
      </c>
      <c r="E9" s="344">
        <f>SUMIFS(Results!$O:$O,Results!$D:$D,$C9,Results!$G:$G,$O$4,Results!$I:$I,'Reference Lists'!$F$5)+SUMIFS(Results!$O:$O,Results!$D:$D,$C9,Results!$G:$G,$O$4,Results!$I:$I,'Reference Lists'!$F$6)</f>
        <v>1000</v>
      </c>
      <c r="F9" s="190">
        <f>SUMIFS(Results!$P:$P,Results!$D:$D,$C9,Results!$G:$G,$O$4,Results!$I:$I,'Reference Lists'!$F$5)+SUMIFS(Results!$P:$P,Results!$D:$D,$C9,Results!$G:$G,$O$4,Results!$I:$I,'Reference Lists'!$F$6)</f>
        <v>645</v>
      </c>
      <c r="G9" s="345">
        <f>SUMIFS(Results!$Q:$Q,Results!$D:$D,$C9,Results!$G:$G,$O$4,Results!$I:$I,'Reference Lists'!$F$5)+SUMIFS(Results!$Q:$Q,Results!$D:$D,$C9,Results!$G:$G,$O$4,Results!$I:$I,'Reference Lists'!$F$6)</f>
        <v>-355</v>
      </c>
      <c r="H9" s="338">
        <f>SUMIFS(Results!$M:$M,Results!$D:$D,$C9,Results!$G:$G,$O$4,Results!$I:$I,'Reference Lists'!$F$5)+SUMIFS(Results!$M:$M,Results!$D:$D,$C9,Results!$G:$G,$O$4,Results!$I:$I,'Reference Lists'!$F$6)</f>
        <v>429</v>
      </c>
      <c r="I9" s="314">
        <f>Q9</f>
        <v>-1</v>
      </c>
      <c r="J9" s="315" t="s">
        <v>289</v>
      </c>
      <c r="K9"/>
      <c r="L9" s="315" t="s">
        <v>290</v>
      </c>
      <c r="M9" s="339">
        <f>SUMIFS(Results!$Q:$Q,Results!$D:$D,$C9,Results!$G:$G,$O$4,Results!$I:$I,'Reference Lists'!$F$5)+SUMIFS(Results!$Q:$Q,Results!$D:$D,$C9,Results!$G:$G,$O$4,Results!$I:$I,'Reference Lists'!$F$6)</f>
        <v>-355</v>
      </c>
      <c r="N9" s="190">
        <f>SUMIFS(Results!$L:$L,Results!$D:$D,$C9,Results!$G:$G,$O$4,Results!$I:$I,'Reference Lists'!$F$5)+SUMIFS(Results!$L:$L,Results!$D:$D,$C9,Results!$G:$G,$O$4,Results!$I:$I,'Reference Lists'!$F$6)</f>
        <v>450</v>
      </c>
      <c r="O9" s="190">
        <f t="shared" si="0"/>
        <v>-21</v>
      </c>
      <c r="P9" s="193">
        <f t="shared" si="1"/>
        <v>-4.6666666666666669E-2</v>
      </c>
      <c r="Q9" s="347">
        <f t="shared" si="2"/>
        <v>-1</v>
      </c>
      <c r="S9" s="164" t="s">
        <v>73</v>
      </c>
      <c r="T9" s="160" t="s">
        <v>74</v>
      </c>
      <c r="U9" s="160" t="s">
        <v>291</v>
      </c>
    </row>
    <row r="10" spans="3:21" ht="70.5" customHeight="1">
      <c r="C10" s="313" t="s">
        <v>51</v>
      </c>
      <c r="D10" s="334" t="s">
        <v>84</v>
      </c>
      <c r="E10" s="344">
        <f>SUMIFS(Results!$O:$O,Results!$D:$D,$C10,Results!$G:$G,$O$4,Results!$I:$I,'Reference Lists'!$F$5)+SUMIFS(Results!$O:$O,Results!$D:$D,$C10,Results!$G:$G,$O$4,Results!$I:$I,'Reference Lists'!$F$6)</f>
        <v>51</v>
      </c>
      <c r="F10" s="190">
        <f>SUMIFS(Results!$P:$P,Results!$D:$D,$C10,Results!$G:$G,$O$4,Results!$I:$I,'Reference Lists'!$F$5)+SUMIFS(Results!$P:$P,Results!$D:$D,$C10,Results!$G:$G,$O$4,Results!$I:$I,'Reference Lists'!$F$6)</f>
        <v>51</v>
      </c>
      <c r="G10" s="345">
        <f>SUMIFS(Results!$Q:$Q,Results!$D:$D,$C10,Results!$G:$G,$O$4,Results!$I:$I,'Reference Lists'!$F$5)+SUMIFS(Results!$Q:$Q,Results!$D:$D,$C10,Results!$G:$G,$O$4,Results!$I:$I,'Reference Lists'!$F$6)</f>
        <v>0</v>
      </c>
      <c r="H10" s="338">
        <f>SUMIFS(Results!$M:$M,Results!$D:$D,$C10,Results!$G:$G,$O$4,Results!$I:$I,'Reference Lists'!$F$5)+SUMIFS(Results!$M:$M,Results!$D:$D,$C10,Results!$G:$G,$O$4,Results!$I:$I,'Reference Lists'!$F$6)</f>
        <v>14</v>
      </c>
      <c r="I10" s="314">
        <f t="shared" ref="I10:I16" si="3">Q10</f>
        <v>1</v>
      </c>
      <c r="J10" s="315" t="s">
        <v>292</v>
      </c>
      <c r="K10"/>
      <c r="L10" s="315" t="s">
        <v>293</v>
      </c>
      <c r="M10" s="339">
        <f>SUMIFS(Results!$Q:$Q,Results!$D:$D,$C10,Results!$G:$G,$O$4,Results!$I:$I,'Reference Lists'!$F$5)+SUMIFS(Results!$Q:$Q,Results!$D:$D,$C10,Results!$G:$G,$O$4,Results!$I:$I,'Reference Lists'!$F$6)</f>
        <v>0</v>
      </c>
      <c r="N10" s="190">
        <f>SUMIFS(Results!$L:$L,Results!$D:$D,$C10,Results!$G:$G,$O$4,Results!$I:$I,'Reference Lists'!$F$5)+SUMIFS(Results!$L:$L,Results!$D:$D,$C10,Results!$G:$G,$O$4,Results!$I:$I,'Reference Lists'!$F$6)</f>
        <v>13</v>
      </c>
      <c r="O10" s="190">
        <f t="shared" si="0"/>
        <v>1</v>
      </c>
      <c r="P10" s="193">
        <f t="shared" si="1"/>
        <v>7.6923076923076927E-2</v>
      </c>
      <c r="Q10" s="347">
        <f t="shared" si="2"/>
        <v>1</v>
      </c>
      <c r="S10" s="164" t="s">
        <v>213</v>
      </c>
      <c r="T10" s="160" t="s">
        <v>294</v>
      </c>
      <c r="U10" s="160" t="s">
        <v>295</v>
      </c>
    </row>
    <row r="11" spans="3:21" ht="70.5" customHeight="1">
      <c r="C11" s="317"/>
      <c r="D11" s="334"/>
      <c r="E11" s="346">
        <f>SUMIFS(Results!$O:$O,Results!$D:$D,$C11,Results!$G:$G,$O$4,Results!$I:$I,'Reference Lists'!$F$5)+SUMIFS(Results!$O:$O,Results!$D:$D,$C11,Results!$G:$G,$O$4,Results!$I:$I,'Reference Lists'!$F$6)</f>
        <v>0</v>
      </c>
      <c r="F11" s="190">
        <f>SUMIFS(Results!$P:$P,Results!$D:$D,$C11,Results!$G:$G,$O$4,Results!$I:$I,'Reference Lists'!$F$5)+SUMIFS(Results!$P:$P,Results!$D:$D,$C11,Results!$G:$G,$O$4,Results!$I:$I,'Reference Lists'!$F$6)</f>
        <v>0</v>
      </c>
      <c r="G11" s="347">
        <f>SUMIFS(Results!$Q:$Q,Results!$D:$D,$C11,Results!$G:$G,$O$4,Results!$I:$I,'Reference Lists'!$F$5)+SUMIFS(Results!$Q:$Q,Results!$D:$D,$C11,Results!$G:$G,$O$4,Results!$I:$I,'Reference Lists'!$F$6)</f>
        <v>0</v>
      </c>
      <c r="H11" s="339">
        <f>SUMIFS(Results!$M:$M,Results!$D:$D,$C11,Results!$G:$G,$O$4,Results!$I:$I,'Reference Lists'!$F$5)+SUMIFS(Results!$M:$M,Results!$D:$D,$C11,Results!$G:$G,$O$4,Results!$I:$I,'Reference Lists'!$F$6)</f>
        <v>0</v>
      </c>
      <c r="I11" s="314">
        <f t="shared" si="3"/>
        <v>1</v>
      </c>
      <c r="J11" s="315"/>
      <c r="K11"/>
      <c r="L11" s="315" t="s">
        <v>296</v>
      </c>
      <c r="M11" s="339">
        <f>SUMIFS(Results!$Q:$Q,Results!$D:$D,$C11,Results!$G:$G,$O$4,Results!$I:$I,'Reference Lists'!$F$5)+SUMIFS(Results!$Q:$Q,Results!$D:$D,$C11,Results!$G:$G,$O$4,Results!$I:$I,'Reference Lists'!$F$6)</f>
        <v>0</v>
      </c>
      <c r="N11" s="190">
        <f>SUMIFS(Results!$L:$L,Results!$D:$D,$C11,Results!$G:$G,$O$4,Results!$I:$I,'Reference Lists'!$F$5)+SUMIFS(Results!$L:$L,Results!$D:$D,$C11,Results!$G:$G,$O$4,Results!$I:$I,'Reference Lists'!$F$6)</f>
        <v>0</v>
      </c>
      <c r="O11" s="190">
        <f t="shared" si="0"/>
        <v>0</v>
      </c>
      <c r="P11" s="193">
        <f t="shared" si="1"/>
        <v>0</v>
      </c>
      <c r="Q11" s="347">
        <f t="shared" si="2"/>
        <v>1</v>
      </c>
      <c r="S11" s="164" t="s">
        <v>214</v>
      </c>
      <c r="T11" s="160" t="s">
        <v>297</v>
      </c>
      <c r="U11" s="160" t="s">
        <v>298</v>
      </c>
    </row>
    <row r="12" spans="3:21" ht="70.5" customHeight="1">
      <c r="C12" s="313"/>
      <c r="D12" s="334"/>
      <c r="E12" s="346">
        <f>SUMIFS(Results!$O:$O,Results!$D:$D,$C12,Results!$G:$G,$O$4,Results!$I:$I,'Reference Lists'!$F$5)+SUMIFS(Results!$O:$O,Results!$D:$D,$C12,Results!$G:$G,$O$4,Results!$I:$I,'Reference Lists'!$F$6)</f>
        <v>0</v>
      </c>
      <c r="F12" s="190">
        <f>SUMIFS(Results!$P:$P,Results!$D:$D,$C12,Results!$G:$G,$O$4,Results!$I:$I,'Reference Lists'!$F$5)+SUMIFS(Results!$P:$P,Results!$D:$D,$C12,Results!$G:$G,$O$4,Results!$I:$I,'Reference Lists'!$F$6)</f>
        <v>0</v>
      </c>
      <c r="G12" s="347">
        <f>SUMIFS(Results!$Q:$Q,Results!$D:$D,$C12,Results!$G:$G,$O$4,Results!$I:$I,'Reference Lists'!$F$5)+SUMIFS(Results!$Q:$Q,Results!$D:$D,$C12,Results!$G:$G,$O$4,Results!$I:$I,'Reference Lists'!$F$6)</f>
        <v>0</v>
      </c>
      <c r="H12" s="339">
        <f>SUMIFS(Results!$M:$M,Results!$D:$D,$C12,Results!$G:$G,$O$4,Results!$I:$I,'Reference Lists'!$F$5)+SUMIFS(Results!$M:$M,Results!$D:$D,$C12,Results!$G:$G,$O$4,Results!$I:$I,'Reference Lists'!$F$6)</f>
        <v>0</v>
      </c>
      <c r="I12" s="314">
        <f t="shared" si="3"/>
        <v>1</v>
      </c>
      <c r="J12" s="315"/>
      <c r="K12"/>
      <c r="L12" s="315" t="s">
        <v>299</v>
      </c>
      <c r="M12" s="339">
        <f>SUMIFS(Results!$Q:$Q,Results!$D:$D,$C12,Results!$G:$G,$O$4,Results!$I:$I,'Reference Lists'!$F$5)+SUMIFS(Results!$Q:$Q,Results!$D:$D,$C12,Results!$G:$G,$O$4,Results!$I:$I,'Reference Lists'!$F$6)</f>
        <v>0</v>
      </c>
      <c r="N12" s="190">
        <f>SUMIFS(Results!$L:$L,Results!$D:$D,$C12,Results!$G:$G,$O$4,Results!$I:$I,'Reference Lists'!$F$5)+SUMIFS(Results!$L:$L,Results!$D:$D,$C12,Results!$G:$G,$O$4,Results!$I:$I,'Reference Lists'!$F$6)</f>
        <v>0</v>
      </c>
      <c r="O12" s="190">
        <f t="shared" si="0"/>
        <v>0</v>
      </c>
      <c r="P12" s="193">
        <f t="shared" si="1"/>
        <v>0</v>
      </c>
      <c r="Q12" s="347">
        <f t="shared" si="2"/>
        <v>1</v>
      </c>
      <c r="S12" s="164" t="s">
        <v>24</v>
      </c>
      <c r="T12" s="160" t="s">
        <v>32</v>
      </c>
      <c r="U12" s="160" t="s">
        <v>300</v>
      </c>
    </row>
    <row r="13" spans="3:21" ht="70.5" customHeight="1">
      <c r="C13" s="313"/>
      <c r="D13" s="334"/>
      <c r="E13" s="346">
        <f>SUMIFS(Results!$O:$O,Results!$D:$D,$C13,Results!$G:$G,$O$4,Results!$I:$I,'Reference Lists'!$F$5)+SUMIFS(Results!$O:$O,Results!$D:$D,$C13,Results!$G:$G,$O$4,Results!$I:$I,'Reference Lists'!$F$6)</f>
        <v>0</v>
      </c>
      <c r="F13" s="190">
        <f>SUMIFS(Results!$P:$P,Results!$D:$D,$C13,Results!$G:$G,$O$4,Results!$I:$I,'Reference Lists'!$F$5)+SUMIFS(Results!$P:$P,Results!$D:$D,$C13,Results!$G:$G,$O$4,Results!$I:$I,'Reference Lists'!$F$6)</f>
        <v>0</v>
      </c>
      <c r="G13" s="347">
        <f>SUMIFS(Results!$Q:$Q,Results!$D:$D,$C13,Results!$G:$G,$O$4,Results!$I:$I,'Reference Lists'!$F$5)+SUMIFS(Results!$Q:$Q,Results!$D:$D,$C13,Results!$G:$G,$O$4,Results!$I:$I,'Reference Lists'!$F$6)</f>
        <v>0</v>
      </c>
      <c r="H13" s="339">
        <f>SUMIFS(Results!$M:$M,Results!$D:$D,$C13,Results!$G:$G,$O$4,Results!$I:$I,'Reference Lists'!$F$5)+SUMIFS(Results!$M:$M,Results!$D:$D,$C13,Results!$G:$G,$O$4,Results!$I:$I,'Reference Lists'!$F$6)</f>
        <v>0</v>
      </c>
      <c r="I13" s="314">
        <f t="shared" si="3"/>
        <v>1</v>
      </c>
      <c r="J13" s="315"/>
      <c r="K13"/>
      <c r="L13" s="464"/>
      <c r="M13" s="339">
        <f>SUMIFS(Results!$Q:$Q,Results!$D:$D,$C13,Results!$G:$G,$O$4,Results!$I:$I,'Reference Lists'!$F$5)+SUMIFS(Results!$Q:$Q,Results!$D:$D,$C13,Results!$G:$G,$O$4,Results!$I:$I,'Reference Lists'!$F$6)</f>
        <v>0</v>
      </c>
      <c r="N13" s="190">
        <f>SUMIFS(Results!$L:$L,Results!$D:$D,$C13,Results!$G:$G,$O$4,Results!$I:$I,'Reference Lists'!$F$5)+SUMIFS(Results!$L:$L,Results!$D:$D,$C13,Results!$G:$G,$O$4,Results!$I:$I,'Reference Lists'!$F$6)</f>
        <v>0</v>
      </c>
      <c r="O13" s="190">
        <f t="shared" si="0"/>
        <v>0</v>
      </c>
      <c r="P13" s="193">
        <f t="shared" si="1"/>
        <v>0</v>
      </c>
      <c r="Q13" s="347">
        <f t="shared" si="2"/>
        <v>1</v>
      </c>
      <c r="S13" s="160" t="s">
        <v>301</v>
      </c>
      <c r="T13" s="194">
        <v>0</v>
      </c>
    </row>
    <row r="14" spans="3:21" ht="70.5" customHeight="1" thickBot="1">
      <c r="C14" s="313"/>
      <c r="D14" s="334"/>
      <c r="E14" s="346">
        <f>SUMIFS(Results!$O:$O,Results!$D:$D,$C14,Results!$G:$G,$O$4,Results!$I:$I,'Reference Lists'!$F$5)+SUMIFS(Results!$O:$O,Results!$D:$D,$C14,Results!$G:$G,$O$4,Results!$I:$I,'Reference Lists'!$F$6)</f>
        <v>0</v>
      </c>
      <c r="F14" s="190">
        <f>SUMIFS(Results!$P:$P,Results!$D:$D,$C14,Results!$G:$G,$O$4,Results!$I:$I,'Reference Lists'!$F$5)+SUMIFS(Results!$P:$P,Results!$D:$D,$C14,Results!$G:$G,$O$4,Results!$I:$I,'Reference Lists'!$F$6)</f>
        <v>0</v>
      </c>
      <c r="G14" s="347">
        <f>SUMIFS(Results!$Q:$Q,Results!$D:$D,$C14,Results!$G:$G,$O$4,Results!$I:$I,'Reference Lists'!$F$5)+SUMIFS(Results!$Q:$Q,Results!$D:$D,$C14,Results!$G:$G,$O$4,Results!$I:$I,'Reference Lists'!$F$6)</f>
        <v>0</v>
      </c>
      <c r="H14" s="339">
        <f>SUMIFS(Results!$M:$M,Results!$D:$D,$C14,Results!$G:$G,$O$4,Results!$I:$I,'Reference Lists'!$F$5)+SUMIFS(Results!$M:$M,Results!$D:$D,$C14,Results!$G:$G,$O$4,Results!$I:$I,'Reference Lists'!$F$6)</f>
        <v>0</v>
      </c>
      <c r="I14" s="314">
        <f t="shared" si="3"/>
        <v>1</v>
      </c>
      <c r="J14" s="315"/>
      <c r="K14"/>
      <c r="L14" s="465"/>
      <c r="M14" s="339">
        <f>SUMIFS(Results!$Q:$Q,Results!$D:$D,$C14,Results!$G:$G,$O$4,Results!$I:$I,'Reference Lists'!$F$5)+SUMIFS(Results!$Q:$Q,Results!$D:$D,$C14,Results!$G:$G,$O$4,Results!$I:$I,'Reference Lists'!$F$6)</f>
        <v>0</v>
      </c>
      <c r="N14" s="190">
        <f>SUMIFS(Results!$L:$L,Results!$D:$D,$C14,Results!$G:$G,$O$4,Results!$I:$I,'Reference Lists'!$F$5)+SUMIFS(Results!$L:$L,Results!$D:$D,$C14,Results!$G:$G,$O$4,Results!$I:$I,'Reference Lists'!$F$6)</f>
        <v>0</v>
      </c>
      <c r="O14" s="190">
        <f t="shared" si="0"/>
        <v>0</v>
      </c>
      <c r="P14" s="193">
        <f t="shared" si="1"/>
        <v>0</v>
      </c>
      <c r="Q14" s="347">
        <f t="shared" si="2"/>
        <v>1</v>
      </c>
    </row>
    <row r="15" spans="3:21" ht="46.5" hidden="1" customHeight="1">
      <c r="C15" s="325"/>
      <c r="D15" s="335"/>
      <c r="E15" s="348">
        <f>SUMIFS(Results!$O:$O,Results!$D:$D,$C15,Results!$G:$G,$O$4)</f>
        <v>0</v>
      </c>
      <c r="F15" s="326"/>
      <c r="G15" s="349"/>
      <c r="H15" s="340">
        <f>SUMIFS(Results!$M:$M,Results!$D:$D,$C15,Results!$G:$G,$O$4)</f>
        <v>0</v>
      </c>
      <c r="I15" s="327">
        <f t="shared" si="3"/>
        <v>1</v>
      </c>
      <c r="J15" s="328"/>
      <c r="K15"/>
      <c r="L15" s="466"/>
      <c r="M15" s="339"/>
      <c r="N15" s="190">
        <f>SUMIFS(Results!$L:$L,Results!$D:$D,$C15,Results!$G:$G,$O$4)</f>
        <v>0</v>
      </c>
      <c r="O15" s="190">
        <f t="shared" si="0"/>
        <v>0</v>
      </c>
      <c r="P15" s="193">
        <f t="shared" si="1"/>
        <v>0</v>
      </c>
      <c r="Q15" s="347">
        <f t="shared" si="2"/>
        <v>1</v>
      </c>
      <c r="S15" s="164" t="s">
        <v>302</v>
      </c>
      <c r="T15" s="194">
        <v>-2.5000000000000001E-2</v>
      </c>
    </row>
    <row r="16" spans="3:21" ht="88.5" hidden="1" customHeight="1" thickBot="1">
      <c r="C16" s="313" t="s">
        <v>303</v>
      </c>
      <c r="D16" s="334" t="s">
        <v>304</v>
      </c>
      <c r="E16" s="346">
        <f>SUMIFS(Results!$O:$O,Results!$D:$D,$C16,Results!$G:$G,$O$4,Results!$I:$I,'Reference Lists'!$F$5)+SUMIFS(Results!$O:$O,Results!$D:$D,$C16,Results!$G:$G,$O$4,Results!$I:$I,'Reference Lists'!$F$6)</f>
        <v>0</v>
      </c>
      <c r="F16" s="190">
        <f>SUMIFS(Results!$P:$P,Results!$D:$D,$C16,Results!$G:$G,$O$4,Results!$I:$I,'Reference Lists'!$F$5)+SUMIFS(Results!$P:$P,Results!$D:$D,$C16,Results!$G:$G,$O$4,Results!$I:$I,'Reference Lists'!$F$6)</f>
        <v>0</v>
      </c>
      <c r="G16" s="347">
        <f>SUMIFS(Results!$Q:$Q,Results!$D:$D,$C16,Results!$G:$G,$O$4,Results!$I:$I,'Reference Lists'!$F$5)+SUMIFS(Results!$Q:$Q,Results!$D:$D,$C16,Results!$G:$G,$O$4,Results!$I:$I,'Reference Lists'!$F$6)</f>
        <v>0</v>
      </c>
      <c r="H16" s="339">
        <f>SUMIFS(Results!$M:$M,Results!$D:$D,$C16,Results!$G:$G,$O$4,Results!$I:$I,'Reference Lists'!$F$5)+SUMIFS(Results!$M:$M,Results!$D:$D,$C16,Results!$G:$G,$O$4,Results!$I:$I,'Reference Lists'!$F$6)</f>
        <v>0</v>
      </c>
      <c r="I16" s="314">
        <f t="shared" si="3"/>
        <v>1</v>
      </c>
      <c r="J16" s="315" t="s">
        <v>305</v>
      </c>
      <c r="K16"/>
      <c r="L16" s="464" t="s">
        <v>306</v>
      </c>
      <c r="M16" s="339">
        <f>SUMIFS(Results!$Q:$Q,Results!$D:$D,$C16,Results!$G:$G,$O$4,Results!$I:$I,'Reference Lists'!$F$5)+SUMIFS(Results!$Q:$Q,Results!$D:$D,$C16,Results!$G:$G,$O$4,Results!$I:$I,'Reference Lists'!$F$6)</f>
        <v>0</v>
      </c>
      <c r="N16" s="190">
        <f>SUMIFS(Results!$L:$L,Results!$D:$D,$C16,Results!$G:$G,$O$4,Results!$I:$I,'Reference Lists'!$F$5)+SUMIFS(Results!$L:$L,Results!$D:$D,$C16,Results!$G:$G,$O$4,Results!$I:$I,'Reference Lists'!$F$6)</f>
        <v>0</v>
      </c>
      <c r="O16" s="190">
        <f t="shared" si="0"/>
        <v>0</v>
      </c>
      <c r="P16" s="193">
        <f t="shared" si="1"/>
        <v>0</v>
      </c>
      <c r="Q16" s="347">
        <f t="shared" si="2"/>
        <v>1</v>
      </c>
      <c r="S16" s="164" t="s">
        <v>68</v>
      </c>
      <c r="T16" s="160" t="s">
        <v>307</v>
      </c>
      <c r="U16" s="160" t="s">
        <v>308</v>
      </c>
    </row>
    <row r="17" spans="3:20" s="172" customFormat="1" ht="26.25" customHeight="1" thickBot="1">
      <c r="C17" s="321" t="s">
        <v>18</v>
      </c>
      <c r="D17" s="336"/>
      <c r="E17" s="350">
        <f>SUM(E8:E16)</f>
        <v>1651</v>
      </c>
      <c r="F17" s="329">
        <f>SUM(F8:F16)</f>
        <v>1513</v>
      </c>
      <c r="G17" s="351">
        <f>SUM(G8:G16)</f>
        <v>-138</v>
      </c>
      <c r="H17" s="341">
        <f>SUM(H8:H16)</f>
        <v>1063</v>
      </c>
      <c r="I17" s="330"/>
      <c r="J17" s="331"/>
      <c r="K17" s="170"/>
      <c r="L17" s="467"/>
      <c r="M17" s="462">
        <f>SUM(M9:M16)</f>
        <v>-355</v>
      </c>
      <c r="N17" s="460">
        <f>SUM(N9:N16)</f>
        <v>463</v>
      </c>
      <c r="O17" s="460">
        <f t="shared" si="0"/>
        <v>600</v>
      </c>
      <c r="P17" s="460"/>
      <c r="Q17" s="461"/>
      <c r="R17" s="171"/>
      <c r="S17" s="171" t="s">
        <v>309</v>
      </c>
      <c r="T17" s="195"/>
    </row>
    <row r="20" spans="3:20" ht="15">
      <c r="C20"/>
      <c r="D20"/>
      <c r="E20"/>
      <c r="F20"/>
      <c r="G20"/>
      <c r="H20"/>
      <c r="I20"/>
      <c r="J20"/>
    </row>
    <row r="21" spans="3:20" ht="15">
      <c r="C21"/>
      <c r="D21"/>
      <c r="E21"/>
      <c r="F21"/>
      <c r="G21"/>
      <c r="H21"/>
      <c r="I21"/>
      <c r="J21"/>
    </row>
    <row r="22" spans="3:20" ht="15">
      <c r="C22"/>
      <c r="D22"/>
      <c r="E22"/>
      <c r="F22"/>
      <c r="G22"/>
      <c r="H22"/>
      <c r="I22"/>
      <c r="J22"/>
    </row>
    <row r="23" spans="3:20" ht="15">
      <c r="C23"/>
      <c r="D23"/>
      <c r="E23"/>
      <c r="F23"/>
      <c r="G23"/>
      <c r="H23"/>
      <c r="I23"/>
      <c r="J23"/>
    </row>
    <row r="24" spans="3:20" ht="15">
      <c r="C24"/>
      <c r="D24"/>
      <c r="E24"/>
      <c r="F24"/>
      <c r="G24"/>
      <c r="H24"/>
      <c r="I24"/>
      <c r="J24"/>
    </row>
    <row r="25" spans="3:20" ht="15">
      <c r="C25"/>
      <c r="D25"/>
      <c r="E25"/>
      <c r="F25"/>
      <c r="G25"/>
      <c r="H25"/>
      <c r="I25"/>
      <c r="J25"/>
    </row>
    <row r="26" spans="3:20" ht="15">
      <c r="C26"/>
      <c r="D26"/>
      <c r="E26"/>
      <c r="F26"/>
      <c r="G26"/>
      <c r="H26"/>
      <c r="I26"/>
      <c r="J26"/>
    </row>
    <row r="27" spans="3:20" ht="15">
      <c r="C27"/>
      <c r="D27"/>
      <c r="E27"/>
      <c r="F27"/>
      <c r="G27"/>
      <c r="H27"/>
      <c r="I27"/>
      <c r="J27"/>
    </row>
    <row r="28" spans="3:20" ht="15">
      <c r="C28"/>
      <c r="D28"/>
      <c r="E28" s="173"/>
      <c r="F28" s="173"/>
      <c r="G28" s="173"/>
      <c r="H28"/>
      <c r="I28"/>
      <c r="J28"/>
    </row>
    <row r="29" spans="3:20" ht="15">
      <c r="C29"/>
      <c r="D29"/>
      <c r="E29"/>
      <c r="F29"/>
      <c r="G29"/>
      <c r="H29"/>
      <c r="I29"/>
      <c r="J29"/>
    </row>
    <row r="30" spans="3:20" ht="15">
      <c r="C30"/>
      <c r="D30"/>
      <c r="E30"/>
      <c r="F30"/>
      <c r="G30"/>
      <c r="H30"/>
      <c r="I30"/>
      <c r="J30"/>
    </row>
    <row r="31" spans="3:20" ht="15">
      <c r="C31"/>
      <c r="D31"/>
      <c r="E31"/>
      <c r="F31"/>
      <c r="G31"/>
      <c r="H31"/>
      <c r="I31"/>
      <c r="J31"/>
    </row>
  </sheetData>
  <conditionalFormatting sqref="I10:I16">
    <cfRule type="iconSet" priority="4">
      <iconSet showValue="0">
        <cfvo type="percent" val="0"/>
        <cfvo type="num" val="0"/>
        <cfvo type="num" val="0" gte="0"/>
      </iconSet>
    </cfRule>
  </conditionalFormatting>
  <conditionalFormatting sqref="I8:I9">
    <cfRule type="iconSet" priority="1">
      <iconSet showValue="0">
        <cfvo type="percent" val="0"/>
        <cfvo type="num" val="0"/>
        <cfvo type="num" val="0" gte="0"/>
      </iconSet>
    </cfRule>
  </conditionalFormatting>
  <printOptions horizontalCentered="1"/>
  <pageMargins left="0.51181102362204722" right="0.51181102362204722" top="0.74803149606299213" bottom="0.55118110236220474" header="0.31496062992125984" footer="0.31496062992125984"/>
  <pageSetup paperSize="9" scale="6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'FRAP Summary'!$K$19:$Q$19</xm:f>
          </x14:formula1>
          <xm:sqref>O4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C1:U31"/>
  <sheetViews>
    <sheetView view="pageBreakPreview" topLeftCell="C1" zoomScaleNormal="90" zoomScaleSheetLayoutView="100" workbookViewId="0">
      <selection activeCell="J11" sqref="J11"/>
    </sheetView>
  </sheetViews>
  <sheetFormatPr defaultColWidth="9.140625" defaultRowHeight="14.25"/>
  <cols>
    <col min="1" max="2" width="1.28515625" style="160" customWidth="1"/>
    <col min="3" max="3" width="33.140625" style="165" customWidth="1"/>
    <col min="4" max="4" width="23.85546875" style="160" customWidth="1"/>
    <col min="5" max="6" width="11.85546875" style="161" customWidth="1"/>
    <col min="7" max="7" width="12.42578125" style="161" customWidth="1"/>
    <col min="8" max="8" width="11.85546875" style="161" customWidth="1"/>
    <col min="9" max="9" width="9.7109375" style="161" customWidth="1"/>
    <col min="10" max="10" width="79.140625" style="165" customWidth="1"/>
    <col min="11" max="11" width="3.85546875" style="160" customWidth="1"/>
    <col min="12" max="12" width="61.85546875" style="160" customWidth="1"/>
    <col min="13" max="13" width="11" style="160" customWidth="1"/>
    <col min="14" max="14" width="9.42578125" style="160" customWidth="1"/>
    <col min="15" max="15" width="12.140625" style="160" customWidth="1"/>
    <col min="16" max="16" width="10.28515625" style="160" customWidth="1"/>
    <col min="17" max="17" width="16.140625" style="160" customWidth="1"/>
    <col min="18" max="19" width="9.42578125" style="160" customWidth="1"/>
    <col min="20" max="20" width="18.7109375" style="160" bestFit="1" customWidth="1"/>
    <col min="21" max="16384" width="9.140625" style="160"/>
  </cols>
  <sheetData>
    <row r="1" spans="3:21" ht="6" customHeight="1"/>
    <row r="2" spans="3:21" ht="6" customHeight="1"/>
    <row r="3" spans="3:21" ht="6" customHeight="1" thickBot="1">
      <c r="E3" s="160"/>
      <c r="F3" s="160"/>
      <c r="G3" s="160"/>
    </row>
    <row r="4" spans="3:21" ht="18">
      <c r="C4" s="162" t="str">
        <f>P4&amp;" Summary - 2023/24 Expense and Revenue Strategies"</f>
        <v>Ryde Hospital Summary - 2023/24 Expense and Revenue Strategies</v>
      </c>
      <c r="L4" s="468"/>
      <c r="M4" s="469"/>
      <c r="N4" s="470" t="s">
        <v>276</v>
      </c>
      <c r="O4" s="470" t="s">
        <v>73</v>
      </c>
      <c r="P4" s="469" t="str">
        <f>VLOOKUP(O4,$S$7:$U$13,3,FALSE)</f>
        <v>Ryde Hospital</v>
      </c>
      <c r="Q4" s="471"/>
    </row>
    <row r="5" spans="3:21" ht="25.5" customHeight="1">
      <c r="C5" s="162" t="str">
        <f>"Roadmap owner/sponsor: "&amp;O5</f>
        <v>Roadmap owner/sponsor: Jennifer McConnell</v>
      </c>
      <c r="D5" s="167"/>
      <c r="L5" s="472"/>
      <c r="O5" s="160" t="str">
        <f>VLOOKUP(O4,$S$7:$T$13,2,FALSE)</f>
        <v>Jennifer McConnell</v>
      </c>
      <c r="Q5" s="473">
        <f>E17</f>
        <v>1005</v>
      </c>
    </row>
    <row r="6" spans="3:21" ht="15" thickBot="1">
      <c r="E6" s="164"/>
      <c r="F6" s="164"/>
      <c r="G6" s="164"/>
      <c r="H6" s="164"/>
      <c r="I6" s="164"/>
      <c r="L6" s="472"/>
      <c r="Q6" s="474"/>
    </row>
    <row r="7" spans="3:21" ht="45.75" thickBot="1">
      <c r="C7" s="321" t="s">
        <v>277</v>
      </c>
      <c r="D7" s="332" t="s">
        <v>278</v>
      </c>
      <c r="E7" s="342" t="s">
        <v>203</v>
      </c>
      <c r="F7" s="322" t="s">
        <v>111</v>
      </c>
      <c r="G7" s="343" t="s">
        <v>112</v>
      </c>
      <c r="H7" s="337" t="s">
        <v>108</v>
      </c>
      <c r="I7" s="323" t="s">
        <v>12</v>
      </c>
      <c r="J7" s="324" t="s">
        <v>279</v>
      </c>
      <c r="K7"/>
      <c r="L7" s="463" t="s">
        <v>280</v>
      </c>
      <c r="M7" s="476" t="s">
        <v>281</v>
      </c>
      <c r="N7" s="168" t="s">
        <v>282</v>
      </c>
      <c r="O7" s="168" t="s">
        <v>109</v>
      </c>
      <c r="P7" s="168" t="s">
        <v>283</v>
      </c>
      <c r="Q7" s="475" t="s">
        <v>284</v>
      </c>
      <c r="S7" s="164" t="s">
        <v>85</v>
      </c>
      <c r="T7" s="160" t="s">
        <v>86</v>
      </c>
      <c r="U7" s="160" t="s">
        <v>285</v>
      </c>
    </row>
    <row r="8" spans="3:21" ht="105.75" customHeight="1">
      <c r="C8" s="353" t="s">
        <v>51</v>
      </c>
      <c r="D8" s="333" t="s">
        <v>72</v>
      </c>
      <c r="E8" s="344">
        <f>SUMIFS(Results!$O:$O,Results!$D:$D,$C8,Results!$G:$G,$O$4,Results!$I:$I,'Reference Lists'!$F$5)+SUMIFS(Results!$O:$O,Results!$D:$D,$C8,Results!$G:$G,$O$4,Results!$I:$I,'Reference Lists'!$F$6)</f>
        <v>209</v>
      </c>
      <c r="F8" s="190">
        <f>SUMIFS(Results!$P:$P,Results!$D:$D,$C8,Results!$G:$G,$O$4,Results!$I:$I,'Reference Lists'!$F$5)+SUMIFS(Results!$P:$P,Results!$D:$D,$C8,Results!$G:$G,$O$4,Results!$I:$I,'Reference Lists'!$F$6)</f>
        <v>176</v>
      </c>
      <c r="G8" s="345">
        <f>SUMIFS(Results!$Q:$Q,Results!$D:$D,$C8,Results!$G:$G,$O$4,Results!$I:$I,'Reference Lists'!$F$5)+SUMIFS(Results!$Q:$Q,Results!$D:$D,$C8,Results!$G:$G,$O$4,Results!$I:$I,'Reference Lists'!$F$6)</f>
        <v>-33</v>
      </c>
      <c r="H8" s="338">
        <f>SUMIFS(Results!$M:$M,Results!$D:$D,$C8,Results!$G:$G,$O$4,Results!$I:$I,'Reference Lists'!$F$5)+SUMIFS(Results!$M:$M,Results!$D:$D,$C8,Results!$G:$G,$O$4,Results!$I:$I,'Reference Lists'!$F$6)</f>
        <v>132</v>
      </c>
      <c r="I8" s="319">
        <f t="shared" ref="I8:I16" si="0">Q8</f>
        <v>-1</v>
      </c>
      <c r="J8" s="320" t="s">
        <v>310</v>
      </c>
      <c r="K8"/>
      <c r="L8" s="320" t="s">
        <v>311</v>
      </c>
      <c r="M8" s="339">
        <f>SUMIFS(Results!$Q:$Q,Results!$D:$D,$C8,Results!$G:$G,$O$4,Results!$I:$I,'Reference Lists'!$F$5)+SUMIFS(Results!$Q:$Q,Results!$D:$D,$C8,Results!$G:$G,$O$4,Results!$I:$I,'Reference Lists'!$F$6)</f>
        <v>-33</v>
      </c>
      <c r="N8" s="190">
        <f>SUMIFS(Results!$L:$L,Results!$D:$D,$C8,Results!$G:$G,$O$4,Results!$I:$I,'Reference Lists'!$F$5)+SUMIFS(Results!$L:$L,Results!$D:$D,$C8,Results!$G:$G,$O$4,Results!$I:$I,'Reference Lists'!$F$6)</f>
        <v>166</v>
      </c>
      <c r="O8" s="190">
        <f>H8-N8</f>
        <v>-34</v>
      </c>
      <c r="P8" s="193">
        <f>IF(N8=0,0,O8/N8)</f>
        <v>-0.20481927710843373</v>
      </c>
      <c r="Q8" s="347">
        <f>IF(P8&gt;=$T$13,1,IF(P8&gt;=$T$15,0,-1))</f>
        <v>-1</v>
      </c>
      <c r="S8" s="164" t="s">
        <v>63</v>
      </c>
      <c r="T8" s="160" t="s">
        <v>64</v>
      </c>
      <c r="U8" s="160" t="s">
        <v>288</v>
      </c>
    </row>
    <row r="9" spans="3:21" ht="105.75" customHeight="1">
      <c r="C9" s="169" t="s">
        <v>54</v>
      </c>
      <c r="D9" s="334" t="s">
        <v>72</v>
      </c>
      <c r="E9" s="344">
        <f>SUMIFS(Results!$O:$O,Results!$D:$D,$C9,Results!$G:$G,$O$4,Results!$I:$I,'Reference Lists'!$F$5)+SUMIFS(Results!$O:$O,Results!$D:$D,$C9,Results!$G:$G,$O$4,Results!$I:$I,'Reference Lists'!$F$6)</f>
        <v>670</v>
      </c>
      <c r="F9" s="190">
        <f>SUMIFS(Results!$P:$P,Results!$D:$D,$C9,Results!$G:$G,$O$4,Results!$I:$I,'Reference Lists'!$F$5)+SUMIFS(Results!$P:$P,Results!$D:$D,$C9,Results!$G:$G,$O$4,Results!$I:$I,'Reference Lists'!$F$6)</f>
        <v>274</v>
      </c>
      <c r="G9" s="345">
        <f>SUMIFS(Results!$Q:$Q,Results!$D:$D,$C9,Results!$G:$G,$O$4,Results!$I:$I,'Reference Lists'!$F$5)+SUMIFS(Results!$Q:$Q,Results!$D:$D,$C9,Results!$G:$G,$O$4,Results!$I:$I,'Reference Lists'!$F$6)</f>
        <v>-396</v>
      </c>
      <c r="H9" s="338">
        <f>SUMIFS(Results!$M:$M,Results!$D:$D,$C9,Results!$G:$G,$O$4,Results!$I:$I,'Reference Lists'!$F$5)+SUMIFS(Results!$M:$M,Results!$D:$D,$C9,Results!$G:$G,$O$4,Results!$I:$I,'Reference Lists'!$F$6)</f>
        <v>125</v>
      </c>
      <c r="I9" s="314">
        <f t="shared" si="0"/>
        <v>-1</v>
      </c>
      <c r="J9" s="320" t="s">
        <v>312</v>
      </c>
      <c r="K9"/>
      <c r="L9" s="320" t="s">
        <v>313</v>
      </c>
      <c r="M9" s="339">
        <f>SUMIFS(Results!$Q:$Q,Results!$D:$D,$C9,Results!$G:$G,$O$4,Results!$I:$I,'Reference Lists'!$F$5)+SUMIFS(Results!$Q:$Q,Results!$D:$D,$C9,Results!$G:$G,$O$4,Results!$I:$I,'Reference Lists'!$F$6)</f>
        <v>-396</v>
      </c>
      <c r="N9" s="190">
        <f>SUMIFS(Results!$L:$L,Results!$D:$D,$C9,Results!$G:$G,$O$4,Results!$I:$I,'Reference Lists'!$F$5)+SUMIFS(Results!$L:$L,Results!$D:$D,$C9,Results!$G:$G,$O$4,Results!$I:$I,'Reference Lists'!$F$6)</f>
        <v>445</v>
      </c>
      <c r="O9" s="190">
        <f t="shared" ref="O9:O16" si="1">H9-N9</f>
        <v>-320</v>
      </c>
      <c r="P9" s="193">
        <f t="shared" ref="P9:P16" si="2">IF(N9=0,0,O9/N9)</f>
        <v>-0.7191011235955056</v>
      </c>
      <c r="Q9" s="347">
        <f t="shared" ref="Q9:Q16" si="3">IF(P9&gt;=$T$13,1,IF(P9&gt;=$T$15,0,-1))</f>
        <v>-1</v>
      </c>
      <c r="S9" s="164" t="s">
        <v>73</v>
      </c>
      <c r="T9" s="160" t="s">
        <v>74</v>
      </c>
      <c r="U9" s="160" t="s">
        <v>291</v>
      </c>
    </row>
    <row r="10" spans="3:21" ht="105.75" customHeight="1">
      <c r="C10" s="169" t="s">
        <v>59</v>
      </c>
      <c r="D10" s="334" t="s">
        <v>72</v>
      </c>
      <c r="E10" s="344">
        <f>SUMIFS(Results!$O:$O,Results!$D:$D,$C10,Results!$G:$G,$O$4,Results!$I:$I,'Reference Lists'!$F$5)+SUMIFS(Results!$O:$O,Results!$D:$D,$C10,Results!$G:$G,$O$4,Results!$I:$I,'Reference Lists'!$F$6)</f>
        <v>126</v>
      </c>
      <c r="F10" s="190">
        <f>SUMIFS(Results!$P:$P,Results!$D:$D,$C10,Results!$G:$G,$O$4,Results!$I:$I,'Reference Lists'!$F$5)+SUMIFS(Results!$P:$P,Results!$D:$D,$C10,Results!$G:$G,$O$4,Results!$I:$I,'Reference Lists'!$F$6)</f>
        <v>286</v>
      </c>
      <c r="G10" s="345">
        <f>SUMIFS(Results!$Q:$Q,Results!$D:$D,$C10,Results!$G:$G,$O$4,Results!$I:$I,'Reference Lists'!$F$5)+SUMIFS(Results!$Q:$Q,Results!$D:$D,$C10,Results!$G:$G,$O$4,Results!$I:$I,'Reference Lists'!$F$6)</f>
        <v>160</v>
      </c>
      <c r="H10" s="338">
        <f>SUMIFS(Results!$M:$M,Results!$D:$D,$C10,Results!$G:$G,$O$4,Results!$I:$I,'Reference Lists'!$F$5)+SUMIFS(Results!$M:$M,Results!$D:$D,$C10,Results!$G:$G,$O$4,Results!$I:$I,'Reference Lists'!$F$6)</f>
        <v>193</v>
      </c>
      <c r="I10" s="314">
        <f t="shared" si="0"/>
        <v>0</v>
      </c>
      <c r="J10" s="315" t="s">
        <v>314</v>
      </c>
      <c r="K10"/>
      <c r="L10" s="464"/>
      <c r="M10" s="339">
        <f>SUMIFS(Results!$Q:$Q,Results!$D:$D,$C10,Results!$G:$G,$O$4,Results!$I:$I,'Reference Lists'!$F$5)+SUMIFS(Results!$Q:$Q,Results!$D:$D,$C10,Results!$G:$G,$O$4,Results!$I:$I,'Reference Lists'!$F$6)</f>
        <v>160</v>
      </c>
      <c r="N10" s="190">
        <f>SUMIFS(Results!$L:$L,Results!$D:$D,$C10,Results!$G:$G,$O$4,Results!$I:$I,'Reference Lists'!$F$5)+SUMIFS(Results!$L:$L,Results!$D:$D,$C10,Results!$G:$G,$O$4,Results!$I:$I,'Reference Lists'!$F$6)</f>
        <v>90</v>
      </c>
      <c r="O10" s="190">
        <f t="shared" si="1"/>
        <v>103</v>
      </c>
      <c r="P10" s="193">
        <f t="shared" si="2"/>
        <v>1.1444444444444444</v>
      </c>
      <c r="Q10" s="347">
        <f t="shared" si="3"/>
        <v>0</v>
      </c>
      <c r="S10" s="164" t="s">
        <v>213</v>
      </c>
      <c r="T10" s="160" t="s">
        <v>294</v>
      </c>
      <c r="U10" s="160" t="s">
        <v>295</v>
      </c>
    </row>
    <row r="11" spans="3:21" ht="61.5" customHeight="1">
      <c r="C11" s="169"/>
      <c r="D11" s="334"/>
      <c r="E11" s="346">
        <f>SUMIFS(Results!$O:$O,Results!$D:$D,$C11,Results!$G:$G,$O$4,Results!$I:$I,'Reference Lists'!$F$5)+SUMIFS(Results!$O:$O,Results!$D:$D,$C11,Results!$G:$G,$O$4,Results!$I:$I,'Reference Lists'!$F$6)</f>
        <v>0</v>
      </c>
      <c r="F11" s="190">
        <f>SUMIFS(Results!$P:$P,Results!$D:$D,$C11,Results!$G:$G,$O$4,Results!$I:$I,'Reference Lists'!$F$5)+SUMIFS(Results!$P:$P,Results!$D:$D,$C11,Results!$G:$G,$O$4,Results!$I:$I,'Reference Lists'!$F$6)</f>
        <v>0</v>
      </c>
      <c r="G11" s="347">
        <f>SUMIFS(Results!$Q:$Q,Results!$D:$D,$C11,Results!$G:$G,$O$4,Results!$I:$I,'Reference Lists'!$F$5)+SUMIFS(Results!$Q:$Q,Results!$D:$D,$C11,Results!$G:$G,$O$4,Results!$I:$I,'Reference Lists'!$F$6)</f>
        <v>0</v>
      </c>
      <c r="H11" s="339">
        <f>SUMIFS(Results!$M:$M,Results!$D:$D,$C11,Results!$G:$G,$O$4,Results!$I:$I,'Reference Lists'!$F$5)+SUMIFS(Results!$M:$M,Results!$D:$D,$C11,Results!$G:$G,$O$4,Results!$I:$I,'Reference Lists'!$F$6)</f>
        <v>0</v>
      </c>
      <c r="I11" s="314">
        <f t="shared" si="0"/>
        <v>0</v>
      </c>
      <c r="J11" s="315"/>
      <c r="K11"/>
      <c r="L11" s="464"/>
      <c r="M11" s="339">
        <f>SUMIFS(Results!$Q:$Q,Results!$D:$D,$C11,Results!$G:$G,$O$4,Results!$I:$I,'Reference Lists'!$F$5)+SUMIFS(Results!$Q:$Q,Results!$D:$D,$C11,Results!$G:$G,$O$4,Results!$I:$I,'Reference Lists'!$F$6)</f>
        <v>0</v>
      </c>
      <c r="N11" s="190">
        <f>SUMIFS(Results!$L:$L,Results!$D:$D,$C11,Results!$G:$G,$O$4,Results!$I:$I,'Reference Lists'!$F$5)+SUMIFS(Results!$L:$L,Results!$D:$D,$C11,Results!$G:$G,$O$4,Results!$I:$I,'Reference Lists'!$F$6)</f>
        <v>0</v>
      </c>
      <c r="O11" s="190">
        <f t="shared" si="1"/>
        <v>0</v>
      </c>
      <c r="P11" s="193">
        <f t="shared" si="2"/>
        <v>0</v>
      </c>
      <c r="Q11" s="347">
        <f t="shared" si="3"/>
        <v>0</v>
      </c>
      <c r="S11" s="164" t="s">
        <v>214</v>
      </c>
      <c r="T11" s="160" t="s">
        <v>297</v>
      </c>
      <c r="U11" s="160" t="s">
        <v>298</v>
      </c>
    </row>
    <row r="12" spans="3:21" ht="51" customHeight="1">
      <c r="C12" s="169"/>
      <c r="D12" s="334"/>
      <c r="E12" s="346">
        <f>SUMIFS(Results!$O:$O,Results!$D:$D,$C12,Results!$G:$G,$O$4,Results!$I:$I,'Reference Lists'!$F$5)+SUMIFS(Results!$O:$O,Results!$D:$D,$C12,Results!$G:$G,$O$4,Results!$I:$I,'Reference Lists'!$F$6)</f>
        <v>0</v>
      </c>
      <c r="F12" s="190"/>
      <c r="G12" s="347"/>
      <c r="H12" s="339">
        <f>SUMIFS(Results!$M:$M,Results!$D:$D,$C12,Results!$G:$G,$O$4,Results!$I:$I,'Reference Lists'!$F$5)+SUMIFS(Results!$M:$M,Results!$D:$D,$C12,Results!$G:$G,$O$4,Results!$I:$I,'Reference Lists'!$F$6)</f>
        <v>0</v>
      </c>
      <c r="I12" s="314">
        <f t="shared" si="0"/>
        <v>0</v>
      </c>
      <c r="J12" s="315"/>
      <c r="K12"/>
      <c r="L12" s="464" t="s">
        <v>315</v>
      </c>
      <c r="M12" s="339">
        <f>SUMIFS(Results!$Q:$Q,Results!$D:$D,$C12,Results!$G:$G,$O$4,Results!$I:$I,'Reference Lists'!$F$5)+SUMIFS(Results!$Q:$Q,Results!$D:$D,$C12,Results!$G:$G,$O$4,Results!$I:$I,'Reference Lists'!$F$6)</f>
        <v>0</v>
      </c>
      <c r="N12" s="190">
        <f>SUMIFS(Results!$L:$L,Results!$D:$D,$C12,Results!$G:$G,$O$4,Results!$I:$I,'Reference Lists'!$F$5)+SUMIFS(Results!$L:$L,Results!$D:$D,$C12,Results!$G:$G,$O$4,Results!$I:$I,'Reference Lists'!$F$6)</f>
        <v>0</v>
      </c>
      <c r="O12" s="190">
        <f t="shared" si="1"/>
        <v>0</v>
      </c>
      <c r="P12" s="193">
        <f t="shared" si="2"/>
        <v>0</v>
      </c>
      <c r="Q12" s="347">
        <f t="shared" si="3"/>
        <v>0</v>
      </c>
      <c r="S12" s="164" t="s">
        <v>24</v>
      </c>
      <c r="T12" s="160" t="s">
        <v>32</v>
      </c>
      <c r="U12" s="160" t="s">
        <v>300</v>
      </c>
    </row>
    <row r="13" spans="3:21" ht="46.5" customHeight="1">
      <c r="C13" s="169"/>
      <c r="D13" s="334"/>
      <c r="E13" s="346">
        <f>SUMIFS(Results!$O:$O,Results!$D:$D,$C13,Results!$G:$G,$O$4)</f>
        <v>0</v>
      </c>
      <c r="F13" s="190"/>
      <c r="G13" s="347"/>
      <c r="H13" s="339">
        <f>SUMIFS(Results!$M:$M,Results!$D:$D,$C13,Results!$G:$G,$O$4)</f>
        <v>0</v>
      </c>
      <c r="I13" s="314">
        <f t="shared" si="0"/>
        <v>0</v>
      </c>
      <c r="J13" s="316"/>
      <c r="K13"/>
      <c r="L13" s="464" t="s">
        <v>316</v>
      </c>
      <c r="M13" s="339">
        <f>SUMIFS(Results!$Q:$Q,Results!$D:$D,$C13,Results!$G:$G,$O$4,Results!$I:$I,'Reference Lists'!$F$5)+SUMIFS(Results!$Q:$Q,Results!$D:$D,$C13,Results!$G:$G,$O$4,Results!$I:$I,'Reference Lists'!$F$6)</f>
        <v>0</v>
      </c>
      <c r="N13" s="190">
        <f>SUMIFS(Results!$L:$L,Results!$D:$D,$C13,Results!$G:$G,$O$4,Results!$I:$I,'Reference Lists'!$F$5)+SUMIFS(Results!$L:$L,Results!$D:$D,$C13,Results!$G:$G,$O$4,Results!$I:$I,'Reference Lists'!$F$6)</f>
        <v>0</v>
      </c>
      <c r="O13" s="190">
        <f t="shared" si="1"/>
        <v>0</v>
      </c>
      <c r="P13" s="193">
        <f t="shared" si="2"/>
        <v>0</v>
      </c>
      <c r="Q13" s="347">
        <f t="shared" si="3"/>
        <v>0</v>
      </c>
      <c r="S13" s="164" t="s">
        <v>24</v>
      </c>
      <c r="T13" s="160" t="s">
        <v>317</v>
      </c>
      <c r="U13" s="160" t="s">
        <v>300</v>
      </c>
    </row>
    <row r="14" spans="3:21" ht="46.5" customHeight="1">
      <c r="C14" s="169"/>
      <c r="D14" s="334"/>
      <c r="E14" s="346">
        <f>SUMIFS(Results!$O:$O,Results!$D:$D,$C14,Results!$G:$G,$O$4)</f>
        <v>0</v>
      </c>
      <c r="F14" s="190"/>
      <c r="G14" s="347"/>
      <c r="H14" s="339">
        <f>SUMIFS(Results!$M:$M,Results!$D:$D,$C14,Results!$G:$G,$O$4)</f>
        <v>0</v>
      </c>
      <c r="I14" s="314">
        <f t="shared" si="0"/>
        <v>0</v>
      </c>
      <c r="J14" s="316"/>
      <c r="K14"/>
      <c r="L14" s="464"/>
      <c r="M14" s="339">
        <f>SUMIFS(Results!$Q:$Q,Results!$D:$D,$C14,Results!$G:$G,$O$4,Results!$I:$I,'Reference Lists'!$F$5)+SUMIFS(Results!$Q:$Q,Results!$D:$D,$C14,Results!$G:$G,$O$4,Results!$I:$I,'Reference Lists'!$F$6)</f>
        <v>0</v>
      </c>
      <c r="N14" s="190">
        <f>SUMIFS(Results!$L:$L,Results!$D:$D,$C14,Results!$G:$G,$O$4,Results!$I:$I,'Reference Lists'!$F$5)+SUMIFS(Results!$L:$L,Results!$D:$D,$C14,Results!$G:$G,$O$4,Results!$I:$I,'Reference Lists'!$F$6)</f>
        <v>0</v>
      </c>
      <c r="O14" s="190">
        <f t="shared" si="1"/>
        <v>0</v>
      </c>
      <c r="P14" s="193">
        <f t="shared" si="2"/>
        <v>0</v>
      </c>
      <c r="Q14" s="347">
        <f t="shared" si="3"/>
        <v>0</v>
      </c>
    </row>
    <row r="15" spans="3:21" ht="46.5" customHeight="1">
      <c r="C15" s="169"/>
      <c r="D15" s="334"/>
      <c r="E15" s="346">
        <f>SUMIFS(Results!$O:$O,Results!$D:$D,$C15,Results!$G:$G,$O$4)</f>
        <v>0</v>
      </c>
      <c r="F15" s="190"/>
      <c r="G15" s="347"/>
      <c r="H15" s="339">
        <f>SUMIFS(Results!$M:$M,Results!$D:$D,$C15,Results!$G:$G,$O$4)</f>
        <v>0</v>
      </c>
      <c r="I15" s="314">
        <f t="shared" si="0"/>
        <v>0</v>
      </c>
      <c r="J15" s="316"/>
      <c r="K15"/>
      <c r="L15" s="464"/>
      <c r="M15" s="339">
        <f>SUMIFS(Results!$Q:$Q,Results!$D:$D,$C15,Results!$G:$G,$O$4,Results!$I:$I,'Reference Lists'!$F$5)+SUMIFS(Results!$Q:$Q,Results!$D:$D,$C15,Results!$G:$G,$O$4,Results!$I:$I,'Reference Lists'!$F$6)</f>
        <v>0</v>
      </c>
      <c r="N15" s="190">
        <f>SUMIFS(Results!$L:$L,Results!$D:$D,$C15,Results!$G:$G,$O$4,Results!$I:$I,'Reference Lists'!$F$5)+SUMIFS(Results!$L:$L,Results!$D:$D,$C15,Results!$G:$G,$O$4,Results!$I:$I,'Reference Lists'!$F$6)</f>
        <v>0</v>
      </c>
      <c r="O15" s="190">
        <f t="shared" si="1"/>
        <v>0</v>
      </c>
      <c r="P15" s="193">
        <f t="shared" si="2"/>
        <v>0</v>
      </c>
      <c r="Q15" s="347">
        <f t="shared" si="3"/>
        <v>0</v>
      </c>
      <c r="S15" s="160" t="s">
        <v>301</v>
      </c>
      <c r="T15" s="194">
        <v>0</v>
      </c>
    </row>
    <row r="16" spans="3:21" ht="46.5" customHeight="1" thickBot="1">
      <c r="C16" s="352"/>
      <c r="D16" s="335"/>
      <c r="E16" s="348">
        <f>SUMIFS(Results!$O:$O,Results!$D:$D,$C16,Results!$G:$G,$O$4)</f>
        <v>0</v>
      </c>
      <c r="F16" s="326"/>
      <c r="G16" s="349"/>
      <c r="H16" s="340">
        <f>SUMIFS(Results!$M:$M,Results!$D:$D,$C16,Results!$G:$G,$O$4)</f>
        <v>0</v>
      </c>
      <c r="I16" s="327">
        <f t="shared" si="0"/>
        <v>0</v>
      </c>
      <c r="J16" s="328"/>
      <c r="K16"/>
      <c r="L16" s="464"/>
      <c r="M16" s="339">
        <f>SUMIFS(Results!$Q:$Q,Results!$D:$D,$C16,Results!$G:$G,$O$4,Results!$I:$I,'Reference Lists'!$F$5)+SUMIFS(Results!$Q:$Q,Results!$D:$D,$C16,Results!$G:$G,$O$4,Results!$I:$I,'Reference Lists'!$F$6)</f>
        <v>0</v>
      </c>
      <c r="N16" s="190">
        <f>SUMIFS(Results!$L:$L,Results!$D:$D,$C16,Results!$G:$G,$O$4,Results!$I:$I,'Reference Lists'!$F$5)+SUMIFS(Results!$L:$L,Results!$D:$D,$C16,Results!$G:$G,$O$4,Results!$I:$I,'Reference Lists'!$F$6)</f>
        <v>0</v>
      </c>
      <c r="O16" s="190">
        <f t="shared" si="1"/>
        <v>0</v>
      </c>
      <c r="P16" s="193">
        <f t="shared" si="2"/>
        <v>0</v>
      </c>
      <c r="Q16" s="347">
        <f t="shared" si="3"/>
        <v>0</v>
      </c>
      <c r="S16" s="164" t="s">
        <v>302</v>
      </c>
      <c r="T16" s="194">
        <v>-2.5000000000000001E-2</v>
      </c>
    </row>
    <row r="17" spans="3:20" s="172" customFormat="1" ht="26.25" customHeight="1" thickBot="1">
      <c r="C17" s="321" t="s">
        <v>18</v>
      </c>
      <c r="D17" s="336"/>
      <c r="E17" s="350">
        <f>SUM(E8:E16)</f>
        <v>1005</v>
      </c>
      <c r="F17" s="329">
        <f>SUM(F8:F16)</f>
        <v>736</v>
      </c>
      <c r="G17" s="351">
        <f>SUM(G8:G16)</f>
        <v>-269</v>
      </c>
      <c r="H17" s="341">
        <f>SUM(H8:H16)</f>
        <v>450</v>
      </c>
      <c r="I17" s="330"/>
      <c r="J17" s="331"/>
      <c r="K17" s="170"/>
      <c r="L17" s="477"/>
      <c r="M17" s="462">
        <f>SUM(M9:M16)</f>
        <v>-236</v>
      </c>
      <c r="N17" s="460">
        <f>SUM(N9:N16)</f>
        <v>535</v>
      </c>
      <c r="O17" s="460">
        <f>H17-N17</f>
        <v>-85</v>
      </c>
      <c r="P17" s="460"/>
      <c r="Q17" s="461"/>
      <c r="R17" s="171"/>
      <c r="S17" s="171" t="s">
        <v>309</v>
      </c>
      <c r="T17" s="195"/>
    </row>
    <row r="20" spans="3:20" ht="15">
      <c r="C20"/>
      <c r="D20"/>
      <c r="E20"/>
      <c r="F20"/>
      <c r="G20"/>
      <c r="H20"/>
      <c r="I20"/>
      <c r="J20"/>
    </row>
    <row r="21" spans="3:20" ht="15">
      <c r="C21"/>
      <c r="D21"/>
      <c r="E21"/>
      <c r="F21"/>
      <c r="G21"/>
      <c r="H21"/>
      <c r="I21"/>
      <c r="J21"/>
    </row>
    <row r="22" spans="3:20" ht="15">
      <c r="C22"/>
      <c r="D22"/>
      <c r="E22"/>
      <c r="F22"/>
      <c r="G22"/>
      <c r="H22"/>
      <c r="I22"/>
      <c r="J22"/>
    </row>
    <row r="23" spans="3:20" ht="15">
      <c r="C23"/>
      <c r="D23"/>
      <c r="E23"/>
      <c r="F23"/>
      <c r="G23"/>
      <c r="H23"/>
      <c r="I23"/>
      <c r="J23"/>
    </row>
    <row r="24" spans="3:20" ht="15">
      <c r="C24"/>
      <c r="D24"/>
      <c r="E24"/>
      <c r="F24"/>
      <c r="G24"/>
      <c r="H24"/>
      <c r="I24"/>
      <c r="J24"/>
    </row>
    <row r="25" spans="3:20" ht="15">
      <c r="C25"/>
      <c r="D25"/>
      <c r="E25"/>
      <c r="F25"/>
      <c r="G25"/>
      <c r="H25"/>
      <c r="I25"/>
      <c r="J25"/>
    </row>
    <row r="26" spans="3:20" ht="15">
      <c r="C26"/>
      <c r="D26"/>
      <c r="E26"/>
      <c r="F26"/>
      <c r="G26"/>
      <c r="H26"/>
      <c r="I26"/>
      <c r="J26"/>
    </row>
    <row r="27" spans="3:20" ht="15">
      <c r="C27"/>
      <c r="D27"/>
      <c r="E27"/>
      <c r="F27"/>
      <c r="G27"/>
      <c r="H27"/>
      <c r="I27"/>
      <c r="J27"/>
    </row>
    <row r="28" spans="3:20" ht="15">
      <c r="C28"/>
      <c r="D28"/>
      <c r="E28" s="173"/>
      <c r="F28" s="173"/>
      <c r="G28" s="173"/>
      <c r="H28"/>
      <c r="I28"/>
      <c r="J28"/>
    </row>
    <row r="29" spans="3:20" ht="15">
      <c r="C29"/>
      <c r="D29"/>
      <c r="E29"/>
      <c r="F29"/>
      <c r="G29"/>
      <c r="H29"/>
      <c r="I29"/>
      <c r="J29"/>
    </row>
    <row r="30" spans="3:20" ht="15">
      <c r="C30"/>
      <c r="D30"/>
      <c r="E30"/>
      <c r="F30"/>
      <c r="G30"/>
      <c r="H30"/>
      <c r="I30"/>
      <c r="J30"/>
    </row>
    <row r="31" spans="3:20" ht="15">
      <c r="C31"/>
      <c r="D31"/>
      <c r="E31"/>
      <c r="F31"/>
      <c r="G31"/>
      <c r="H31"/>
      <c r="I31"/>
      <c r="J31"/>
    </row>
  </sheetData>
  <conditionalFormatting sqref="I11:I16">
    <cfRule type="iconSet" priority="2">
      <iconSet showValue="0">
        <cfvo type="percent" val="0"/>
        <cfvo type="num" val="0"/>
        <cfvo type="num" val="0" gte="0"/>
      </iconSet>
    </cfRule>
  </conditionalFormatting>
  <conditionalFormatting sqref="I8:I10">
    <cfRule type="iconSet" priority="1">
      <iconSet showValue="0">
        <cfvo type="percent" val="0"/>
        <cfvo type="num" val="0"/>
        <cfvo type="num" val="0" gte="0"/>
      </iconSet>
    </cfRule>
  </conditionalFormatting>
  <printOptions horizontalCentered="1"/>
  <pageMargins left="0.51181102362204722" right="0.51181102362204722" top="0.74803149606299213" bottom="0.55118110236220474" header="0.31496062992125984" footer="0.31496062992125984"/>
  <pageSetup paperSize="9" scale="69"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'FRAP Summary'!$K$19:$Q$19</xm:f>
          </x14:formula1>
          <xm:sqref>O4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C1:U32"/>
  <sheetViews>
    <sheetView view="pageBreakPreview" zoomScaleNormal="90" zoomScaleSheetLayoutView="100" workbookViewId="0">
      <selection activeCell="J9" sqref="J9"/>
    </sheetView>
  </sheetViews>
  <sheetFormatPr defaultColWidth="9.140625" defaultRowHeight="14.25"/>
  <cols>
    <col min="1" max="2" width="1.28515625" style="160" customWidth="1"/>
    <col min="3" max="3" width="45.28515625" style="165" customWidth="1"/>
    <col min="4" max="4" width="18" style="160" customWidth="1"/>
    <col min="5" max="8" width="11.85546875" style="161" customWidth="1"/>
    <col min="9" max="9" width="9.7109375" style="161" customWidth="1"/>
    <col min="10" max="10" width="79.140625" style="165" customWidth="1"/>
    <col min="11" max="11" width="5.140625" style="160" customWidth="1"/>
    <col min="12" max="12" width="57.140625" style="160" customWidth="1"/>
    <col min="13" max="13" width="10.5703125" style="160" customWidth="1"/>
    <col min="14" max="14" width="9.42578125" style="160" customWidth="1"/>
    <col min="15" max="15" width="12.140625" style="160" customWidth="1"/>
    <col min="16" max="16" width="10.28515625" style="160" customWidth="1"/>
    <col min="17" max="17" width="16.140625" style="160" customWidth="1"/>
    <col min="18" max="18" width="9.42578125" style="160" customWidth="1"/>
    <col min="19" max="19" width="10.5703125" style="160" bestFit="1" customWidth="1"/>
    <col min="20" max="20" width="18.7109375" style="160" bestFit="1" customWidth="1"/>
    <col min="21" max="16384" width="9.140625" style="160"/>
  </cols>
  <sheetData>
    <row r="1" spans="3:21" ht="6" customHeight="1"/>
    <row r="2" spans="3:21" ht="6" customHeight="1"/>
    <row r="3" spans="3:21" ht="6" customHeight="1">
      <c r="E3" s="160"/>
      <c r="F3" s="160"/>
      <c r="G3" s="160"/>
    </row>
    <row r="4" spans="3:21" ht="18">
      <c r="C4" s="162" t="str">
        <f>P4&amp;" Summary - 2023/24 Expense and Revenue Strategies"</f>
        <v>Hornsby &amp; Ku-ring-gai Health Service Summary - 2023/24 Expense and Revenue Strategies</v>
      </c>
      <c r="N4" s="196" t="s">
        <v>276</v>
      </c>
      <c r="O4" s="196" t="s">
        <v>68</v>
      </c>
      <c r="P4" s="160" t="str">
        <f>VLOOKUP(O4,$S$7:$U$14,3,FALSE)</f>
        <v>Hornsby &amp; Ku-ring-gai Health Service</v>
      </c>
    </row>
    <row r="5" spans="3:21" ht="25.5" customHeight="1">
      <c r="C5" s="162" t="str">
        <f>"Roadmap owner/sponsor: "&amp;O5</f>
        <v>Roadmap owner/sponsor: Simon Hill</v>
      </c>
      <c r="D5" s="167"/>
      <c r="O5" s="160" t="str">
        <f>VLOOKUP(O4,$S$7:$T$14,2,FALSE)</f>
        <v>Simon Hill</v>
      </c>
      <c r="Q5" s="197">
        <f>E18</f>
        <v>549</v>
      </c>
    </row>
    <row r="6" spans="3:21" ht="15" thickBot="1">
      <c r="E6" s="164"/>
      <c r="F6" s="164"/>
      <c r="G6" s="164"/>
      <c r="H6" s="164"/>
      <c r="I6" s="164"/>
    </row>
    <row r="7" spans="3:21" ht="45.75" thickBot="1">
      <c r="C7" s="321" t="s">
        <v>277</v>
      </c>
      <c r="D7" s="332" t="s">
        <v>278</v>
      </c>
      <c r="E7" s="342" t="s">
        <v>203</v>
      </c>
      <c r="F7" s="322" t="s">
        <v>111</v>
      </c>
      <c r="G7" s="343" t="s">
        <v>112</v>
      </c>
      <c r="H7" s="337" t="s">
        <v>108</v>
      </c>
      <c r="I7" s="323" t="s">
        <v>12</v>
      </c>
      <c r="J7" s="324" t="s">
        <v>279</v>
      </c>
      <c r="K7"/>
      <c r="L7" s="463" t="s">
        <v>318</v>
      </c>
      <c r="M7" s="354" t="s">
        <v>281</v>
      </c>
      <c r="N7" s="312" t="s">
        <v>282</v>
      </c>
      <c r="O7" s="312" t="s">
        <v>109</v>
      </c>
      <c r="P7" s="312" t="s">
        <v>283</v>
      </c>
      <c r="Q7" s="356" t="s">
        <v>284</v>
      </c>
      <c r="S7" s="164" t="s">
        <v>85</v>
      </c>
      <c r="T7" s="160" t="s">
        <v>319</v>
      </c>
      <c r="U7" s="160" t="s">
        <v>285</v>
      </c>
    </row>
    <row r="8" spans="3:21" ht="146.44999999999999" customHeight="1">
      <c r="C8" s="317" t="s">
        <v>47</v>
      </c>
      <c r="D8" s="333" t="s">
        <v>67</v>
      </c>
      <c r="E8" s="344">
        <f>SUMIFS(Results!$O:$O,Results!$D:$D,$C8,Results!$G:$G,$O$4,Results!$I:$I,'Reference Lists'!$F$5)+SUMIFS(Results!$O:$O,Results!$D:$D,$C8,Results!$G:$G,$O$4,Results!$I:$I,'Reference Lists'!$F$6)</f>
        <v>549</v>
      </c>
      <c r="F8" s="190">
        <f>SUMIFS(Results!$P:$P,Results!$D:$D,$C8,Results!$G:$G,$O$4,Results!$I:$I,'Reference Lists'!$F$5)+SUMIFS(Results!$P:$P,Results!$D:$D,$C8,Results!$G:$G,$O$4,Results!$I:$I,'Reference Lists'!$F$6)</f>
        <v>549</v>
      </c>
      <c r="G8" s="345">
        <f>SUMIFS(Results!$Q:$Q,Results!$D:$D,$C8,Results!$G:$G,$O$4,Results!$I:$I,'Reference Lists'!$F$5)+SUMIFS(Results!$Q:$Q,Results!$D:$D,$C8,Results!$G:$G,$O$4,Results!$I:$I,'Reference Lists'!$F$6)</f>
        <v>0</v>
      </c>
      <c r="H8" s="338">
        <f>SUMIFS(Results!$M:$M,Results!$D:$D,$C8,Results!$G:$G,$O$4,Results!$I:$I,'Reference Lists'!$F$5)+SUMIFS(Results!$M:$M,Results!$D:$D,$C8,Results!$G:$G,$O$4,Results!$I:$I,'Reference Lists'!$F$6)</f>
        <v>164</v>
      </c>
      <c r="I8" s="319">
        <f t="shared" ref="I8:I17" si="0">Q8</f>
        <v>-1</v>
      </c>
      <c r="J8" s="320" t="s">
        <v>320</v>
      </c>
      <c r="K8"/>
      <c r="L8" s="320" t="s">
        <v>321</v>
      </c>
      <c r="M8" s="339">
        <f>SUMIFS(Results!$Q:$Q,Results!$D:$D,$C8,Results!$G:$G,$O$4,Results!$I:$I,'Reference Lists'!$F$5)+SUMIFS(Results!$Q:$Q,Results!$D:$D,$C8,Results!$G:$G,$O$4,Results!$I:$I,'Reference Lists'!$F$6)</f>
        <v>0</v>
      </c>
      <c r="N8" s="190">
        <f>SUMIFS(Results!$L:$L,Results!$D:$D,$C8,Results!$G:$G,$O$4,Results!$I:$I,'Reference Lists'!$F$5)+SUMIFS(Results!$L:$L,Results!$D:$D,$C8,Results!$G:$G,$O$4,Results!$I:$I,'Reference Lists'!$F$6)</f>
        <v>379</v>
      </c>
      <c r="O8" s="190">
        <f t="shared" ref="O8:O18" si="1">H8-N8</f>
        <v>-215</v>
      </c>
      <c r="P8" s="193">
        <f t="shared" ref="P8:P17" si="2">IF(N8=0,0,O8/N8)</f>
        <v>-0.56728232189973615</v>
      </c>
      <c r="Q8" s="347">
        <f t="shared" ref="Q8:Q13" si="3">IF(P8&gt;=$T$13,1,IF(P8&gt;=$T$15,0,-1))</f>
        <v>-1</v>
      </c>
      <c r="S8" s="164" t="s">
        <v>68</v>
      </c>
      <c r="T8" s="160" t="s">
        <v>69</v>
      </c>
      <c r="U8" s="160" t="s">
        <v>308</v>
      </c>
    </row>
    <row r="9" spans="3:21" ht="96" customHeight="1">
      <c r="C9" s="313"/>
      <c r="D9" s="449"/>
      <c r="E9" s="344">
        <f>SUMIFS(Results!$O:$O,Results!$D:$D,$C9,Results!$G:$G,$O$4,Results!$I:$I,'Reference Lists'!$F$5)+SUMIFS(Results!$O:$O,Results!$D:$D,$C9,Results!$G:$G,$O$4,Results!$I:$I,'Reference Lists'!$F$6)</f>
        <v>0</v>
      </c>
      <c r="F9" s="190">
        <f>SUMIFS(Results!$P:$P,Results!$D:$D,$C9,Results!$G:$G,$O$4,Results!$I:$I,'Reference Lists'!$F$5)+SUMIFS(Results!$P:$P,Results!$D:$D,$C9,Results!$G:$G,$O$4,Results!$I:$I,'Reference Lists'!$F$6)</f>
        <v>0</v>
      </c>
      <c r="G9" s="345">
        <f>SUMIFS(Results!$Q:$Q,Results!$D:$D,$C9,Results!$G:$G,$O$4,Results!$I:$I,'Reference Lists'!$F$5)+SUMIFS(Results!$Q:$Q,Results!$D:$D,$C9,Results!$G:$G,$O$4,Results!$I:$I,'Reference Lists'!$F$6)</f>
        <v>0</v>
      </c>
      <c r="H9" s="338">
        <f>SUMIFS(Results!$M:$M,Results!$D:$D,$C9,Results!$G:$G,$O$4,Results!$I:$I,'Reference Lists'!$F$5)+SUMIFS(Results!$M:$M,Results!$D:$D,$C9,Results!$G:$G,$O$4,Results!$I:$I,'Reference Lists'!$F$6)</f>
        <v>0</v>
      </c>
      <c r="I9" s="319">
        <f t="shared" si="0"/>
        <v>0</v>
      </c>
      <c r="J9" s="315"/>
      <c r="K9"/>
      <c r="L9" s="464"/>
      <c r="M9" s="339">
        <f>SUMIFS(Results!$Q:$Q,Results!$D:$D,$C9,Results!$G:$G,$O$4,Results!$I:$I,'Reference Lists'!$F$5)+SUMIFS(Results!$Q:$Q,Results!$D:$D,$C9,Results!$G:$G,$O$4,Results!$I:$I,'Reference Lists'!$F$6)</f>
        <v>0</v>
      </c>
      <c r="N9" s="190">
        <f>SUMIFS(Results!$L:$L,Results!$D:$D,$C9,Results!$G:$G,$O$4,Results!$I:$I,'Reference Lists'!$F$5)+SUMIFS(Results!$L:$L,Results!$D:$D,$C9,Results!$G:$G,$O$4,Results!$I:$I,'Reference Lists'!$F$6)</f>
        <v>0</v>
      </c>
      <c r="O9" s="190">
        <f t="shared" si="1"/>
        <v>0</v>
      </c>
      <c r="P9" s="193">
        <f t="shared" si="2"/>
        <v>0</v>
      </c>
      <c r="Q9" s="347">
        <f t="shared" si="3"/>
        <v>0</v>
      </c>
      <c r="S9" s="164" t="s">
        <v>73</v>
      </c>
      <c r="T9" s="160" t="s">
        <v>74</v>
      </c>
      <c r="U9" s="160" t="s">
        <v>291</v>
      </c>
    </row>
    <row r="10" spans="3:21" ht="46.5" customHeight="1">
      <c r="C10" s="313"/>
      <c r="D10" s="334"/>
      <c r="E10" s="344">
        <f>SUMIFS(Results!$O:$O,Results!$D:$D,$C10,Results!$G:$G,$O$4,Results!$I:$I,'Reference Lists'!$F$5)+SUMIFS(Results!$O:$O,Results!$D:$D,$C10,Results!$G:$G,$O$4,Results!$I:$I,'Reference Lists'!$F$6)</f>
        <v>0</v>
      </c>
      <c r="F10" s="190">
        <f>SUMIFS(Results!$P:$P,Results!$D:$D,$C10,Results!$G:$G,$O$4,Results!$I:$I,'Reference Lists'!$F$5)+SUMIFS(Results!$P:$P,Results!$D:$D,$C10,Results!$G:$G,$O$4,Results!$I:$I,'Reference Lists'!$F$6)</f>
        <v>0</v>
      </c>
      <c r="G10" s="345">
        <f>SUMIFS(Results!$Q:$Q,Results!$D:$D,$C10,Results!$G:$G,$O$4,Results!$I:$I,'Reference Lists'!$F$5)+SUMIFS(Results!$Q:$Q,Results!$D:$D,$C10,Results!$G:$G,$O$4,Results!$I:$I,'Reference Lists'!$F$6)</f>
        <v>0</v>
      </c>
      <c r="H10" s="338">
        <f>SUMIFS(Results!$M:$M,Results!$D:$D,$C10,Results!$G:$G,$O$4,Results!$I:$I,'Reference Lists'!$F$5)+SUMIFS(Results!$M:$M,Results!$D:$D,$C10,Results!$G:$G,$O$4,Results!$I:$I,'Reference Lists'!$F$6)</f>
        <v>0</v>
      </c>
      <c r="I10" s="319">
        <f t="shared" si="0"/>
        <v>0</v>
      </c>
      <c r="J10" s="315"/>
      <c r="K10"/>
      <c r="L10" s="464"/>
      <c r="M10" s="339">
        <f>SUMIFS(Results!$Q:$Q,Results!$D:$D,$C10,Results!$G:$G,$O$4,Results!$I:$I,'Reference Lists'!$F$5)+SUMIFS(Results!$Q:$Q,Results!$D:$D,$C10,Results!$G:$G,$O$4,Results!$I:$I,'Reference Lists'!$F$6)</f>
        <v>0</v>
      </c>
      <c r="N10" s="190">
        <f>SUMIFS(Results!$L:$L,Results!$D:$D,$C10,Results!$G:$G,$O$4,Results!$I:$I,'Reference Lists'!$F$5)+SUMIFS(Results!$L:$L,Results!$D:$D,$C10,Results!$G:$G,$O$4,Results!$I:$I,'Reference Lists'!$F$6)</f>
        <v>0</v>
      </c>
      <c r="O10" s="190">
        <f t="shared" si="1"/>
        <v>0</v>
      </c>
      <c r="P10" s="193">
        <f t="shared" si="2"/>
        <v>0</v>
      </c>
      <c r="Q10" s="347">
        <f t="shared" si="3"/>
        <v>0</v>
      </c>
      <c r="S10" s="164" t="s">
        <v>213</v>
      </c>
      <c r="T10" s="160" t="s">
        <v>294</v>
      </c>
      <c r="U10" s="160" t="s">
        <v>295</v>
      </c>
    </row>
    <row r="11" spans="3:21" ht="46.5" customHeight="1">
      <c r="C11" s="313"/>
      <c r="D11" s="334"/>
      <c r="E11" s="344">
        <f>SUMIFS(Results!$O:$O,Results!$D:$D,$C11,Results!$G:$G,$O$4,Results!$I:$I,'Reference Lists'!$F$5)+SUMIFS(Results!$O:$O,Results!$D:$D,$C11,Results!$G:$G,$O$4,Results!$I:$I,'Reference Lists'!$F$6)</f>
        <v>0</v>
      </c>
      <c r="F11" s="190">
        <f>SUMIFS(Results!$P:$P,Results!$D:$D,$C11,Results!$G:$G,$O$4,Results!$I:$I,'Reference Lists'!$F$5)+SUMIFS(Results!$P:$P,Results!$D:$D,$C11,Results!$G:$G,$O$4,Results!$I:$I,'Reference Lists'!$F$6)</f>
        <v>0</v>
      </c>
      <c r="G11" s="345">
        <f>SUMIFS(Results!$Q:$Q,Results!$D:$D,$C11,Results!$G:$G,$O$4,Results!$I:$I,'Reference Lists'!$F$5)+SUMIFS(Results!$Q:$Q,Results!$D:$D,$C11,Results!$G:$G,$O$4,Results!$I:$I,'Reference Lists'!$F$6)</f>
        <v>0</v>
      </c>
      <c r="H11" s="338">
        <f>SUMIFS(Results!$M:$M,Results!$D:$D,$C11,Results!$G:$G,$O$4,Results!$I:$I,'Reference Lists'!$F$5)+SUMIFS(Results!$M:$M,Results!$D:$D,$C11,Results!$G:$G,$O$4,Results!$I:$I,'Reference Lists'!$F$6)</f>
        <v>0</v>
      </c>
      <c r="I11" s="319">
        <f t="shared" si="0"/>
        <v>0</v>
      </c>
      <c r="J11" s="315"/>
      <c r="K11"/>
      <c r="L11" s="464"/>
      <c r="M11" s="339">
        <f>SUMIFS(Results!$Q:$Q,Results!$D:$D,$C11,Results!$G:$G,$O$4,Results!$I:$I,'Reference Lists'!$F$5)+SUMIFS(Results!$Q:$Q,Results!$D:$D,$C11,Results!$G:$G,$O$4,Results!$I:$I,'Reference Lists'!$F$6)</f>
        <v>0</v>
      </c>
      <c r="N11" s="190">
        <f>SUMIFS(Results!$L:$L,Results!$D:$D,$C11,Results!$G:$G,$O$4,Results!$I:$I,'Reference Lists'!$F$5)+SUMIFS(Results!$L:$L,Results!$D:$D,$C11,Results!$G:$G,$O$4,Results!$I:$I,'Reference Lists'!$F$6)</f>
        <v>0</v>
      </c>
      <c r="O11" s="190">
        <f t="shared" si="1"/>
        <v>0</v>
      </c>
      <c r="P11" s="193">
        <f t="shared" si="2"/>
        <v>0</v>
      </c>
      <c r="Q11" s="347">
        <f t="shared" si="3"/>
        <v>0</v>
      </c>
      <c r="S11" s="164" t="s">
        <v>214</v>
      </c>
      <c r="T11" s="160" t="s">
        <v>297</v>
      </c>
      <c r="U11" s="160" t="s">
        <v>298</v>
      </c>
    </row>
    <row r="12" spans="3:21" ht="46.5" customHeight="1">
      <c r="C12" s="362"/>
      <c r="D12" s="363"/>
      <c r="E12" s="364">
        <f>SUMIFS(Results!$O:$O,Results!$D:$D,$C12,Results!$G:$G,$O$4,Results!$I:$I,'Reference Lists'!$F$5)+SUMIFS(Results!$O:$O,Results!$D:$D,$C12,Results!$G:$G,$O$4,Results!$I:$I,'Reference Lists'!$F$6)</f>
        <v>0</v>
      </c>
      <c r="F12" s="365">
        <f>SUMIFS(Results!$P:$P,Results!$D:$D,$C12,Results!$G:$G,$O$4,Results!$I:$I,'Reference Lists'!$F$5)+SUMIFS(Results!$P:$P,Results!$D:$D,$C12,Results!$G:$G,$O$4,Results!$I:$I,'Reference Lists'!$F$6)</f>
        <v>0</v>
      </c>
      <c r="G12" s="366">
        <f>SUMIFS(Results!$Q:$Q,Results!$D:$D,$C12,Results!$G:$G,$O$4,Results!$I:$I,'Reference Lists'!$F$5)+SUMIFS(Results!$Q:$Q,Results!$D:$D,$C12,Results!$G:$G,$O$4,Results!$I:$I,'Reference Lists'!$F$6)</f>
        <v>0</v>
      </c>
      <c r="H12" s="367">
        <f>SUMIFS(Results!$M:$M,Results!$D:$D,$C12,Results!$G:$G,$O$4,Results!$I:$I,'Reference Lists'!$F$5)+SUMIFS(Results!$M:$M,Results!$D:$D,$C12,Results!$G:$G,$O$4,Results!$I:$I,'Reference Lists'!$F$6)</f>
        <v>0</v>
      </c>
      <c r="I12" s="368">
        <f t="shared" si="0"/>
        <v>0</v>
      </c>
      <c r="J12" s="370"/>
      <c r="K12"/>
      <c r="L12" s="464"/>
      <c r="M12" s="339">
        <f>SUMIFS(Results!$Q:$Q,Results!$D:$D,$C12,Results!$G:$G,$O$4,Results!$I:$I,'Reference Lists'!$F$5)+SUMIFS(Results!$Q:$Q,Results!$D:$D,$C12,Results!$G:$G,$O$4,Results!$I:$I,'Reference Lists'!$F$6)</f>
        <v>0</v>
      </c>
      <c r="N12" s="190">
        <f>SUMIFS(Results!$L:$L,Results!$D:$D,$C12,Results!$G:$G,$O$4,Results!$I:$I,'Reference Lists'!$F$5)+SUMIFS(Results!$L:$L,Results!$D:$D,$C12,Results!$G:$G,$O$4,Results!$I:$I,'Reference Lists'!$F$6)</f>
        <v>0</v>
      </c>
      <c r="O12" s="190">
        <f t="shared" si="1"/>
        <v>0</v>
      </c>
      <c r="P12" s="193">
        <f t="shared" si="2"/>
        <v>0</v>
      </c>
      <c r="Q12" s="347">
        <f t="shared" si="3"/>
        <v>0</v>
      </c>
      <c r="S12" s="164" t="s">
        <v>24</v>
      </c>
      <c r="T12" s="160" t="s">
        <v>32</v>
      </c>
      <c r="U12" s="160" t="s">
        <v>300</v>
      </c>
    </row>
    <row r="13" spans="3:21" ht="46.5" customHeight="1" thickBot="1">
      <c r="C13" s="362"/>
      <c r="D13" s="363"/>
      <c r="E13" s="364">
        <f>SUMIFS(Results!$O:$O,Results!$D:$D,$C13,Results!$G:$G,$O$4,Results!$I:$I,'Reference Lists'!$F$5)+SUMIFS(Results!$O:$O,Results!$D:$D,$C13,Results!$G:$G,$O$4,Results!$I:$I,'Reference Lists'!$F$6)</f>
        <v>0</v>
      </c>
      <c r="F13" s="365">
        <f>SUMIFS(Results!$P:$P,Results!$D:$D,$C13,Results!$G:$G,$O$4,Results!$I:$I,'Reference Lists'!$F$5)+SUMIFS(Results!$P:$P,Results!$D:$D,$C13,Results!$G:$G,$O$4,Results!$I:$I,'Reference Lists'!$F$6)</f>
        <v>0</v>
      </c>
      <c r="G13" s="366">
        <f>SUMIFS(Results!$Q:$Q,Results!$D:$D,$C13,Results!$G:$G,$O$4,Results!$I:$I,'Reference Lists'!$F$5)+SUMIFS(Results!$Q:$Q,Results!$D:$D,$C13,Results!$G:$G,$O$4,Results!$I:$I,'Reference Lists'!$F$6)</f>
        <v>0</v>
      </c>
      <c r="H13" s="367">
        <f>SUMIFS(Results!$M:$M,Results!$D:$D,$C13,Results!$G:$G,$O$4,Results!$I:$I,'Reference Lists'!$F$5)+SUMIFS(Results!$M:$M,Results!$D:$D,$C13,Results!$G:$G,$O$4,Results!$I:$I,'Reference Lists'!$F$6)</f>
        <v>0</v>
      </c>
      <c r="I13" s="368">
        <f t="shared" si="0"/>
        <v>0</v>
      </c>
      <c r="J13" s="370"/>
      <c r="K13"/>
      <c r="L13" s="464"/>
      <c r="M13" s="339">
        <f>SUMIFS(Results!$Q:$Q,Results!$D:$D,$C13,Results!$G:$G,$O$4,Results!$I:$I,'Reference Lists'!$F$5)+SUMIFS(Results!$Q:$Q,Results!$D:$D,$C13,Results!$G:$G,$O$4,Results!$I:$I,'Reference Lists'!$F$6)</f>
        <v>0</v>
      </c>
      <c r="N13" s="190">
        <f>SUMIFS(Results!$L:$L,Results!$D:$D,$C13,Results!$G:$G,$O$4,Results!$I:$I,'Reference Lists'!$F$5)+SUMIFS(Results!$L:$L,Results!$D:$D,$C13,Results!$G:$G,$O$4,Results!$I:$I,'Reference Lists'!$F$6)</f>
        <v>0</v>
      </c>
      <c r="O13" s="190">
        <f t="shared" si="1"/>
        <v>0</v>
      </c>
      <c r="P13" s="193">
        <f t="shared" si="2"/>
        <v>0</v>
      </c>
      <c r="Q13" s="347">
        <f t="shared" si="3"/>
        <v>0</v>
      </c>
      <c r="S13" s="164" t="s">
        <v>63</v>
      </c>
      <c r="T13" s="160" t="s">
        <v>64</v>
      </c>
      <c r="U13" s="160" t="s">
        <v>288</v>
      </c>
    </row>
    <row r="14" spans="3:21" ht="46.5" hidden="1" customHeight="1">
      <c r="C14" s="313"/>
      <c r="D14" s="334"/>
      <c r="E14" s="346">
        <f>SUMIFS(Results!$O:$O,Results!$D:$D,$C14,Results!$G:$G,$O$4)</f>
        <v>0</v>
      </c>
      <c r="F14" s="190"/>
      <c r="G14" s="347"/>
      <c r="H14" s="339">
        <f>SUMIFS(Results!$M:$M,Results!$D:$D,$C14,Results!$G:$G,$O$4)</f>
        <v>0</v>
      </c>
      <c r="I14" s="314">
        <f t="shared" si="0"/>
        <v>1</v>
      </c>
      <c r="J14" s="316"/>
      <c r="K14"/>
      <c r="L14" s="478"/>
      <c r="M14"/>
      <c r="N14" s="190">
        <f>SUMIFS(Results!$L:$L,Results!$D:$D,$C14,Results!$G:$G,$O$4)</f>
        <v>0</v>
      </c>
      <c r="O14" s="190">
        <f t="shared" si="1"/>
        <v>0</v>
      </c>
      <c r="P14" s="193">
        <f t="shared" si="2"/>
        <v>0</v>
      </c>
      <c r="Q14" s="347">
        <f>IF(P14&gt;=$T$16,1,IF(P14&gt;=$T$17,0,-1))</f>
        <v>1</v>
      </c>
      <c r="S14" s="164" t="s">
        <v>24</v>
      </c>
      <c r="T14" s="160" t="s">
        <v>317</v>
      </c>
      <c r="U14" s="160" t="s">
        <v>300</v>
      </c>
    </row>
    <row r="15" spans="3:21" ht="46.5" hidden="1" customHeight="1">
      <c r="C15" s="313"/>
      <c r="D15" s="334"/>
      <c r="E15" s="346">
        <f>SUMIFS(Results!$O:$O,Results!$D:$D,$C15,Results!$G:$G,$O$4)</f>
        <v>0</v>
      </c>
      <c r="F15" s="190"/>
      <c r="G15" s="347"/>
      <c r="H15" s="339">
        <f>SUMIFS(Results!$M:$M,Results!$D:$D,$C15,Results!$G:$G,$O$4)</f>
        <v>0</v>
      </c>
      <c r="I15" s="314">
        <f t="shared" si="0"/>
        <v>1</v>
      </c>
      <c r="J15" s="316"/>
      <c r="K15"/>
      <c r="L15" s="478"/>
      <c r="M15"/>
      <c r="N15" s="190">
        <f>SUMIFS(Results!$L:$L,Results!$D:$D,$C15,Results!$G:$G,$O$4)</f>
        <v>0</v>
      </c>
      <c r="O15" s="190">
        <f t="shared" si="1"/>
        <v>0</v>
      </c>
      <c r="P15" s="193">
        <f t="shared" si="2"/>
        <v>0</v>
      </c>
      <c r="Q15" s="347">
        <f>IF(P15&gt;=$T$16,1,IF(P15&gt;=$T$17,0,-1))</f>
        <v>1</v>
      </c>
    </row>
    <row r="16" spans="3:21" ht="46.5" hidden="1" customHeight="1">
      <c r="C16" s="313"/>
      <c r="D16" s="334"/>
      <c r="E16" s="346">
        <f>SUMIFS(Results!$O:$O,Results!$D:$D,$C16,Results!$G:$G,$O$4)</f>
        <v>0</v>
      </c>
      <c r="F16" s="190"/>
      <c r="G16" s="347"/>
      <c r="H16" s="339">
        <f>SUMIFS(Results!$M:$M,Results!$D:$D,$C16,Results!$G:$G,$O$4)</f>
        <v>0</v>
      </c>
      <c r="I16" s="314">
        <f t="shared" si="0"/>
        <v>1</v>
      </c>
      <c r="J16" s="316"/>
      <c r="K16"/>
      <c r="L16" s="478"/>
      <c r="M16"/>
      <c r="N16" s="190">
        <f>SUMIFS(Results!$L:$L,Results!$D:$D,$C16,Results!$G:$G,$O$4)</f>
        <v>0</v>
      </c>
      <c r="O16" s="190">
        <f t="shared" si="1"/>
        <v>0</v>
      </c>
      <c r="P16" s="193">
        <f t="shared" si="2"/>
        <v>0</v>
      </c>
      <c r="Q16" s="347">
        <f>IF(P16&gt;=$T$16,1,IF(P16&gt;=$T$17,0,-1))</f>
        <v>1</v>
      </c>
      <c r="S16" s="160" t="s">
        <v>301</v>
      </c>
      <c r="T16" s="194">
        <v>0</v>
      </c>
    </row>
    <row r="17" spans="3:20" ht="46.5" hidden="1" customHeight="1">
      <c r="C17" s="325"/>
      <c r="D17" s="335"/>
      <c r="E17" s="348">
        <f>SUMIFS(Results!$O:$O,Results!$D:$D,$C17,Results!$G:$G,$O$4)</f>
        <v>0</v>
      </c>
      <c r="F17" s="326"/>
      <c r="G17" s="349"/>
      <c r="H17" s="340">
        <f>SUMIFS(Results!$M:$M,Results!$D:$D,$C17,Results!$G:$G,$O$4)</f>
        <v>0</v>
      </c>
      <c r="I17" s="327">
        <f t="shared" si="0"/>
        <v>1</v>
      </c>
      <c r="J17" s="328"/>
      <c r="K17"/>
      <c r="L17" s="479"/>
      <c r="M17"/>
      <c r="N17" s="190">
        <f>SUMIFS(Results!$L:$L,Results!$D:$D,$C17,Results!$G:$G,$O$4)</f>
        <v>0</v>
      </c>
      <c r="O17" s="190">
        <f t="shared" si="1"/>
        <v>0</v>
      </c>
      <c r="P17" s="193">
        <f t="shared" si="2"/>
        <v>0</v>
      </c>
      <c r="Q17" s="347">
        <f>IF(P17&gt;=$T$16,1,IF(P17&gt;=$T$17,0,-1))</f>
        <v>1</v>
      </c>
      <c r="S17" s="164" t="s">
        <v>302</v>
      </c>
      <c r="T17" s="194">
        <v>-2.5000000000000001E-2</v>
      </c>
    </row>
    <row r="18" spans="3:20" s="172" customFormat="1" ht="26.25" customHeight="1" thickBot="1">
      <c r="C18" s="321" t="s">
        <v>18</v>
      </c>
      <c r="D18" s="336"/>
      <c r="E18" s="350">
        <f>SUM(E8:E17)</f>
        <v>549</v>
      </c>
      <c r="F18" s="329">
        <f>SUM(F8:F17)</f>
        <v>549</v>
      </c>
      <c r="G18" s="351">
        <f>SUM(G8:G17)</f>
        <v>0</v>
      </c>
      <c r="H18" s="341">
        <f>SUM(H8:H17)</f>
        <v>164</v>
      </c>
      <c r="I18" s="330"/>
      <c r="J18" s="331"/>
      <c r="K18" s="170"/>
      <c r="L18" s="480"/>
      <c r="M18" s="462">
        <f>SUM(M8:M17)</f>
        <v>0</v>
      </c>
      <c r="N18" s="460">
        <f>SUM(N8:N17)</f>
        <v>379</v>
      </c>
      <c r="O18" s="460">
        <f t="shared" si="1"/>
        <v>-215</v>
      </c>
      <c r="P18" s="460"/>
      <c r="Q18" s="461"/>
      <c r="R18" s="171"/>
      <c r="S18" s="171" t="s">
        <v>309</v>
      </c>
      <c r="T18" s="195"/>
    </row>
    <row r="21" spans="3:20" ht="15">
      <c r="C21"/>
      <c r="D21"/>
      <c r="E21"/>
      <c r="F21"/>
      <c r="G21"/>
      <c r="H21"/>
      <c r="I21"/>
      <c r="J21"/>
    </row>
    <row r="22" spans="3:20" ht="15">
      <c r="C22"/>
      <c r="D22"/>
      <c r="E22"/>
      <c r="F22"/>
      <c r="G22"/>
      <c r="H22"/>
      <c r="I22"/>
      <c r="J22"/>
    </row>
    <row r="23" spans="3:20" ht="15">
      <c r="C23"/>
      <c r="D23"/>
      <c r="E23"/>
      <c r="F23"/>
      <c r="G23"/>
      <c r="H23"/>
      <c r="I23"/>
      <c r="J23"/>
    </row>
    <row r="24" spans="3:20" ht="15">
      <c r="C24"/>
      <c r="D24"/>
      <c r="E24"/>
      <c r="F24"/>
      <c r="G24"/>
      <c r="H24"/>
      <c r="I24"/>
      <c r="J24"/>
    </row>
    <row r="25" spans="3:20" ht="15">
      <c r="C25"/>
      <c r="D25"/>
      <c r="E25"/>
      <c r="F25"/>
      <c r="G25"/>
      <c r="H25"/>
      <c r="I25"/>
      <c r="J25"/>
    </row>
    <row r="26" spans="3:20" ht="15">
      <c r="C26"/>
      <c r="D26"/>
      <c r="E26"/>
      <c r="F26"/>
      <c r="G26"/>
      <c r="H26"/>
      <c r="I26"/>
      <c r="J26"/>
    </row>
    <row r="27" spans="3:20" ht="15">
      <c r="C27"/>
      <c r="D27"/>
      <c r="E27"/>
      <c r="F27"/>
      <c r="G27"/>
      <c r="H27"/>
      <c r="I27"/>
      <c r="J27"/>
    </row>
    <row r="28" spans="3:20" ht="15">
      <c r="C28"/>
      <c r="D28"/>
      <c r="E28"/>
      <c r="F28"/>
      <c r="G28"/>
      <c r="H28"/>
      <c r="I28"/>
      <c r="J28"/>
    </row>
    <row r="29" spans="3:20" ht="15">
      <c r="C29"/>
      <c r="D29"/>
      <c r="E29" s="173"/>
      <c r="F29" s="173"/>
      <c r="G29" s="173"/>
      <c r="H29"/>
      <c r="I29"/>
      <c r="J29"/>
    </row>
    <row r="30" spans="3:20" ht="15">
      <c r="C30"/>
      <c r="D30"/>
      <c r="E30"/>
      <c r="F30"/>
      <c r="G30"/>
      <c r="H30"/>
      <c r="I30"/>
      <c r="J30"/>
    </row>
    <row r="31" spans="3:20" ht="15">
      <c r="C31"/>
      <c r="D31"/>
      <c r="E31"/>
      <c r="F31"/>
      <c r="G31"/>
      <c r="H31"/>
      <c r="I31"/>
      <c r="J31"/>
    </row>
    <row r="32" spans="3:20" ht="15">
      <c r="C32"/>
      <c r="D32"/>
      <c r="E32"/>
      <c r="F32"/>
      <c r="G32"/>
      <c r="H32"/>
      <c r="I32"/>
      <c r="J32"/>
    </row>
  </sheetData>
  <sheetProtection algorithmName="SHA-512" hashValue="yLJsvZcl6Z3oj3Oy/ZggRpLy/gKozkEWJ9oHzN4nZ4ZBQvH6ILm+vx4a0yA5b6aJgm5mtydIdh0Q51WxOoESCQ==" saltValue="U5H/6cdnOo9JqkP166FJ6A==" spinCount="100000" sheet="1" objects="1" scenarios="1"/>
  <conditionalFormatting sqref="I13:I17">
    <cfRule type="iconSet" priority="4">
      <iconSet showValue="0">
        <cfvo type="percent" val="0"/>
        <cfvo type="num" val="0"/>
        <cfvo type="num" val="0" gte="0"/>
      </iconSet>
    </cfRule>
  </conditionalFormatting>
  <conditionalFormatting sqref="I12">
    <cfRule type="iconSet" priority="3">
      <iconSet showValue="0">
        <cfvo type="percent" val="0"/>
        <cfvo type="num" val="0"/>
        <cfvo type="num" val="0" gte="0"/>
      </iconSet>
    </cfRule>
  </conditionalFormatting>
  <conditionalFormatting sqref="I8:I11">
    <cfRule type="iconSet" priority="1">
      <iconSet showValue="0">
        <cfvo type="percent" val="0"/>
        <cfvo type="num" val="0"/>
        <cfvo type="num" val="0" gte="0"/>
      </iconSet>
    </cfRule>
  </conditionalFormatting>
  <printOptions horizontalCentered="1"/>
  <pageMargins left="0.51181102362204722" right="0.51181102362204722" top="0.74803149606299213" bottom="0.55118110236220474" header="0.31496062992125984" footer="0.31496062992125984"/>
  <pageSetup paperSize="9" scale="68"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'FRAP Summary'!$K$19:$Q$19</xm:f>
          </x14:formula1>
          <xm:sqref>O4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C1:U31"/>
  <sheetViews>
    <sheetView view="pageBreakPreview" zoomScaleNormal="100" zoomScaleSheetLayoutView="100" workbookViewId="0">
      <selection activeCell="G52" sqref="G52"/>
    </sheetView>
  </sheetViews>
  <sheetFormatPr defaultColWidth="9.140625" defaultRowHeight="14.25"/>
  <cols>
    <col min="1" max="2" width="1.28515625" style="160" customWidth="1"/>
    <col min="3" max="3" width="57" style="165" customWidth="1"/>
    <col min="4" max="4" width="21.7109375" style="160" bestFit="1" customWidth="1"/>
    <col min="5" max="8" width="11.42578125" style="161" customWidth="1"/>
    <col min="9" max="9" width="9.7109375" style="161" customWidth="1"/>
    <col min="10" max="10" width="79.140625" style="165" customWidth="1"/>
    <col min="11" max="11" width="3.28515625" style="160" customWidth="1"/>
    <col min="12" max="12" width="60.85546875" style="160" customWidth="1"/>
    <col min="13" max="13" width="10.85546875" style="160" customWidth="1"/>
    <col min="14" max="14" width="9.42578125" style="160" customWidth="1"/>
    <col min="15" max="15" width="12.140625" style="160" customWidth="1"/>
    <col min="16" max="16" width="10.28515625" style="160" customWidth="1"/>
    <col min="17" max="17" width="16.140625" style="160" customWidth="1"/>
    <col min="18" max="19" width="9.42578125" style="160" customWidth="1"/>
    <col min="20" max="20" width="18.7109375" style="160" bestFit="1" customWidth="1"/>
    <col min="21" max="16384" width="9.140625" style="160"/>
  </cols>
  <sheetData>
    <row r="1" spans="3:21" ht="6" customHeight="1"/>
    <row r="2" spans="3:21" ht="6" customHeight="1"/>
    <row r="3" spans="3:21" ht="6" customHeight="1">
      <c r="E3" s="160"/>
      <c r="F3" s="160"/>
      <c r="G3" s="160"/>
    </row>
    <row r="4" spans="3:21" ht="18">
      <c r="C4" s="162" t="str">
        <f>P4&amp;" Summary - 2023/24 Expense and Revenue Strategies"</f>
        <v>Mona Vale Hospital Summary - 2023/24 Expense and Revenue Strategies</v>
      </c>
      <c r="N4" s="196" t="s">
        <v>276</v>
      </c>
      <c r="O4" s="196" t="s">
        <v>213</v>
      </c>
      <c r="P4" s="160" t="str">
        <f>VLOOKUP(O4,$S$7:$U$13,3,FALSE)</f>
        <v>Mona Vale Hospital</v>
      </c>
    </row>
    <row r="5" spans="3:21" ht="25.5" customHeight="1">
      <c r="C5" s="166" t="str">
        <f>"Roadmap owner/sponsor: "&amp;O5</f>
        <v>Roadmap owner/sponsor: James Stormon</v>
      </c>
      <c r="D5" s="167"/>
      <c r="O5" s="160" t="str">
        <f>VLOOKUP(O4,$S$7:$T$13,2,FALSE)</f>
        <v>James Stormon</v>
      </c>
      <c r="Q5" s="197">
        <f>E17</f>
        <v>0</v>
      </c>
    </row>
    <row r="6" spans="3:21" ht="15" thickBot="1">
      <c r="E6" s="164"/>
      <c r="F6" s="164"/>
      <c r="G6" s="164"/>
      <c r="H6" s="164"/>
      <c r="I6" s="164"/>
    </row>
    <row r="7" spans="3:21" ht="45.75" thickBot="1">
      <c r="C7" s="321" t="s">
        <v>277</v>
      </c>
      <c r="D7" s="332" t="s">
        <v>278</v>
      </c>
      <c r="E7" s="342" t="s">
        <v>203</v>
      </c>
      <c r="F7" s="322" t="s">
        <v>111</v>
      </c>
      <c r="G7" s="343" t="s">
        <v>112</v>
      </c>
      <c r="H7" s="337" t="s">
        <v>108</v>
      </c>
      <c r="I7" s="323" t="s">
        <v>12</v>
      </c>
      <c r="J7" s="324" t="s">
        <v>279</v>
      </c>
      <c r="K7"/>
      <c r="L7" s="463" t="s">
        <v>318</v>
      </c>
      <c r="M7" s="354" t="s">
        <v>281</v>
      </c>
      <c r="N7" s="312" t="s">
        <v>282</v>
      </c>
      <c r="O7" s="312" t="s">
        <v>109</v>
      </c>
      <c r="P7" s="312" t="s">
        <v>283</v>
      </c>
      <c r="Q7" s="356" t="s">
        <v>284</v>
      </c>
      <c r="S7" s="164" t="s">
        <v>85</v>
      </c>
      <c r="T7" s="160" t="s">
        <v>86</v>
      </c>
      <c r="U7" s="160" t="s">
        <v>285</v>
      </c>
    </row>
    <row r="8" spans="3:21" ht="72.75" customHeight="1" thickBot="1">
      <c r="C8" s="353"/>
      <c r="D8" s="333"/>
      <c r="E8" s="344">
        <f>SUMIFS(Results!$O:$O,Results!$D:$D,$C8,Results!$G:$G,$O$4,Results!$I:$I,'Reference Lists'!$F$5)+SUMIFS(Results!$O:$O,Results!$D:$D,$C8,Results!$G:$G,$O$4,Results!$I:$I,'Reference Lists'!$F$6)</f>
        <v>0</v>
      </c>
      <c r="F8" s="318">
        <f>SUMIFS(Results!$P:$P,Results!$D:$D,$C8,Results!$G:$G,$O$4,Results!$I:$I,'Reference Lists'!$F$5)+SUMIFS(Results!$P:$P,Results!$D:$D,$C8,Results!$G:$G,$O$4,Results!$I:$I,'Reference Lists'!$F$6)</f>
        <v>0</v>
      </c>
      <c r="G8" s="345">
        <f>SUMIFS(Results!$Q:$Q,Results!$D:$D,$C8,Results!$G:$G,$O$4,Results!$I:$I,'Reference Lists'!$F$5)+SUMIFS(Results!$Q:$Q,Results!$D:$D,$C8,Results!$G:$G,$O$4,Results!$I:$I,'Reference Lists'!$F$6)</f>
        <v>0</v>
      </c>
      <c r="H8" s="338">
        <f>SUMIFS(Results!$M:$M,Results!$D:$D,$C8,Results!$G:$G,$O$4,Results!$I:$I,'Reference Lists'!$F$5)+SUMIFS(Results!$M:$M,Results!$D:$D,$C8,Results!$G:$G,$O$4,Results!$I:$I,'Reference Lists'!$F$6)</f>
        <v>0</v>
      </c>
      <c r="I8" s="319">
        <f>Q8</f>
        <v>1</v>
      </c>
      <c r="J8" s="320"/>
      <c r="K8"/>
      <c r="L8" s="320" t="s">
        <v>322</v>
      </c>
      <c r="M8" s="339">
        <f>SUMIFS(Results!$Q:$Q,Results!$D:$D,$C8,Results!$G:$G,$O$4,Results!$I:$I,'Reference Lists'!$F$5)+SUMIFS(Results!$Q:$Q,Results!$D:$D,$C8,Results!$G:$G,$O$4,Results!$I:$I,'Reference Lists'!$F$6)</f>
        <v>0</v>
      </c>
      <c r="N8" s="190">
        <f>SUMIFS(Results!$L:$L,Results!$D:$D,$C8,Results!$G:$G,$O$4,Results!$I:$I,'Reference Lists'!$F$5)+SUMIFS(Results!$L:$L,Results!$D:$D,$C8,Results!$G:$G,$O$4,Results!$I:$I,'Reference Lists'!$F$6)</f>
        <v>0</v>
      </c>
      <c r="O8" s="190">
        <f t="shared" ref="O8:O17" si="0">H8-N8</f>
        <v>0</v>
      </c>
      <c r="P8" s="193">
        <f>IF(N8=0,0,O8/N8)</f>
        <v>0</v>
      </c>
      <c r="Q8" s="347">
        <f>IF(P8&gt;=$T$15,1,IF(P8&gt;=$T$16,0,-1))</f>
        <v>1</v>
      </c>
      <c r="S8" s="164" t="s">
        <v>213</v>
      </c>
      <c r="T8" s="160" t="s">
        <v>294</v>
      </c>
      <c r="U8" s="160" t="s">
        <v>295</v>
      </c>
    </row>
    <row r="9" spans="3:21" ht="46.5" hidden="1" customHeight="1">
      <c r="C9" s="169"/>
      <c r="D9" s="334"/>
      <c r="E9" s="346">
        <f>SUMIFS(Results!$O:$O,Results!$D:$D,$C9,Results!$G:$G,$O$4)</f>
        <v>0</v>
      </c>
      <c r="F9" s="190"/>
      <c r="G9" s="347"/>
      <c r="H9" s="339">
        <f>SUMIFS(Results!$M:$M,Results!$D:$D,$C9,Results!$G:$G,$O$4)</f>
        <v>0</v>
      </c>
      <c r="I9" s="314">
        <f t="shared" ref="I9:I16" si="1">Q9</f>
        <v>1</v>
      </c>
      <c r="J9" s="316"/>
      <c r="K9"/>
      <c r="L9" s="482"/>
      <c r="M9"/>
      <c r="N9" s="190">
        <f>SUMIFS(Results!$L:$L,Results!$D:$D,$C9,Results!$G:$G,$O$4)</f>
        <v>0</v>
      </c>
      <c r="O9" s="190">
        <f t="shared" si="0"/>
        <v>0</v>
      </c>
      <c r="P9" s="193">
        <f t="shared" ref="P9:P16" si="2">IF(N9=0,0,O9/N9)</f>
        <v>0</v>
      </c>
      <c r="Q9" s="347">
        <f t="shared" ref="Q9:Q16" si="3">IF(P9&gt;=$T$15,1,IF(P9&gt;=$T$16,0,-1))</f>
        <v>1</v>
      </c>
      <c r="S9" s="164" t="s">
        <v>68</v>
      </c>
      <c r="T9" s="160" t="s">
        <v>307</v>
      </c>
      <c r="U9" s="160" t="s">
        <v>308</v>
      </c>
    </row>
    <row r="10" spans="3:21" ht="46.5" hidden="1" customHeight="1">
      <c r="C10" s="169"/>
      <c r="D10" s="334"/>
      <c r="E10" s="346">
        <f>SUMIFS(Results!$O:$O,Results!$D:$D,$C10,Results!$G:$G,$O$4)</f>
        <v>0</v>
      </c>
      <c r="F10" s="190"/>
      <c r="G10" s="347"/>
      <c r="H10" s="339">
        <f>SUMIFS(Results!$M:$M,Results!$D:$D,$C10,Results!$G:$G,$O$4)</f>
        <v>0</v>
      </c>
      <c r="I10" s="314">
        <f t="shared" si="1"/>
        <v>1</v>
      </c>
      <c r="J10" s="316"/>
      <c r="K10"/>
      <c r="L10" s="482"/>
      <c r="M10"/>
      <c r="N10" s="190">
        <f>SUMIFS(Results!$L:$L,Results!$D:$D,$C10,Results!$G:$G,$O$4)</f>
        <v>0</v>
      </c>
      <c r="O10" s="190">
        <f t="shared" si="0"/>
        <v>0</v>
      </c>
      <c r="P10" s="193">
        <f t="shared" si="2"/>
        <v>0</v>
      </c>
      <c r="Q10" s="347">
        <f t="shared" si="3"/>
        <v>1</v>
      </c>
      <c r="S10" s="164" t="s">
        <v>73</v>
      </c>
      <c r="T10" s="160" t="s">
        <v>86</v>
      </c>
      <c r="U10" s="160" t="s">
        <v>291</v>
      </c>
    </row>
    <row r="11" spans="3:21" ht="46.5" hidden="1" customHeight="1">
      <c r="C11" s="169"/>
      <c r="D11" s="334"/>
      <c r="E11" s="346">
        <f>SUMIFS(Results!$O:$O,Results!$D:$D,$C11,Results!$G:$G,$O$4)</f>
        <v>0</v>
      </c>
      <c r="F11" s="190"/>
      <c r="G11" s="347"/>
      <c r="H11" s="339">
        <f>SUMIFS(Results!$M:$M,Results!$D:$D,$C11,Results!$G:$G,$O$4)</f>
        <v>0</v>
      </c>
      <c r="I11" s="314">
        <f t="shared" si="1"/>
        <v>1</v>
      </c>
      <c r="J11" s="316"/>
      <c r="K11"/>
      <c r="L11" s="482"/>
      <c r="M11"/>
      <c r="N11" s="190">
        <f>SUMIFS(Results!$L:$L,Results!$D:$D,$C11,Results!$G:$G,$O$4)</f>
        <v>0</v>
      </c>
      <c r="O11" s="190">
        <f t="shared" si="0"/>
        <v>0</v>
      </c>
      <c r="P11" s="193">
        <f t="shared" si="2"/>
        <v>0</v>
      </c>
      <c r="Q11" s="347">
        <f t="shared" si="3"/>
        <v>1</v>
      </c>
      <c r="S11" s="164" t="s">
        <v>63</v>
      </c>
      <c r="T11" s="160" t="s">
        <v>64</v>
      </c>
      <c r="U11" s="160" t="s">
        <v>288</v>
      </c>
    </row>
    <row r="12" spans="3:21" ht="46.5" hidden="1" customHeight="1">
      <c r="C12" s="169"/>
      <c r="D12" s="334"/>
      <c r="E12" s="346">
        <f>SUMIFS(Results!$O:$O,Results!$D:$D,$C12,Results!$G:$G,$O$4)</f>
        <v>0</v>
      </c>
      <c r="F12" s="190"/>
      <c r="G12" s="347"/>
      <c r="H12" s="339">
        <f>SUMIFS(Results!$M:$M,Results!$D:$D,$C12,Results!$G:$G,$O$4)</f>
        <v>0</v>
      </c>
      <c r="I12" s="314">
        <f t="shared" si="1"/>
        <v>1</v>
      </c>
      <c r="J12" s="316"/>
      <c r="K12"/>
      <c r="L12" s="482"/>
      <c r="M12"/>
      <c r="N12" s="190">
        <f>SUMIFS(Results!$L:$L,Results!$D:$D,$C12,Results!$G:$G,$O$4)</f>
        <v>0</v>
      </c>
      <c r="O12" s="190">
        <f t="shared" si="0"/>
        <v>0</v>
      </c>
      <c r="P12" s="193">
        <f t="shared" si="2"/>
        <v>0</v>
      </c>
      <c r="Q12" s="347">
        <f t="shared" si="3"/>
        <v>1</v>
      </c>
      <c r="S12" s="164" t="s">
        <v>214</v>
      </c>
      <c r="T12" s="160" t="s">
        <v>297</v>
      </c>
      <c r="U12" s="160" t="s">
        <v>298</v>
      </c>
    </row>
    <row r="13" spans="3:21" ht="46.5" hidden="1" customHeight="1">
      <c r="C13" s="169"/>
      <c r="D13" s="334"/>
      <c r="E13" s="346">
        <f>SUMIFS(Results!$O:$O,Results!$D:$D,$C13,Results!$G:$G,$O$4)</f>
        <v>0</v>
      </c>
      <c r="F13" s="190"/>
      <c r="G13" s="347"/>
      <c r="H13" s="339">
        <f>SUMIFS(Results!$M:$M,Results!$D:$D,$C13,Results!$G:$G,$O$4)</f>
        <v>0</v>
      </c>
      <c r="I13" s="314">
        <f t="shared" si="1"/>
        <v>1</v>
      </c>
      <c r="J13" s="316"/>
      <c r="K13"/>
      <c r="L13" s="482"/>
      <c r="M13"/>
      <c r="N13" s="190">
        <f>SUMIFS(Results!$L:$L,Results!$D:$D,$C13,Results!$G:$G,$O$4)</f>
        <v>0</v>
      </c>
      <c r="O13" s="190">
        <f t="shared" si="0"/>
        <v>0</v>
      </c>
      <c r="P13" s="193">
        <f t="shared" si="2"/>
        <v>0</v>
      </c>
      <c r="Q13" s="347">
        <f t="shared" si="3"/>
        <v>1</v>
      </c>
      <c r="S13" s="164" t="s">
        <v>24</v>
      </c>
      <c r="T13" s="160" t="s">
        <v>317</v>
      </c>
      <c r="U13" s="160" t="s">
        <v>300</v>
      </c>
    </row>
    <row r="14" spans="3:21" ht="46.5" hidden="1" customHeight="1">
      <c r="C14" s="169"/>
      <c r="D14" s="334"/>
      <c r="E14" s="346">
        <f>SUMIFS(Results!$O:$O,Results!$D:$D,$C14,Results!$G:$G,$O$4)</f>
        <v>0</v>
      </c>
      <c r="F14" s="190"/>
      <c r="G14" s="347"/>
      <c r="H14" s="339">
        <f>SUMIFS(Results!$M:$M,Results!$D:$D,$C14,Results!$G:$G,$O$4)</f>
        <v>0</v>
      </c>
      <c r="I14" s="314">
        <f t="shared" si="1"/>
        <v>1</v>
      </c>
      <c r="J14" s="316"/>
      <c r="K14"/>
      <c r="L14" s="483"/>
      <c r="M14"/>
      <c r="N14" s="190">
        <f>SUMIFS(Results!$L:$L,Results!$D:$D,$C14,Results!$G:$G,$O$4)</f>
        <v>0</v>
      </c>
      <c r="O14" s="190">
        <f t="shared" si="0"/>
        <v>0</v>
      </c>
      <c r="P14" s="193">
        <f t="shared" si="2"/>
        <v>0</v>
      </c>
      <c r="Q14" s="347">
        <f t="shared" si="3"/>
        <v>1</v>
      </c>
    </row>
    <row r="15" spans="3:21" ht="46.5" hidden="1" customHeight="1">
      <c r="C15" s="169"/>
      <c r="D15" s="334"/>
      <c r="E15" s="346">
        <f>SUMIFS(Results!$O:$O,Results!$D:$D,$C15,Results!$G:$G,$O$4)</f>
        <v>0</v>
      </c>
      <c r="F15" s="190"/>
      <c r="G15" s="347"/>
      <c r="H15" s="339">
        <f>SUMIFS(Results!$M:$M,Results!$D:$D,$C15,Results!$G:$G,$O$4)</f>
        <v>0</v>
      </c>
      <c r="I15" s="314">
        <f t="shared" si="1"/>
        <v>1</v>
      </c>
      <c r="J15" s="316"/>
      <c r="K15"/>
      <c r="L15" s="483"/>
      <c r="M15"/>
      <c r="N15" s="190">
        <f>SUMIFS(Results!$L:$L,Results!$D:$D,$C15,Results!$G:$G,$O$4)</f>
        <v>0</v>
      </c>
      <c r="O15" s="190">
        <f t="shared" si="0"/>
        <v>0</v>
      </c>
      <c r="P15" s="193">
        <f t="shared" si="2"/>
        <v>0</v>
      </c>
      <c r="Q15" s="347">
        <f t="shared" si="3"/>
        <v>1</v>
      </c>
      <c r="S15" s="160" t="s">
        <v>301</v>
      </c>
      <c r="T15" s="194">
        <v>0</v>
      </c>
    </row>
    <row r="16" spans="3:21" ht="46.5" hidden="1" customHeight="1" thickBot="1">
      <c r="C16" s="352"/>
      <c r="D16" s="335"/>
      <c r="E16" s="348">
        <f>SUMIFS(Results!$O:$O,Results!$D:$D,$C16,Results!$G:$G,$O$4)</f>
        <v>0</v>
      </c>
      <c r="F16" s="326"/>
      <c r="G16" s="349"/>
      <c r="H16" s="340">
        <f>SUMIFS(Results!$M:$M,Results!$D:$D,$C16,Results!$G:$G,$O$4)</f>
        <v>0</v>
      </c>
      <c r="I16" s="327">
        <f t="shared" si="1"/>
        <v>1</v>
      </c>
      <c r="J16" s="328"/>
      <c r="K16"/>
      <c r="L16" s="483"/>
      <c r="M16"/>
      <c r="N16" s="190">
        <f>SUMIFS(Results!$L:$L,Results!$D:$D,$C16,Results!$G:$G,$O$4)</f>
        <v>0</v>
      </c>
      <c r="O16" s="190">
        <f t="shared" si="0"/>
        <v>0</v>
      </c>
      <c r="P16" s="193">
        <f t="shared" si="2"/>
        <v>0</v>
      </c>
      <c r="Q16" s="347">
        <f t="shared" si="3"/>
        <v>1</v>
      </c>
      <c r="S16" s="164" t="s">
        <v>302</v>
      </c>
      <c r="T16" s="194">
        <v>-2.5000000000000001E-2</v>
      </c>
    </row>
    <row r="17" spans="3:20" s="172" customFormat="1" ht="26.25" customHeight="1" thickBot="1">
      <c r="C17" s="321" t="s">
        <v>18</v>
      </c>
      <c r="D17" s="336"/>
      <c r="E17" s="350">
        <f>SUM(E8:E16)</f>
        <v>0</v>
      </c>
      <c r="F17" s="329">
        <f>SUM(F8:F16)</f>
        <v>0</v>
      </c>
      <c r="G17" s="351">
        <f>SUM(G8:G16)</f>
        <v>0</v>
      </c>
      <c r="H17" s="341">
        <f>SUM(H8:H16)</f>
        <v>0</v>
      </c>
      <c r="I17" s="330"/>
      <c r="J17" s="331"/>
      <c r="K17" s="170"/>
      <c r="L17" s="480"/>
      <c r="M17" s="462">
        <f>SUM(M8:M16)</f>
        <v>0</v>
      </c>
      <c r="N17" s="460">
        <f>SUM(N8:N16)</f>
        <v>0</v>
      </c>
      <c r="O17" s="460">
        <f t="shared" si="0"/>
        <v>0</v>
      </c>
      <c r="P17" s="460"/>
      <c r="Q17" s="461"/>
      <c r="R17" s="171"/>
      <c r="S17" s="171" t="s">
        <v>309</v>
      </c>
      <c r="T17" s="195"/>
    </row>
    <row r="20" spans="3:20" ht="15">
      <c r="C20"/>
      <c r="D20"/>
      <c r="E20"/>
      <c r="F20"/>
      <c r="G20"/>
      <c r="H20"/>
      <c r="I20"/>
      <c r="J20"/>
    </row>
    <row r="21" spans="3:20" ht="15">
      <c r="C21"/>
      <c r="D21"/>
      <c r="E21"/>
      <c r="F21"/>
      <c r="G21"/>
      <c r="H21"/>
      <c r="I21"/>
      <c r="J21"/>
    </row>
    <row r="22" spans="3:20" ht="15">
      <c r="C22"/>
      <c r="D22"/>
      <c r="E22"/>
      <c r="F22"/>
      <c r="G22"/>
      <c r="H22"/>
      <c r="I22"/>
      <c r="J22"/>
    </row>
    <row r="23" spans="3:20" ht="15">
      <c r="C23"/>
      <c r="D23"/>
      <c r="E23"/>
      <c r="F23"/>
      <c r="G23"/>
      <c r="H23"/>
      <c r="I23"/>
      <c r="J23"/>
    </row>
    <row r="24" spans="3:20" ht="15">
      <c r="C24"/>
      <c r="D24"/>
      <c r="E24"/>
      <c r="F24"/>
      <c r="G24"/>
      <c r="H24"/>
      <c r="I24"/>
      <c r="J24"/>
    </row>
    <row r="25" spans="3:20" ht="15">
      <c r="C25"/>
      <c r="D25"/>
      <c r="E25"/>
      <c r="F25"/>
      <c r="G25"/>
      <c r="H25"/>
      <c r="I25"/>
      <c r="J25"/>
    </row>
    <row r="26" spans="3:20" ht="15">
      <c r="C26"/>
      <c r="D26"/>
      <c r="E26"/>
      <c r="F26"/>
      <c r="G26"/>
      <c r="H26"/>
      <c r="I26"/>
      <c r="J26"/>
    </row>
    <row r="27" spans="3:20" ht="15">
      <c r="C27"/>
      <c r="D27"/>
      <c r="E27"/>
      <c r="F27"/>
      <c r="G27"/>
      <c r="H27"/>
      <c r="I27"/>
      <c r="J27"/>
    </row>
    <row r="28" spans="3:20" ht="15">
      <c r="C28"/>
      <c r="D28"/>
      <c r="E28" s="173"/>
      <c r="F28" s="173"/>
      <c r="G28" s="173"/>
      <c r="H28"/>
      <c r="I28"/>
      <c r="J28"/>
    </row>
    <row r="29" spans="3:20" ht="15">
      <c r="C29"/>
      <c r="D29"/>
      <c r="E29"/>
      <c r="F29"/>
      <c r="G29"/>
      <c r="H29"/>
      <c r="I29"/>
      <c r="J29"/>
    </row>
    <row r="30" spans="3:20" ht="15">
      <c r="C30"/>
      <c r="D30"/>
      <c r="E30"/>
      <c r="F30"/>
      <c r="G30"/>
      <c r="H30"/>
      <c r="I30"/>
      <c r="J30"/>
    </row>
    <row r="31" spans="3:20" ht="15">
      <c r="C31"/>
      <c r="D31"/>
      <c r="E31"/>
      <c r="F31"/>
      <c r="G31"/>
      <c r="H31"/>
      <c r="I31"/>
      <c r="J31"/>
    </row>
  </sheetData>
  <conditionalFormatting sqref="I8:I16">
    <cfRule type="iconSet" priority="1">
      <iconSet showValue="0">
        <cfvo type="percent" val="0"/>
        <cfvo type="num" val="0"/>
        <cfvo type="num" val="0" gte="0"/>
      </iconSet>
    </cfRule>
  </conditionalFormatting>
  <printOptions horizontalCentered="1"/>
  <pageMargins left="0.51181102362204722" right="0.51181102362204722" top="0.74803149606299213" bottom="0.55118110236220474" header="0.31496062992125984" footer="0.31496062992125984"/>
  <pageSetup paperSize="9" scale="6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'FRAP Summary'!$K$19:$Q$19</xm:f>
          </x14:formula1>
          <xm:sqref>O4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pageSetUpPr fitToPage="1"/>
  </sheetPr>
  <dimension ref="C1:W30"/>
  <sheetViews>
    <sheetView view="pageBreakPreview" zoomScale="90" zoomScaleNormal="100" zoomScaleSheetLayoutView="90" workbookViewId="0">
      <selection activeCell="G52" sqref="G52"/>
    </sheetView>
  </sheetViews>
  <sheetFormatPr defaultColWidth="9.140625" defaultRowHeight="14.25"/>
  <cols>
    <col min="1" max="2" width="1.28515625" style="160" customWidth="1"/>
    <col min="3" max="3" width="57" style="165" customWidth="1"/>
    <col min="4" max="4" width="21.7109375" style="160" bestFit="1" customWidth="1"/>
    <col min="5" max="5" width="13.140625" style="161" customWidth="1"/>
    <col min="6" max="6" width="10.85546875" style="161" customWidth="1"/>
    <col min="7" max="7" width="9.7109375" style="161" customWidth="1"/>
    <col min="8" max="8" width="11" style="165" customWidth="1"/>
    <col min="9" max="9" width="9.42578125" style="160" customWidth="1"/>
    <col min="10" max="10" width="83.140625" style="160" customWidth="1"/>
    <col min="11" max="11" width="9.42578125" style="160" customWidth="1"/>
    <col min="12" max="12" width="48.42578125" style="160" customWidth="1"/>
    <col min="13" max="13" width="10.28515625" style="160" customWidth="1"/>
    <col min="14" max="14" width="16.140625" style="160" customWidth="1"/>
    <col min="15" max="16" width="9.42578125" style="160" customWidth="1"/>
    <col min="17" max="16384" width="9.140625" style="160"/>
  </cols>
  <sheetData>
    <row r="1" spans="3:23" ht="6" customHeight="1"/>
    <row r="2" spans="3:23" ht="6" customHeight="1"/>
    <row r="3" spans="3:23" ht="6" customHeight="1">
      <c r="E3" s="160"/>
    </row>
    <row r="4" spans="3:23" ht="18">
      <c r="C4" s="162" t="str">
        <f>P4&amp;" Summary - 2023/24 Expense and Revenue Strategies"</f>
        <v>Mental Health Drug &amp; Alcohol Summary - 2023/24 Expense and Revenue Strategies</v>
      </c>
      <c r="H4" s="161"/>
      <c r="I4" s="161"/>
      <c r="J4" s="165"/>
      <c r="N4" s="196" t="s">
        <v>276</v>
      </c>
      <c r="O4" s="196" t="s">
        <v>214</v>
      </c>
      <c r="P4" s="160" t="str">
        <f>VLOOKUP(O4,$S$7:$U$13,3,FALSE)</f>
        <v>Mental Health Drug &amp; Alcohol</v>
      </c>
    </row>
    <row r="5" spans="3:23" ht="25.5" customHeight="1">
      <c r="C5" s="166" t="str">
        <f>"Roadmap owner/sponsor: "&amp;O5</f>
        <v>Roadmap owner/sponsor: Andrea Taylor</v>
      </c>
      <c r="D5" s="167"/>
      <c r="H5" s="161"/>
      <c r="I5" s="161"/>
      <c r="J5" s="165"/>
      <c r="O5" s="160" t="str">
        <f>VLOOKUP(O4,$S$7:$T$13,2,FALSE)</f>
        <v>Andrea Taylor</v>
      </c>
      <c r="Q5" s="197">
        <f>E17</f>
        <v>0</v>
      </c>
    </row>
    <row r="6" spans="3:23" ht="15" thickBot="1">
      <c r="E6" s="164"/>
      <c r="F6" s="164"/>
      <c r="G6" s="164"/>
      <c r="H6" s="164"/>
      <c r="I6" s="164"/>
      <c r="J6" s="165"/>
    </row>
    <row r="7" spans="3:23" ht="60.75" thickBot="1">
      <c r="C7" s="321" t="s">
        <v>277</v>
      </c>
      <c r="D7" s="332" t="s">
        <v>278</v>
      </c>
      <c r="E7" s="342" t="s">
        <v>203</v>
      </c>
      <c r="F7" s="322" t="s">
        <v>111</v>
      </c>
      <c r="G7" s="343" t="s">
        <v>112</v>
      </c>
      <c r="H7" s="337" t="s">
        <v>108</v>
      </c>
      <c r="I7" s="323" t="s">
        <v>12</v>
      </c>
      <c r="J7" s="324" t="s">
        <v>279</v>
      </c>
      <c r="K7"/>
      <c r="L7" s="463" t="s">
        <v>318</v>
      </c>
      <c r="M7" s="354" t="s">
        <v>281</v>
      </c>
      <c r="N7" s="312" t="s">
        <v>282</v>
      </c>
      <c r="O7" s="312" t="s">
        <v>109</v>
      </c>
      <c r="P7" s="312" t="s">
        <v>283</v>
      </c>
      <c r="Q7" s="356" t="s">
        <v>284</v>
      </c>
      <c r="S7" s="164" t="s">
        <v>85</v>
      </c>
      <c r="T7" s="160" t="s">
        <v>86</v>
      </c>
      <c r="U7" s="160" t="s">
        <v>285</v>
      </c>
    </row>
    <row r="8" spans="3:23" ht="42.75">
      <c r="C8" s="353"/>
      <c r="D8" s="333"/>
      <c r="E8" s="344">
        <f>SUMIFS(Results!$O:$O,Results!$D:$D,$C8,Results!$G:$G,$O$4,Results!$I:$I,'Reference Lists'!$F$5)+SUMIFS(Results!$O:$O,Results!$D:$D,$C8,Results!$G:$G,$O$4,Results!$I:$I,'Reference Lists'!$F$6)</f>
        <v>0</v>
      </c>
      <c r="F8" s="318">
        <f>SUMIFS(Results!$P:$P,Results!$D:$D,$C8,Results!$G:$G,$O$4,Results!$I:$I,'Reference Lists'!$F$5)+SUMIFS(Results!$P:$P,Results!$D:$D,$C8,Results!$G:$G,$O$4,Results!$I:$I,'Reference Lists'!$F$6)</f>
        <v>0</v>
      </c>
      <c r="G8" s="345">
        <f>SUMIFS(Results!$Q:$Q,Results!$D:$D,$C8,Results!$G:$G,$O$4,Results!$I:$I,'Reference Lists'!$F$5)+SUMIFS(Results!$Q:$Q,Results!$D:$D,$C8,Results!$G:$G,$O$4,Results!$I:$I,'Reference Lists'!$F$6)</f>
        <v>0</v>
      </c>
      <c r="H8" s="338">
        <f>SUMIFS(Results!$M:$M,Results!$D:$D,$C8,Results!$G:$G,$O$4,Results!$I:$I,'Reference Lists'!$F$5)+SUMIFS(Results!$M:$M,Results!$D:$D,$C8,Results!$G:$G,$O$4,Results!$I:$I,'Reference Lists'!$F$6)</f>
        <v>0</v>
      </c>
      <c r="I8" s="319">
        <f>Q8</f>
        <v>1</v>
      </c>
      <c r="J8" s="320"/>
      <c r="K8"/>
      <c r="L8" s="320" t="s">
        <v>322</v>
      </c>
      <c r="M8" s="339">
        <f>SUMIFS(Results!$Q:$Q,Results!$D:$D,$C8,Results!$G:$G,$O$4,Results!$I:$I,'Reference Lists'!$F$5)+SUMIFS(Results!$Q:$Q,Results!$D:$D,$C8,Results!$G:$G,$O$4,Results!$I:$I,'Reference Lists'!$F$6)</f>
        <v>0</v>
      </c>
      <c r="N8" s="190">
        <f>SUMIFS(Results!$L:$L,Results!$D:$D,$C8,Results!$G:$G,$O$4,Results!$I:$I,'Reference Lists'!$F$5)+SUMIFS(Results!$L:$L,Results!$D:$D,$C8,Results!$G:$G,$O$4,Results!$I:$I,'Reference Lists'!$F$6)</f>
        <v>0</v>
      </c>
      <c r="O8" s="190">
        <f t="shared" ref="O8:O17" si="0">H8-N8</f>
        <v>0</v>
      </c>
      <c r="P8" s="193">
        <f>IF(N8=0,0,O8/N8)</f>
        <v>0</v>
      </c>
      <c r="Q8" s="347">
        <f>IF(P8&gt;=$T$15,1,IF(P8&gt;=$T$16,0,-1))</f>
        <v>1</v>
      </c>
      <c r="S8" s="164" t="s">
        <v>213</v>
      </c>
      <c r="T8" s="160" t="s">
        <v>294</v>
      </c>
      <c r="U8" s="160" t="s">
        <v>295</v>
      </c>
    </row>
    <row r="9" spans="3:23" ht="15">
      <c r="C9" s="169"/>
      <c r="D9" s="334"/>
      <c r="E9" s="346">
        <f>SUMIFS(Results!$O:$O,Results!$D:$D,$C9,Results!$G:$G,$O$4)</f>
        <v>0</v>
      </c>
      <c r="F9" s="190"/>
      <c r="G9" s="347"/>
      <c r="H9" s="339">
        <f>SUMIFS(Results!$M:$M,Results!$D:$D,$C9,Results!$G:$G,$O$4)</f>
        <v>0</v>
      </c>
      <c r="I9" s="314">
        <f t="shared" ref="I9:I16" si="1">Q9</f>
        <v>1</v>
      </c>
      <c r="J9" s="316"/>
      <c r="K9"/>
      <c r="L9" s="482"/>
      <c r="M9"/>
      <c r="N9" s="190">
        <f>SUMIFS(Results!$L:$L,Results!$D:$D,$C9,Results!$G:$G,$O$4)</f>
        <v>0</v>
      </c>
      <c r="O9" s="190">
        <f t="shared" si="0"/>
        <v>0</v>
      </c>
      <c r="P9" s="193">
        <f t="shared" ref="P9:P16" si="2">IF(N9=0,0,O9/N9)</f>
        <v>0</v>
      </c>
      <c r="Q9" s="347">
        <f t="shared" ref="Q9:Q16" si="3">IF(P9&gt;=$T$15,1,IF(P9&gt;=$T$16,0,-1))</f>
        <v>1</v>
      </c>
      <c r="S9" s="164" t="s">
        <v>68</v>
      </c>
      <c r="T9" s="160" t="s">
        <v>307</v>
      </c>
      <c r="U9" s="160" t="s">
        <v>308</v>
      </c>
    </row>
    <row r="10" spans="3:23" ht="15">
      <c r="C10" s="169"/>
      <c r="D10" s="334"/>
      <c r="E10" s="346">
        <f>SUMIFS(Results!$O:$O,Results!$D:$D,$C10,Results!$G:$G,$O$4)</f>
        <v>0</v>
      </c>
      <c r="F10" s="190"/>
      <c r="G10" s="347"/>
      <c r="H10" s="339">
        <f>SUMIFS(Results!$M:$M,Results!$D:$D,$C10,Results!$G:$G,$O$4)</f>
        <v>0</v>
      </c>
      <c r="I10" s="314">
        <f t="shared" si="1"/>
        <v>1</v>
      </c>
      <c r="J10" s="316"/>
      <c r="K10"/>
      <c r="L10" s="482"/>
      <c r="M10"/>
      <c r="N10" s="190">
        <f>SUMIFS(Results!$L:$L,Results!$D:$D,$C10,Results!$G:$G,$O$4)</f>
        <v>0</v>
      </c>
      <c r="O10" s="190">
        <f t="shared" si="0"/>
        <v>0</v>
      </c>
      <c r="P10" s="193">
        <f t="shared" si="2"/>
        <v>0</v>
      </c>
      <c r="Q10" s="347">
        <f t="shared" si="3"/>
        <v>1</v>
      </c>
      <c r="S10" s="164" t="s">
        <v>73</v>
      </c>
      <c r="T10" s="160" t="s">
        <v>86</v>
      </c>
      <c r="U10" s="160" t="s">
        <v>291</v>
      </c>
    </row>
    <row r="11" spans="3:23" ht="15">
      <c r="C11" s="169"/>
      <c r="D11" s="334"/>
      <c r="E11" s="346">
        <f>SUMIFS(Results!$O:$O,Results!$D:$D,$C11,Results!$G:$G,$O$4)</f>
        <v>0</v>
      </c>
      <c r="F11" s="190"/>
      <c r="G11" s="347"/>
      <c r="H11" s="339">
        <f>SUMIFS(Results!$M:$M,Results!$D:$D,$C11,Results!$G:$G,$O$4)</f>
        <v>0</v>
      </c>
      <c r="I11" s="314">
        <f t="shared" si="1"/>
        <v>1</v>
      </c>
      <c r="J11" s="316"/>
      <c r="K11"/>
      <c r="L11" s="482"/>
      <c r="M11"/>
      <c r="N11" s="190">
        <f>SUMIFS(Results!$L:$L,Results!$D:$D,$C11,Results!$G:$G,$O$4)</f>
        <v>0</v>
      </c>
      <c r="O11" s="190">
        <f t="shared" si="0"/>
        <v>0</v>
      </c>
      <c r="P11" s="193">
        <f t="shared" si="2"/>
        <v>0</v>
      </c>
      <c r="Q11" s="347">
        <f t="shared" si="3"/>
        <v>1</v>
      </c>
      <c r="S11" s="164" t="s">
        <v>63</v>
      </c>
      <c r="T11" s="160" t="s">
        <v>64</v>
      </c>
      <c r="U11" s="160" t="s">
        <v>288</v>
      </c>
    </row>
    <row r="12" spans="3:23" ht="15">
      <c r="C12" s="169"/>
      <c r="D12" s="334"/>
      <c r="E12" s="346">
        <f>SUMIFS(Results!$O:$O,Results!$D:$D,$C12,Results!$G:$G,$O$4)</f>
        <v>0</v>
      </c>
      <c r="F12" s="190"/>
      <c r="G12" s="347"/>
      <c r="H12" s="339">
        <f>SUMIFS(Results!$M:$M,Results!$D:$D,$C12,Results!$G:$G,$O$4)</f>
        <v>0</v>
      </c>
      <c r="I12" s="314">
        <f t="shared" si="1"/>
        <v>1</v>
      </c>
      <c r="J12" s="316"/>
      <c r="K12"/>
      <c r="L12" s="482"/>
      <c r="M12"/>
      <c r="N12" s="190">
        <f>SUMIFS(Results!$L:$L,Results!$D:$D,$C12,Results!$G:$G,$O$4)</f>
        <v>0</v>
      </c>
      <c r="O12" s="190">
        <f t="shared" si="0"/>
        <v>0</v>
      </c>
      <c r="P12" s="193">
        <f t="shared" si="2"/>
        <v>0</v>
      </c>
      <c r="Q12" s="347">
        <f t="shared" si="3"/>
        <v>1</v>
      </c>
      <c r="S12" s="164" t="s">
        <v>214</v>
      </c>
      <c r="T12" s="160" t="s">
        <v>297</v>
      </c>
      <c r="U12" s="160" t="s">
        <v>298</v>
      </c>
    </row>
    <row r="13" spans="3:23" ht="15">
      <c r="C13" s="169"/>
      <c r="D13" s="334"/>
      <c r="E13" s="346">
        <f>SUMIFS(Results!$O:$O,Results!$D:$D,$C13,Results!$G:$G,$O$4)</f>
        <v>0</v>
      </c>
      <c r="F13" s="190"/>
      <c r="G13" s="347"/>
      <c r="H13" s="339">
        <f>SUMIFS(Results!$M:$M,Results!$D:$D,$C13,Results!$G:$G,$O$4)</f>
        <v>0</v>
      </c>
      <c r="I13" s="314">
        <f t="shared" si="1"/>
        <v>1</v>
      </c>
      <c r="J13" s="316"/>
      <c r="K13"/>
      <c r="L13" s="482"/>
      <c r="M13"/>
      <c r="N13" s="190">
        <f>SUMIFS(Results!$L:$L,Results!$D:$D,$C13,Results!$G:$G,$O$4)</f>
        <v>0</v>
      </c>
      <c r="O13" s="190">
        <f t="shared" si="0"/>
        <v>0</v>
      </c>
      <c r="P13" s="193">
        <f t="shared" si="2"/>
        <v>0</v>
      </c>
      <c r="Q13" s="347">
        <f t="shared" si="3"/>
        <v>1</v>
      </c>
      <c r="S13" s="164" t="s">
        <v>24</v>
      </c>
      <c r="T13" s="160" t="s">
        <v>317</v>
      </c>
      <c r="U13" s="160" t="s">
        <v>300</v>
      </c>
    </row>
    <row r="14" spans="3:23" ht="15">
      <c r="C14" s="169"/>
      <c r="D14" s="334"/>
      <c r="E14" s="346">
        <f>SUMIFS(Results!$O:$O,Results!$D:$D,$C14,Results!$G:$G,$O$4)</f>
        <v>0</v>
      </c>
      <c r="F14" s="190"/>
      <c r="G14" s="347"/>
      <c r="H14" s="339">
        <f>SUMIFS(Results!$M:$M,Results!$D:$D,$C14,Results!$G:$G,$O$4)</f>
        <v>0</v>
      </c>
      <c r="I14" s="314">
        <f t="shared" si="1"/>
        <v>1</v>
      </c>
      <c r="J14" s="316"/>
      <c r="K14"/>
      <c r="L14" s="483"/>
      <c r="M14"/>
      <c r="N14" s="190">
        <f>SUMIFS(Results!$L:$L,Results!$D:$D,$C14,Results!$G:$G,$O$4)</f>
        <v>0</v>
      </c>
      <c r="O14" s="190">
        <f t="shared" si="0"/>
        <v>0</v>
      </c>
      <c r="P14" s="193">
        <f t="shared" si="2"/>
        <v>0</v>
      </c>
      <c r="Q14" s="347">
        <f t="shared" si="3"/>
        <v>1</v>
      </c>
    </row>
    <row r="15" spans="3:23" ht="15">
      <c r="C15" s="169"/>
      <c r="D15" s="334"/>
      <c r="E15" s="346">
        <f>SUMIFS(Results!$O:$O,Results!$D:$D,$C15,Results!$G:$G,$O$4)</f>
        <v>0</v>
      </c>
      <c r="F15" s="190"/>
      <c r="G15" s="347"/>
      <c r="H15" s="339">
        <f>SUMIFS(Results!$M:$M,Results!$D:$D,$C15,Results!$G:$G,$O$4)</f>
        <v>0</v>
      </c>
      <c r="I15" s="314">
        <f t="shared" si="1"/>
        <v>1</v>
      </c>
      <c r="J15" s="316"/>
      <c r="K15"/>
      <c r="L15" s="483"/>
      <c r="M15"/>
      <c r="N15" s="190">
        <f>SUMIFS(Results!$L:$L,Results!$D:$D,$C15,Results!$G:$G,$O$4)</f>
        <v>0</v>
      </c>
      <c r="O15" s="190">
        <f t="shared" si="0"/>
        <v>0</v>
      </c>
      <c r="P15" s="193">
        <f t="shared" si="2"/>
        <v>0</v>
      </c>
      <c r="Q15" s="347">
        <f t="shared" si="3"/>
        <v>1</v>
      </c>
      <c r="S15" s="160" t="s">
        <v>301</v>
      </c>
      <c r="T15" s="194">
        <v>0</v>
      </c>
    </row>
    <row r="16" spans="3:23" s="172" customFormat="1" ht="15.75" thickBot="1">
      <c r="C16" s="352"/>
      <c r="D16" s="335"/>
      <c r="E16" s="348">
        <f>SUMIFS(Results!$O:$O,Results!$D:$D,$C16,Results!$G:$G,$O$4)</f>
        <v>0</v>
      </c>
      <c r="F16" s="326"/>
      <c r="G16" s="349"/>
      <c r="H16" s="340">
        <f>SUMIFS(Results!$M:$M,Results!$D:$D,$C16,Results!$G:$G,$O$4)</f>
        <v>0</v>
      </c>
      <c r="I16" s="327">
        <f t="shared" si="1"/>
        <v>1</v>
      </c>
      <c r="J16" s="328"/>
      <c r="K16"/>
      <c r="L16" s="483"/>
      <c r="M16"/>
      <c r="N16" s="190">
        <f>SUMIFS(Results!$L:$L,Results!$D:$D,$C16,Results!$G:$G,$O$4)</f>
        <v>0</v>
      </c>
      <c r="O16" s="190">
        <f t="shared" si="0"/>
        <v>0</v>
      </c>
      <c r="P16" s="193">
        <f t="shared" si="2"/>
        <v>0</v>
      </c>
      <c r="Q16" s="347">
        <f t="shared" si="3"/>
        <v>1</v>
      </c>
      <c r="R16" s="160"/>
      <c r="S16" s="164" t="s">
        <v>302</v>
      </c>
      <c r="T16" s="194">
        <v>-2.5000000000000001E-2</v>
      </c>
      <c r="U16" s="160"/>
      <c r="V16" s="160"/>
      <c r="W16" s="160"/>
    </row>
    <row r="17" spans="3:23" ht="15.75" thickBot="1">
      <c r="C17" s="321" t="s">
        <v>18</v>
      </c>
      <c r="D17" s="336"/>
      <c r="E17" s="350">
        <f>SUM(E8:E16)</f>
        <v>0</v>
      </c>
      <c r="F17" s="329">
        <f>SUM(F8:F16)</f>
        <v>0</v>
      </c>
      <c r="G17" s="351">
        <f>SUM(G8:G16)</f>
        <v>0</v>
      </c>
      <c r="H17" s="341">
        <f>SUM(H8:H16)</f>
        <v>0</v>
      </c>
      <c r="I17" s="330"/>
      <c r="J17" s="331"/>
      <c r="K17" s="170"/>
      <c r="L17" s="480"/>
      <c r="M17" s="462">
        <f>SUM(M8:M16)</f>
        <v>0</v>
      </c>
      <c r="N17" s="460">
        <f>SUM(N8:N16)</f>
        <v>0</v>
      </c>
      <c r="O17" s="460">
        <f t="shared" si="0"/>
        <v>0</v>
      </c>
      <c r="P17" s="460"/>
      <c r="Q17" s="461"/>
      <c r="R17" s="171"/>
      <c r="S17" s="171" t="s">
        <v>309</v>
      </c>
      <c r="T17" s="195"/>
      <c r="U17" s="172"/>
      <c r="V17" s="172"/>
      <c r="W17" s="172"/>
    </row>
    <row r="19" spans="3:23" ht="15">
      <c r="C19"/>
      <c r="D19"/>
      <c r="E19"/>
      <c r="F19"/>
      <c r="G19"/>
      <c r="H19"/>
    </row>
    <row r="20" spans="3:23" ht="15">
      <c r="C20"/>
      <c r="D20"/>
      <c r="E20"/>
      <c r="F20"/>
      <c r="G20"/>
      <c r="H20"/>
    </row>
    <row r="21" spans="3:23" ht="15">
      <c r="C21"/>
      <c r="D21"/>
      <c r="E21"/>
      <c r="F21"/>
      <c r="G21"/>
      <c r="H21"/>
    </row>
    <row r="22" spans="3:23" ht="15">
      <c r="C22"/>
      <c r="D22"/>
      <c r="E22"/>
      <c r="F22"/>
      <c r="G22"/>
      <c r="H22"/>
    </row>
    <row r="23" spans="3:23" ht="15">
      <c r="C23"/>
      <c r="D23"/>
      <c r="E23"/>
      <c r="F23"/>
      <c r="G23"/>
      <c r="H23"/>
    </row>
    <row r="24" spans="3:23" ht="15">
      <c r="C24"/>
      <c r="D24"/>
      <c r="E24"/>
      <c r="F24"/>
      <c r="G24"/>
      <c r="H24"/>
    </row>
    <row r="25" spans="3:23" ht="15">
      <c r="C25"/>
      <c r="D25"/>
      <c r="E25"/>
      <c r="F25"/>
      <c r="G25"/>
      <c r="H25"/>
    </row>
    <row r="26" spans="3:23" ht="15">
      <c r="C26"/>
      <c r="D26"/>
      <c r="E26"/>
      <c r="F26"/>
      <c r="G26"/>
      <c r="H26"/>
    </row>
    <row r="27" spans="3:23" ht="15">
      <c r="C27"/>
      <c r="D27"/>
      <c r="E27" s="173"/>
      <c r="F27"/>
      <c r="G27"/>
      <c r="H27"/>
    </row>
    <row r="28" spans="3:23" ht="15">
      <c r="C28"/>
      <c r="D28"/>
      <c r="E28"/>
      <c r="F28"/>
      <c r="G28"/>
      <c r="H28"/>
    </row>
    <row r="29" spans="3:23" ht="15">
      <c r="C29"/>
      <c r="D29"/>
      <c r="E29"/>
      <c r="F29"/>
      <c r="G29"/>
      <c r="H29"/>
    </row>
    <row r="30" spans="3:23" ht="15">
      <c r="C30"/>
      <c r="D30"/>
      <c r="E30"/>
      <c r="F30"/>
      <c r="G30"/>
      <c r="H30"/>
    </row>
  </sheetData>
  <conditionalFormatting sqref="I8:I16">
    <cfRule type="iconSet" priority="1">
      <iconSet showValue="0">
        <cfvo type="percent" val="0"/>
        <cfvo type="num" val="0"/>
        <cfvo type="num" val="0" gte="0"/>
      </iconSet>
    </cfRule>
  </conditionalFormatting>
  <printOptions horizontalCentered="1"/>
  <pageMargins left="0.51181102362204722" right="0.51181102362204722" top="0.74803149606299213" bottom="0.55118110236220474" header="0.31496062992125984" footer="0.31496062992125984"/>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9C0BA61-B79A-49F1-80B7-DC6E094F2D7C}">
          <x14:formula1>
            <xm:f>'FRAP Summary'!$K$19:$Q$19</xm:f>
          </x14:formula1>
          <xm:sqref>O4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sheetPr>
  <dimension ref="A2:Y89"/>
  <sheetViews>
    <sheetView workbookViewId="0"/>
  </sheetViews>
  <sheetFormatPr defaultRowHeight="15"/>
  <cols>
    <col min="1" max="1" width="11.28515625" customWidth="1"/>
    <col min="2" max="2" width="9.28515625" bestFit="1" customWidth="1"/>
    <col min="3" max="3" width="31.85546875" customWidth="1"/>
    <col min="4" max="5" width="9.28515625" bestFit="1" customWidth="1"/>
    <col min="6" max="6" width="9.5703125" bestFit="1" customWidth="1"/>
    <col min="7" max="14" width="7.28515625" customWidth="1"/>
    <col min="15" max="15" width="9.28515625" bestFit="1" customWidth="1"/>
    <col min="16" max="16" width="10.5703125" bestFit="1" customWidth="1"/>
    <col min="17" max="17" width="23" bestFit="1" customWidth="1"/>
    <col min="18" max="18" width="9.5703125" bestFit="1" customWidth="1"/>
    <col min="19" max="19" width="35.140625" bestFit="1" customWidth="1"/>
    <col min="22" max="22" width="34.28515625" bestFit="1" customWidth="1"/>
  </cols>
  <sheetData>
    <row r="2" spans="1:25" ht="23.25">
      <c r="B2" s="104" t="s">
        <v>323</v>
      </c>
    </row>
    <row r="4" spans="1:25" ht="21">
      <c r="B4" s="103" t="s">
        <v>324</v>
      </c>
    </row>
    <row r="6" spans="1:25">
      <c r="D6" s="105" t="s">
        <v>325</v>
      </c>
      <c r="E6" s="105" t="s">
        <v>325</v>
      </c>
      <c r="F6" s="105" t="s">
        <v>325</v>
      </c>
      <c r="G6" s="105" t="s">
        <v>325</v>
      </c>
      <c r="H6" s="105" t="s">
        <v>325</v>
      </c>
      <c r="I6" s="105" t="s">
        <v>325</v>
      </c>
      <c r="J6" s="105" t="s">
        <v>325</v>
      </c>
      <c r="K6" s="105" t="s">
        <v>325</v>
      </c>
      <c r="L6" s="105" t="s">
        <v>325</v>
      </c>
      <c r="M6" s="105" t="s">
        <v>325</v>
      </c>
      <c r="N6" s="105" t="s">
        <v>325</v>
      </c>
      <c r="O6" s="105" t="s">
        <v>325</v>
      </c>
      <c r="P6" s="105" t="s">
        <v>325</v>
      </c>
      <c r="Q6" s="105" t="s">
        <v>326</v>
      </c>
      <c r="R6" s="105"/>
      <c r="S6" s="105"/>
    </row>
    <row r="7" spans="1:25">
      <c r="A7" s="36"/>
      <c r="B7" s="36"/>
      <c r="C7" s="36"/>
      <c r="D7" s="36" t="s">
        <v>184</v>
      </c>
      <c r="E7" s="36" t="s">
        <v>185</v>
      </c>
      <c r="F7" s="36" t="s">
        <v>186</v>
      </c>
      <c r="G7" s="36" t="s">
        <v>187</v>
      </c>
      <c r="H7" s="36" t="s">
        <v>188</v>
      </c>
      <c r="I7" s="36" t="s">
        <v>189</v>
      </c>
      <c r="J7" s="36" t="s">
        <v>190</v>
      </c>
      <c r="K7" s="36" t="s">
        <v>191</v>
      </c>
      <c r="L7" s="36" t="s">
        <v>192</v>
      </c>
      <c r="M7" s="36" t="s">
        <v>193</v>
      </c>
      <c r="N7" s="36" t="s">
        <v>194</v>
      </c>
      <c r="O7" s="36" t="s">
        <v>195</v>
      </c>
      <c r="P7" s="36" t="s">
        <v>327</v>
      </c>
      <c r="Q7" s="36" t="s">
        <v>328</v>
      </c>
      <c r="R7" s="36" t="s">
        <v>329</v>
      </c>
      <c r="S7" s="36" t="s">
        <v>330</v>
      </c>
    </row>
    <row r="8" spans="1:25">
      <c r="A8" s="31" t="s">
        <v>85</v>
      </c>
      <c r="B8" s="131" t="s">
        <v>82</v>
      </c>
      <c r="C8" s="31" t="s">
        <v>331</v>
      </c>
      <c r="D8" s="33"/>
      <c r="E8" s="33"/>
      <c r="F8" s="100">
        <v>-18</v>
      </c>
      <c r="G8" s="33"/>
      <c r="H8" s="33"/>
      <c r="I8" s="100">
        <v>83</v>
      </c>
      <c r="J8" s="33"/>
      <c r="K8" s="33"/>
      <c r="L8" s="100">
        <v>68</v>
      </c>
      <c r="M8" s="60"/>
      <c r="N8" s="33"/>
      <c r="O8" s="100">
        <v>365</v>
      </c>
      <c r="P8" s="33">
        <f>SUM(D8:O8)</f>
        <v>498</v>
      </c>
      <c r="Q8" s="133">
        <f>SUM(Results!S8:AD8)</f>
        <v>4181</v>
      </c>
      <c r="R8" s="60">
        <f>P8-Q8</f>
        <v>-3683</v>
      </c>
      <c r="S8" s="31"/>
    </row>
    <row r="9" spans="1:25">
      <c r="A9" s="31" t="s">
        <v>85</v>
      </c>
      <c r="B9" s="131" t="s">
        <v>87</v>
      </c>
      <c r="C9" s="31" t="s">
        <v>332</v>
      </c>
      <c r="D9" s="33"/>
      <c r="E9" s="33"/>
      <c r="F9" s="100">
        <v>1250</v>
      </c>
      <c r="G9" s="33"/>
      <c r="H9" s="33"/>
      <c r="I9" s="100">
        <v>1180</v>
      </c>
      <c r="J9" s="33"/>
      <c r="K9" s="33"/>
      <c r="L9" s="100">
        <v>467</v>
      </c>
      <c r="M9" s="60"/>
      <c r="N9" s="33"/>
      <c r="O9" s="100">
        <v>-550</v>
      </c>
      <c r="P9" s="33">
        <f t="shared" ref="P9:P37" si="0">SUM(D9:O9)</f>
        <v>2347</v>
      </c>
      <c r="Q9" s="133">
        <f>SUM(Results!S21:AD21)</f>
        <v>274</v>
      </c>
      <c r="R9" s="60">
        <f t="shared" ref="R9:R37" si="1">P9-Q9</f>
        <v>2073</v>
      </c>
      <c r="S9" s="31"/>
    </row>
    <row r="10" spans="1:25">
      <c r="A10" s="31" t="s">
        <v>85</v>
      </c>
      <c r="B10" s="131" t="s">
        <v>94</v>
      </c>
      <c r="C10" s="31" t="s">
        <v>333</v>
      </c>
      <c r="D10" s="33"/>
      <c r="E10" s="33"/>
      <c r="F10" s="100">
        <v>584</v>
      </c>
      <c r="G10" s="33"/>
      <c r="H10" s="33"/>
      <c r="I10" s="100">
        <v>180</v>
      </c>
      <c r="J10" s="33"/>
      <c r="K10" s="33"/>
      <c r="L10" s="100">
        <v>-462</v>
      </c>
      <c r="M10" s="60"/>
      <c r="N10" s="33"/>
      <c r="O10" s="100">
        <v>178</v>
      </c>
      <c r="P10" s="33">
        <f t="shared" si="0"/>
        <v>480</v>
      </c>
      <c r="Q10" s="133">
        <f>SUM(Results!S20:AD20)</f>
        <v>37</v>
      </c>
      <c r="R10" s="60">
        <f t="shared" si="1"/>
        <v>443</v>
      </c>
      <c r="S10" s="31"/>
    </row>
    <row r="11" spans="1:25">
      <c r="A11" s="31" t="s">
        <v>85</v>
      </c>
      <c r="B11" s="131" t="s">
        <v>94</v>
      </c>
      <c r="C11" s="31" t="s">
        <v>334</v>
      </c>
      <c r="D11" s="33">
        <v>30</v>
      </c>
      <c r="E11" s="33">
        <v>139</v>
      </c>
      <c r="F11" s="100">
        <v>117</v>
      </c>
      <c r="G11" s="33">
        <v>98</v>
      </c>
      <c r="H11" s="33">
        <v>94</v>
      </c>
      <c r="I11" s="100">
        <v>38</v>
      </c>
      <c r="J11" s="33">
        <v>60</v>
      </c>
      <c r="K11" s="33">
        <v>91</v>
      </c>
      <c r="L11" s="100">
        <v>45</v>
      </c>
      <c r="M11" s="60">
        <v>44</v>
      </c>
      <c r="N11" s="33">
        <v>42</v>
      </c>
      <c r="O11" s="100">
        <v>194</v>
      </c>
      <c r="P11" s="33">
        <f t="shared" si="0"/>
        <v>992</v>
      </c>
      <c r="Q11" s="133">
        <f>SUM(Results!S67:AD67)</f>
        <v>0</v>
      </c>
      <c r="R11" s="60">
        <f t="shared" si="1"/>
        <v>992</v>
      </c>
      <c r="S11" s="31"/>
      <c r="W11" t="s">
        <v>325</v>
      </c>
      <c r="X11" t="s">
        <v>335</v>
      </c>
      <c r="Y11" t="s">
        <v>16</v>
      </c>
    </row>
    <row r="12" spans="1:25">
      <c r="A12" s="31" t="s">
        <v>85</v>
      </c>
      <c r="B12" s="131" t="s">
        <v>336</v>
      </c>
      <c r="C12" s="31" t="s">
        <v>337</v>
      </c>
      <c r="D12" s="33">
        <v>139</v>
      </c>
      <c r="E12" s="33">
        <v>196</v>
      </c>
      <c r="F12" s="100">
        <v>226</v>
      </c>
      <c r="G12" s="33">
        <v>219</v>
      </c>
      <c r="H12" s="33">
        <v>208</v>
      </c>
      <c r="I12" s="100">
        <v>201</v>
      </c>
      <c r="J12" s="33">
        <v>196</v>
      </c>
      <c r="K12" s="33">
        <v>253</v>
      </c>
      <c r="L12" s="100">
        <v>101</v>
      </c>
      <c r="M12" s="60">
        <v>394</v>
      </c>
      <c r="N12" s="33">
        <v>200</v>
      </c>
      <c r="O12" s="100">
        <v>462</v>
      </c>
      <c r="P12" s="33">
        <f t="shared" si="0"/>
        <v>2795</v>
      </c>
      <c r="Q12" s="133" t="e">
        <f>SUM(Results!#REF!)</f>
        <v>#REF!</v>
      </c>
      <c r="R12" s="60" t="e">
        <f t="shared" si="1"/>
        <v>#REF!</v>
      </c>
      <c r="S12" s="31"/>
      <c r="V12" t="s">
        <v>334</v>
      </c>
      <c r="W12">
        <v>55</v>
      </c>
      <c r="X12">
        <v>44</v>
      </c>
      <c r="Y12">
        <f>W12-X12</f>
        <v>11</v>
      </c>
    </row>
    <row r="13" spans="1:25">
      <c r="A13" s="31" t="s">
        <v>85</v>
      </c>
      <c r="B13" s="131" t="s">
        <v>338</v>
      </c>
      <c r="C13" s="31" t="s">
        <v>339</v>
      </c>
      <c r="D13" s="33">
        <v>109</v>
      </c>
      <c r="E13" s="33">
        <v>109</v>
      </c>
      <c r="F13" s="100">
        <v>109</v>
      </c>
      <c r="G13" s="33">
        <v>110</v>
      </c>
      <c r="H13" s="33">
        <v>110</v>
      </c>
      <c r="I13" s="100">
        <v>103</v>
      </c>
      <c r="J13" s="33">
        <v>78</v>
      </c>
      <c r="K13" s="33">
        <v>93</v>
      </c>
      <c r="L13" s="100">
        <v>50</v>
      </c>
      <c r="M13" s="60">
        <v>148</v>
      </c>
      <c r="N13" s="33">
        <v>104</v>
      </c>
      <c r="O13" s="100">
        <v>100</v>
      </c>
      <c r="P13" s="33">
        <f t="shared" si="0"/>
        <v>1223</v>
      </c>
      <c r="Q13" s="133">
        <f>SUM(Results!S23:AD23)</f>
        <v>367</v>
      </c>
      <c r="R13" s="60">
        <f t="shared" si="1"/>
        <v>856</v>
      </c>
      <c r="S13" s="31"/>
      <c r="V13" t="s">
        <v>337</v>
      </c>
      <c r="W13">
        <v>403</v>
      </c>
      <c r="X13">
        <v>392</v>
      </c>
      <c r="Y13">
        <f>W13-X13</f>
        <v>11</v>
      </c>
    </row>
    <row r="14" spans="1:25">
      <c r="A14" s="31" t="s">
        <v>85</v>
      </c>
      <c r="B14" s="132" t="s">
        <v>340</v>
      </c>
      <c r="C14" s="31" t="s">
        <v>341</v>
      </c>
      <c r="D14" s="33">
        <v>74</v>
      </c>
      <c r="E14" s="33">
        <v>272</v>
      </c>
      <c r="F14" s="100">
        <v>385</v>
      </c>
      <c r="G14" s="33">
        <v>399</v>
      </c>
      <c r="H14" s="33">
        <v>347</v>
      </c>
      <c r="I14" s="100">
        <v>374</v>
      </c>
      <c r="J14" s="33">
        <v>513</v>
      </c>
      <c r="K14" s="33">
        <v>316</v>
      </c>
      <c r="L14" s="100">
        <v>401</v>
      </c>
      <c r="M14" s="60">
        <v>341</v>
      </c>
      <c r="N14" s="33">
        <v>136</v>
      </c>
      <c r="O14" s="100">
        <v>191</v>
      </c>
      <c r="P14" s="33">
        <f t="shared" si="0"/>
        <v>3749</v>
      </c>
      <c r="Q14" s="133" t="e">
        <f>SUM(Results!#REF!)</f>
        <v>#REF!</v>
      </c>
      <c r="R14" s="60" t="e">
        <f t="shared" si="1"/>
        <v>#REF!</v>
      </c>
      <c r="S14" s="132" t="s">
        <v>342</v>
      </c>
    </row>
    <row r="15" spans="1:25">
      <c r="A15" s="31" t="s">
        <v>85</v>
      </c>
      <c r="B15" s="132" t="s">
        <v>343</v>
      </c>
      <c r="C15" s="31" t="s">
        <v>344</v>
      </c>
      <c r="D15" s="33">
        <v>97</v>
      </c>
      <c r="E15" s="33">
        <v>62</v>
      </c>
      <c r="F15" s="100">
        <v>45</v>
      </c>
      <c r="G15" s="33">
        <v>45</v>
      </c>
      <c r="H15" s="33">
        <v>27</v>
      </c>
      <c r="I15" s="100">
        <v>71</v>
      </c>
      <c r="J15" s="33">
        <v>58</v>
      </c>
      <c r="K15" s="33">
        <v>41</v>
      </c>
      <c r="L15" s="100">
        <v>103</v>
      </c>
      <c r="M15" s="60">
        <v>36</v>
      </c>
      <c r="N15" s="33">
        <v>74</v>
      </c>
      <c r="O15" s="100">
        <v>23</v>
      </c>
      <c r="P15" s="33">
        <f t="shared" si="0"/>
        <v>682</v>
      </c>
      <c r="Q15" s="133" t="e">
        <f>SUM(Results!#REF!)</f>
        <v>#REF!</v>
      </c>
      <c r="R15" s="60" t="e">
        <f t="shared" si="1"/>
        <v>#REF!</v>
      </c>
      <c r="S15" s="132" t="s">
        <v>345</v>
      </c>
    </row>
    <row r="16" spans="1:25">
      <c r="A16" s="31" t="s">
        <v>85</v>
      </c>
      <c r="B16" s="131" t="s">
        <v>346</v>
      </c>
      <c r="C16" s="31" t="s">
        <v>347</v>
      </c>
      <c r="D16" s="33"/>
      <c r="E16" s="33"/>
      <c r="F16" s="100"/>
      <c r="G16" s="33"/>
      <c r="H16" s="33"/>
      <c r="I16" s="100"/>
      <c r="J16" s="33">
        <f>155+567</f>
        <v>722</v>
      </c>
      <c r="K16" s="33"/>
      <c r="L16" s="100"/>
      <c r="M16" s="60"/>
      <c r="N16" s="33"/>
      <c r="O16" s="100"/>
      <c r="P16" s="33">
        <f t="shared" si="0"/>
        <v>722</v>
      </c>
      <c r="Q16" s="133">
        <f>SUM(Results!S9:AD9)</f>
        <v>5070</v>
      </c>
      <c r="R16" s="60">
        <f t="shared" si="1"/>
        <v>-4348</v>
      </c>
      <c r="S16" s="31"/>
    </row>
    <row r="17" spans="1:19">
      <c r="A17" s="31" t="s">
        <v>85</v>
      </c>
      <c r="B17" s="132" t="s">
        <v>348</v>
      </c>
      <c r="C17" s="31" t="s">
        <v>349</v>
      </c>
      <c r="D17" s="33"/>
      <c r="E17" s="33"/>
      <c r="F17" s="100"/>
      <c r="G17" s="33"/>
      <c r="H17" s="33"/>
      <c r="I17" s="100"/>
      <c r="J17" s="33"/>
      <c r="K17" s="33"/>
      <c r="L17" s="100">
        <v>1905</v>
      </c>
      <c r="M17" s="60"/>
      <c r="N17" s="33"/>
      <c r="O17" s="100">
        <v>511</v>
      </c>
      <c r="P17" s="33">
        <f t="shared" si="0"/>
        <v>2416</v>
      </c>
      <c r="Q17" s="133" t="e">
        <f>SUM(Results!#REF!)</f>
        <v>#REF!</v>
      </c>
      <c r="R17" s="60" t="e">
        <f t="shared" si="1"/>
        <v>#REF!</v>
      </c>
      <c r="S17" s="132" t="s">
        <v>350</v>
      </c>
    </row>
    <row r="18" spans="1:19">
      <c r="A18" s="31" t="s">
        <v>85</v>
      </c>
      <c r="B18" s="132" t="s">
        <v>351</v>
      </c>
      <c r="C18" s="31" t="s">
        <v>352</v>
      </c>
      <c r="D18" s="33"/>
      <c r="E18" s="33"/>
      <c r="F18" s="100"/>
      <c r="G18" s="33"/>
      <c r="H18" s="33"/>
      <c r="I18" s="100"/>
      <c r="J18" s="33"/>
      <c r="K18" s="33"/>
      <c r="L18" s="100">
        <v>228</v>
      </c>
      <c r="M18" s="60"/>
      <c r="N18" s="33">
        <v>383</v>
      </c>
      <c r="O18" s="100"/>
      <c r="P18" s="33">
        <f t="shared" si="0"/>
        <v>611</v>
      </c>
      <c r="Q18" s="133">
        <f>SUM(Results!S24:AD24)</f>
        <v>450</v>
      </c>
      <c r="R18" s="60">
        <f t="shared" si="1"/>
        <v>161</v>
      </c>
      <c r="S18" s="132" t="s">
        <v>350</v>
      </c>
    </row>
    <row r="19" spans="1:19">
      <c r="A19" s="31" t="s">
        <v>73</v>
      </c>
      <c r="B19" s="131" t="s">
        <v>70</v>
      </c>
      <c r="C19" s="131" t="s">
        <v>353</v>
      </c>
      <c r="D19" s="33"/>
      <c r="E19" s="33"/>
      <c r="F19" s="100">
        <v>253</v>
      </c>
      <c r="G19" s="33"/>
      <c r="H19" s="33"/>
      <c r="I19" s="100">
        <v>63</v>
      </c>
      <c r="J19" s="33"/>
      <c r="K19" s="33"/>
      <c r="L19" s="100"/>
      <c r="M19" s="60"/>
      <c r="N19" s="33"/>
      <c r="O19" s="100"/>
      <c r="P19" s="33">
        <f t="shared" si="0"/>
        <v>316</v>
      </c>
      <c r="Q19" s="133" t="e">
        <f>SUM(Results!#REF!)</f>
        <v>#REF!</v>
      </c>
      <c r="R19" s="60" t="e">
        <f t="shared" si="1"/>
        <v>#REF!</v>
      </c>
      <c r="S19" s="31"/>
    </row>
    <row r="20" spans="1:19">
      <c r="A20" s="31" t="s">
        <v>73</v>
      </c>
      <c r="B20" s="131" t="s">
        <v>75</v>
      </c>
      <c r="C20" s="31" t="s">
        <v>354</v>
      </c>
      <c r="D20" s="33"/>
      <c r="E20" s="33"/>
      <c r="F20" s="100">
        <v>6</v>
      </c>
      <c r="G20" s="33"/>
      <c r="H20" s="33"/>
      <c r="I20" s="100">
        <v>35</v>
      </c>
      <c r="J20" s="33"/>
      <c r="K20" s="33"/>
      <c r="L20" s="100">
        <f>18+11</f>
        <v>29</v>
      </c>
      <c r="M20" s="60"/>
      <c r="N20" s="33"/>
      <c r="O20" s="100">
        <f>14+3</f>
        <v>17</v>
      </c>
      <c r="P20" s="33">
        <f t="shared" si="0"/>
        <v>87</v>
      </c>
      <c r="Q20" s="133">
        <f>SUM(Results!S10:AD10)</f>
        <v>-125.78622999999999</v>
      </c>
      <c r="R20" s="60">
        <f t="shared" si="1"/>
        <v>212.78622999999999</v>
      </c>
      <c r="S20" s="31"/>
    </row>
    <row r="21" spans="1:19">
      <c r="A21" s="31" t="s">
        <v>73</v>
      </c>
      <c r="B21" s="131" t="s">
        <v>77</v>
      </c>
      <c r="C21" s="131" t="s">
        <v>355</v>
      </c>
      <c r="D21" s="33">
        <f>604-110+139-34</f>
        <v>599</v>
      </c>
      <c r="E21" s="33">
        <f>195-34</f>
        <v>161</v>
      </c>
      <c r="F21" s="100">
        <f>131-36</f>
        <v>95</v>
      </c>
      <c r="G21" s="33">
        <v>17</v>
      </c>
      <c r="H21" s="33">
        <v>31</v>
      </c>
      <c r="I21" s="101">
        <v>37</v>
      </c>
      <c r="J21" s="101">
        <v>36</v>
      </c>
      <c r="K21" s="33">
        <v>32</v>
      </c>
      <c r="L21" s="100">
        <v>51</v>
      </c>
      <c r="M21" s="60">
        <v>51</v>
      </c>
      <c r="N21" s="33">
        <v>55</v>
      </c>
      <c r="O21" s="100">
        <v>61</v>
      </c>
      <c r="P21" s="33">
        <f t="shared" si="0"/>
        <v>1226</v>
      </c>
      <c r="Q21" s="133">
        <f>SUM(Results!S11:AD11)</f>
        <v>-211.20427999999907</v>
      </c>
      <c r="R21" s="60">
        <f t="shared" si="1"/>
        <v>1437.204279999999</v>
      </c>
      <c r="S21" s="31"/>
    </row>
    <row r="22" spans="1:19">
      <c r="A22" s="31" t="s">
        <v>73</v>
      </c>
      <c r="B22" s="131" t="s">
        <v>79</v>
      </c>
      <c r="C22" s="131" t="s">
        <v>356</v>
      </c>
      <c r="D22" s="33">
        <v>68</v>
      </c>
      <c r="E22" s="33"/>
      <c r="F22" s="100">
        <v>22</v>
      </c>
      <c r="G22" s="33"/>
      <c r="H22" s="33"/>
      <c r="I22" s="100"/>
      <c r="J22" s="33"/>
      <c r="K22" s="33"/>
      <c r="L22" s="100"/>
      <c r="M22" s="60"/>
      <c r="N22" s="33"/>
      <c r="O22" s="100"/>
      <c r="P22" s="33">
        <f t="shared" si="0"/>
        <v>90</v>
      </c>
      <c r="Q22" s="133" t="e">
        <f>SUM(Results!#REF!)</f>
        <v>#REF!</v>
      </c>
      <c r="R22" s="60" t="e">
        <f t="shared" si="1"/>
        <v>#REF!</v>
      </c>
      <c r="S22" s="31"/>
    </row>
    <row r="23" spans="1:19">
      <c r="A23" s="31" t="s">
        <v>73</v>
      </c>
      <c r="B23" s="31" t="s">
        <v>357</v>
      </c>
      <c r="C23" s="31" t="s">
        <v>358</v>
      </c>
      <c r="D23" s="33"/>
      <c r="E23" s="33"/>
      <c r="F23" s="100"/>
      <c r="G23" s="33"/>
      <c r="H23" s="33"/>
      <c r="I23" s="100">
        <f>83+252</f>
        <v>335</v>
      </c>
      <c r="J23" s="33"/>
      <c r="K23" s="33"/>
      <c r="L23" s="100">
        <f>216+61</f>
        <v>277</v>
      </c>
      <c r="M23" s="60"/>
      <c r="N23" s="33"/>
      <c r="O23" s="100"/>
      <c r="P23" s="33">
        <f>SUM(D23:O23)</f>
        <v>612</v>
      </c>
      <c r="Q23" s="32">
        <f>SUM(Results!S66:AC66)</f>
        <v>0</v>
      </c>
      <c r="R23" s="60">
        <f t="shared" si="1"/>
        <v>612</v>
      </c>
      <c r="S23" s="31"/>
    </row>
    <row r="24" spans="1:19">
      <c r="A24" s="31" t="s">
        <v>73</v>
      </c>
      <c r="B24" s="132" t="s">
        <v>359</v>
      </c>
      <c r="C24" s="31" t="s">
        <v>360</v>
      </c>
      <c r="D24" s="33"/>
      <c r="E24" s="33"/>
      <c r="F24" s="100"/>
      <c r="G24" s="33"/>
      <c r="H24" s="33"/>
      <c r="I24" s="100"/>
      <c r="J24" s="33"/>
      <c r="K24" s="33"/>
      <c r="L24" s="100"/>
      <c r="M24" s="60"/>
      <c r="N24" s="33"/>
      <c r="O24" s="100"/>
      <c r="P24" s="33"/>
      <c r="Q24" s="32" t="e">
        <f>SUM(Results!#REF!)</f>
        <v>#REF!</v>
      </c>
      <c r="R24" s="60" t="e">
        <f t="shared" si="1"/>
        <v>#REF!</v>
      </c>
      <c r="S24" s="132" t="s">
        <v>361</v>
      </c>
    </row>
    <row r="25" spans="1:19">
      <c r="A25" s="31" t="s">
        <v>68</v>
      </c>
      <c r="B25" s="131" t="s">
        <v>65</v>
      </c>
      <c r="C25" s="31" t="s">
        <v>362</v>
      </c>
      <c r="D25" s="33"/>
      <c r="E25" s="33"/>
      <c r="F25" s="100">
        <v>7</v>
      </c>
      <c r="G25" s="33"/>
      <c r="H25" s="33"/>
      <c r="I25" s="100">
        <v>36</v>
      </c>
      <c r="J25" s="33"/>
      <c r="K25" s="33"/>
      <c r="L25" s="100">
        <v>11</v>
      </c>
      <c r="M25" s="60"/>
      <c r="N25" s="33"/>
      <c r="O25" s="100">
        <v>41</v>
      </c>
      <c r="P25" s="33">
        <f t="shared" ref="P25:P34" si="2">SUM(D25:O25)</f>
        <v>95</v>
      </c>
      <c r="Q25" s="133" t="e">
        <f>SUM(Results!#REF!)</f>
        <v>#REF!</v>
      </c>
      <c r="R25" s="60" t="e">
        <f t="shared" ref="R25:R34" si="3">P25-Q25</f>
        <v>#REF!</v>
      </c>
      <c r="S25" s="31"/>
    </row>
    <row r="26" spans="1:19">
      <c r="A26" s="31" t="s">
        <v>68</v>
      </c>
      <c r="B26" s="131" t="s">
        <v>363</v>
      </c>
      <c r="C26" s="31" t="s">
        <v>364</v>
      </c>
      <c r="D26" s="33"/>
      <c r="E26" s="33"/>
      <c r="F26" s="100">
        <v>102</v>
      </c>
      <c r="G26" s="33"/>
      <c r="H26" s="33"/>
      <c r="I26" s="100">
        <v>88</v>
      </c>
      <c r="J26" s="33"/>
      <c r="K26" s="33"/>
      <c r="L26" s="100">
        <v>2</v>
      </c>
      <c r="M26" s="60"/>
      <c r="N26" s="33"/>
      <c r="O26" s="100">
        <v>252</v>
      </c>
      <c r="P26" s="33">
        <f t="shared" si="2"/>
        <v>444</v>
      </c>
      <c r="Q26" s="133" t="e">
        <f>SUM(Results!#REF!)</f>
        <v>#REF!</v>
      </c>
      <c r="R26" s="60" t="e">
        <f t="shared" si="3"/>
        <v>#REF!</v>
      </c>
      <c r="S26" s="31"/>
    </row>
    <row r="27" spans="1:19">
      <c r="A27" s="31" t="s">
        <v>68</v>
      </c>
      <c r="B27" s="131" t="s">
        <v>365</v>
      </c>
      <c r="C27" s="31" t="s">
        <v>366</v>
      </c>
      <c r="D27" s="33"/>
      <c r="E27" s="33"/>
      <c r="F27" s="100">
        <v>-63</v>
      </c>
      <c r="G27" s="33"/>
      <c r="H27" s="33"/>
      <c r="I27" s="100">
        <v>152</v>
      </c>
      <c r="J27" s="33"/>
      <c r="K27" s="33"/>
      <c r="L27" s="100">
        <v>68</v>
      </c>
      <c r="M27" s="60"/>
      <c r="N27" s="33"/>
      <c r="O27" s="100">
        <v>382</v>
      </c>
      <c r="P27" s="33">
        <f t="shared" si="2"/>
        <v>539</v>
      </c>
      <c r="Q27" s="133" t="e">
        <f>SUM(Results!#REF!)</f>
        <v>#REF!</v>
      </c>
      <c r="R27" s="60" t="e">
        <f t="shared" si="3"/>
        <v>#REF!</v>
      </c>
      <c r="S27" s="31"/>
    </row>
    <row r="28" spans="1:19">
      <c r="A28" s="31" t="s">
        <v>68</v>
      </c>
      <c r="B28" s="131" t="s">
        <v>367</v>
      </c>
      <c r="C28" s="31" t="s">
        <v>368</v>
      </c>
      <c r="D28" s="33"/>
      <c r="E28" s="33"/>
      <c r="F28" s="100">
        <v>149</v>
      </c>
      <c r="G28" s="33"/>
      <c r="H28" s="33"/>
      <c r="I28" s="100">
        <v>-18</v>
      </c>
      <c r="J28" s="33"/>
      <c r="K28" s="33"/>
      <c r="L28" s="100">
        <v>105</v>
      </c>
      <c r="M28" s="60"/>
      <c r="N28" s="33"/>
      <c r="O28" s="100">
        <v>207</v>
      </c>
      <c r="P28" s="33">
        <f t="shared" si="2"/>
        <v>443</v>
      </c>
      <c r="Q28" s="133" t="e">
        <f>SUM(Results!#REF!)</f>
        <v>#REF!</v>
      </c>
      <c r="R28" s="60" t="e">
        <f t="shared" si="3"/>
        <v>#REF!</v>
      </c>
      <c r="S28" s="31"/>
    </row>
    <row r="29" spans="1:19">
      <c r="A29" s="31" t="s">
        <v>68</v>
      </c>
      <c r="B29" s="131" t="s">
        <v>369</v>
      </c>
      <c r="C29" s="131" t="s">
        <v>370</v>
      </c>
      <c r="D29" s="33"/>
      <c r="E29" s="33"/>
      <c r="F29" s="100"/>
      <c r="G29" s="33"/>
      <c r="H29" s="33"/>
      <c r="I29" s="100"/>
      <c r="J29" s="33"/>
      <c r="K29" s="33"/>
      <c r="L29" s="100">
        <v>400</v>
      </c>
      <c r="M29" s="60"/>
      <c r="N29" s="33"/>
      <c r="O29" s="100"/>
      <c r="P29" s="33">
        <f t="shared" si="2"/>
        <v>400</v>
      </c>
      <c r="Q29" s="133" t="e">
        <f>SUM(Results!#REF!)</f>
        <v>#REF!</v>
      </c>
      <c r="R29" s="60" t="e">
        <f t="shared" si="3"/>
        <v>#REF!</v>
      </c>
      <c r="S29" s="31"/>
    </row>
    <row r="30" spans="1:19">
      <c r="A30" s="31" t="s">
        <v>68</v>
      </c>
      <c r="B30" s="131" t="s">
        <v>371</v>
      </c>
      <c r="C30" s="31" t="s">
        <v>372</v>
      </c>
      <c r="D30" s="33"/>
      <c r="E30" s="33"/>
      <c r="F30" s="100"/>
      <c r="G30" s="33"/>
      <c r="H30" s="33"/>
      <c r="I30" s="100"/>
      <c r="J30" s="33"/>
      <c r="K30" s="33"/>
      <c r="L30" s="100"/>
      <c r="M30" s="60"/>
      <c r="N30" s="33"/>
      <c r="O30" s="100">
        <v>135</v>
      </c>
      <c r="P30" s="33">
        <f t="shared" si="2"/>
        <v>135</v>
      </c>
      <c r="Q30" s="133" t="e">
        <f>SUM(Results!#REF!)</f>
        <v>#REF!</v>
      </c>
      <c r="R30" s="60" t="e">
        <f t="shared" si="3"/>
        <v>#REF!</v>
      </c>
      <c r="S30" s="31"/>
    </row>
    <row r="31" spans="1:19">
      <c r="A31" s="31" t="s">
        <v>63</v>
      </c>
      <c r="B31" s="131" t="s">
        <v>60</v>
      </c>
      <c r="C31" s="31" t="s">
        <v>373</v>
      </c>
      <c r="D31" s="33">
        <f>4*10+11*8</f>
        <v>128</v>
      </c>
      <c r="E31" s="33"/>
      <c r="F31" s="100"/>
      <c r="G31" s="33"/>
      <c r="H31" s="33"/>
      <c r="I31" s="100"/>
      <c r="J31" s="33"/>
      <c r="K31" s="33"/>
      <c r="L31" s="100"/>
      <c r="M31" s="60"/>
      <c r="N31" s="33"/>
      <c r="O31" s="100"/>
      <c r="P31" s="33">
        <f t="shared" si="2"/>
        <v>128</v>
      </c>
      <c r="Q31" s="133" t="e">
        <f>SUM(Results!#REF!)</f>
        <v>#REF!</v>
      </c>
      <c r="R31" s="60" t="e">
        <f t="shared" si="3"/>
        <v>#REF!</v>
      </c>
      <c r="S31" s="31"/>
    </row>
    <row r="32" spans="1:19">
      <c r="A32" s="31" t="s">
        <v>63</v>
      </c>
      <c r="B32" s="131" t="s">
        <v>374</v>
      </c>
      <c r="C32" s="31" t="s">
        <v>375</v>
      </c>
      <c r="D32" s="33">
        <v>413</v>
      </c>
      <c r="E32" s="33"/>
      <c r="F32" s="100"/>
      <c r="G32" s="33"/>
      <c r="H32" s="33"/>
      <c r="I32" s="100"/>
      <c r="J32" s="33"/>
      <c r="K32" s="33"/>
      <c r="L32" s="100"/>
      <c r="M32" s="60"/>
      <c r="N32" s="33"/>
      <c r="O32" s="100"/>
      <c r="P32" s="33">
        <f t="shared" si="2"/>
        <v>413</v>
      </c>
      <c r="Q32" s="133" t="e">
        <f>SUM(Results!#REF!)</f>
        <v>#REF!</v>
      </c>
      <c r="R32" s="60" t="e">
        <f t="shared" si="3"/>
        <v>#REF!</v>
      </c>
      <c r="S32" s="31"/>
    </row>
    <row r="33" spans="1:19">
      <c r="A33" s="31" t="s">
        <v>214</v>
      </c>
      <c r="B33" s="131" t="s">
        <v>376</v>
      </c>
      <c r="C33" s="31" t="s">
        <v>377</v>
      </c>
      <c r="D33" s="33">
        <v>4550</v>
      </c>
      <c r="E33" s="33"/>
      <c r="F33" s="100">
        <v>525</v>
      </c>
      <c r="G33" s="33"/>
      <c r="H33" s="33"/>
      <c r="I33" s="100">
        <v>700</v>
      </c>
      <c r="J33" s="33"/>
      <c r="K33" s="33"/>
      <c r="L33" s="100">
        <v>525</v>
      </c>
      <c r="M33" s="60"/>
      <c r="N33" s="33"/>
      <c r="O33" s="100">
        <v>700</v>
      </c>
      <c r="P33" s="33">
        <f t="shared" si="2"/>
        <v>7000</v>
      </c>
      <c r="Q33" s="133" t="e">
        <f>SUM(Results!#REF!)</f>
        <v>#REF!</v>
      </c>
      <c r="R33" s="60" t="e">
        <f t="shared" si="3"/>
        <v>#REF!</v>
      </c>
      <c r="S33" s="31"/>
    </row>
    <row r="34" spans="1:19">
      <c r="A34" s="31" t="s">
        <v>214</v>
      </c>
      <c r="B34" s="131" t="s">
        <v>378</v>
      </c>
      <c r="C34" s="31" t="s">
        <v>379</v>
      </c>
      <c r="D34" s="33"/>
      <c r="E34" s="33"/>
      <c r="F34" s="100">
        <v>87</v>
      </c>
      <c r="G34" s="33"/>
      <c r="H34" s="33"/>
      <c r="I34" s="100">
        <v>83</v>
      </c>
      <c r="J34" s="33"/>
      <c r="K34" s="33"/>
      <c r="L34" s="100">
        <v>33</v>
      </c>
      <c r="M34" s="60"/>
      <c r="N34" s="33"/>
      <c r="O34" s="100">
        <v>26</v>
      </c>
      <c r="P34" s="33">
        <f t="shared" si="2"/>
        <v>229</v>
      </c>
      <c r="Q34" s="133" t="e">
        <f>SUM(Results!#REF!)</f>
        <v>#REF!</v>
      </c>
      <c r="R34" s="60" t="e">
        <f t="shared" si="3"/>
        <v>#REF!</v>
      </c>
      <c r="S34" s="31"/>
    </row>
    <row r="35" spans="1:19">
      <c r="A35" s="31" t="s">
        <v>24</v>
      </c>
      <c r="B35" s="131" t="s">
        <v>20</v>
      </c>
      <c r="C35" s="31" t="s">
        <v>380</v>
      </c>
      <c r="D35" s="33"/>
      <c r="E35" s="33"/>
      <c r="F35" s="100">
        <v>177</v>
      </c>
      <c r="G35" s="33"/>
      <c r="H35" s="33"/>
      <c r="I35" s="100">
        <v>483</v>
      </c>
      <c r="J35" s="33"/>
      <c r="K35" s="33"/>
      <c r="L35" s="100">
        <v>580</v>
      </c>
      <c r="M35" s="60"/>
      <c r="N35" s="33"/>
      <c r="O35" s="100">
        <v>553</v>
      </c>
      <c r="P35" s="33">
        <f t="shared" si="0"/>
        <v>1793</v>
      </c>
      <c r="Q35" s="133" t="e">
        <f>SUM(Results!#REF!)</f>
        <v>#REF!</v>
      </c>
      <c r="R35" s="60" t="e">
        <f t="shared" si="1"/>
        <v>#REF!</v>
      </c>
      <c r="S35" s="31"/>
    </row>
    <row r="36" spans="1:19">
      <c r="A36" s="31" t="s">
        <v>24</v>
      </c>
      <c r="B36" s="131" t="s">
        <v>29</v>
      </c>
      <c r="C36" s="31" t="s">
        <v>381</v>
      </c>
      <c r="D36" s="33"/>
      <c r="E36" s="33"/>
      <c r="F36" s="100">
        <v>725</v>
      </c>
      <c r="G36" s="33"/>
      <c r="H36" s="33"/>
      <c r="I36" s="100">
        <v>725</v>
      </c>
      <c r="J36" s="33"/>
      <c r="K36" s="33"/>
      <c r="L36" s="100">
        <v>706</v>
      </c>
      <c r="M36" s="60"/>
      <c r="N36" s="33"/>
      <c r="O36" s="100">
        <v>715</v>
      </c>
      <c r="P36" s="33">
        <f t="shared" si="0"/>
        <v>2871</v>
      </c>
      <c r="Q36" s="133" t="e">
        <f>SUM(Results!#REF!)</f>
        <v>#REF!</v>
      </c>
      <c r="R36" s="60" t="e">
        <f t="shared" si="1"/>
        <v>#REF!</v>
      </c>
      <c r="S36" s="31"/>
    </row>
    <row r="37" spans="1:19">
      <c r="A37" s="31" t="s">
        <v>24</v>
      </c>
      <c r="B37" s="131" t="s">
        <v>29</v>
      </c>
      <c r="C37" s="131" t="s">
        <v>382</v>
      </c>
      <c r="D37" s="33"/>
      <c r="E37" s="33"/>
      <c r="F37" s="100"/>
      <c r="G37" s="33"/>
      <c r="H37" s="33"/>
      <c r="I37" s="100"/>
      <c r="J37" s="33"/>
      <c r="K37" s="33"/>
      <c r="L37" s="100">
        <v>5131</v>
      </c>
      <c r="M37" s="60"/>
      <c r="N37" s="33"/>
      <c r="O37" s="100"/>
      <c r="P37" s="33">
        <f t="shared" si="0"/>
        <v>5131</v>
      </c>
      <c r="Q37" s="133" t="e">
        <f>SUM(Results!#REF!)</f>
        <v>#REF!</v>
      </c>
      <c r="R37" s="60" t="e">
        <f t="shared" si="1"/>
        <v>#REF!</v>
      </c>
      <c r="S37" s="31"/>
    </row>
    <row r="38" spans="1:19">
      <c r="A38" s="31" t="s">
        <v>24</v>
      </c>
      <c r="B38" s="131" t="s">
        <v>37</v>
      </c>
      <c r="C38" s="131" t="s">
        <v>383</v>
      </c>
      <c r="D38" s="33"/>
      <c r="E38" s="33"/>
      <c r="F38" s="100"/>
      <c r="G38" s="33"/>
      <c r="H38" s="33"/>
      <c r="I38" s="100"/>
      <c r="J38" s="33"/>
      <c r="K38" s="33"/>
      <c r="L38" s="100"/>
      <c r="M38" s="60"/>
      <c r="N38" s="33"/>
      <c r="O38" s="100">
        <v>117</v>
      </c>
      <c r="P38" s="33">
        <f>SUM(D38:O38)</f>
        <v>117</v>
      </c>
      <c r="Q38" s="133" t="e">
        <f>SUM(Results!#REF!)</f>
        <v>#REF!</v>
      </c>
      <c r="R38" s="60" t="e">
        <f>P38-Q38</f>
        <v>#REF!</v>
      </c>
      <c r="S38" s="31"/>
    </row>
    <row r="39" spans="1:19">
      <c r="A39" s="31" t="s">
        <v>24</v>
      </c>
      <c r="B39" s="131" t="s">
        <v>41</v>
      </c>
      <c r="C39" s="131" t="s">
        <v>384</v>
      </c>
      <c r="D39" s="33"/>
      <c r="E39" s="33"/>
      <c r="F39" s="100"/>
      <c r="G39" s="33"/>
      <c r="H39" s="33"/>
      <c r="I39" s="100"/>
      <c r="J39" s="33"/>
      <c r="K39" s="33"/>
      <c r="L39" s="100">
        <v>43</v>
      </c>
      <c r="M39" s="60">
        <v>39</v>
      </c>
      <c r="N39" s="33">
        <v>34</v>
      </c>
      <c r="O39" s="100">
        <v>49</v>
      </c>
      <c r="P39" s="33">
        <f>SUM(D39:O39)</f>
        <v>165</v>
      </c>
      <c r="Q39" s="133" t="e">
        <f>SUM(Results!#REF!)</f>
        <v>#REF!</v>
      </c>
      <c r="R39" s="60" t="e">
        <f>P39-Q39</f>
        <v>#REF!</v>
      </c>
      <c r="S39" s="31"/>
    </row>
    <row r="40" spans="1:19">
      <c r="A40" s="31" t="s">
        <v>24</v>
      </c>
      <c r="B40" s="132" t="s">
        <v>44</v>
      </c>
      <c r="C40" s="132" t="s">
        <v>385</v>
      </c>
      <c r="D40" s="33"/>
      <c r="E40" s="33"/>
      <c r="F40" s="100"/>
      <c r="G40" s="33"/>
      <c r="H40" s="33"/>
      <c r="I40" s="100"/>
      <c r="J40" s="33"/>
      <c r="K40" s="33"/>
      <c r="L40" s="100"/>
      <c r="M40" s="60"/>
      <c r="N40" s="33"/>
      <c r="O40" s="100">
        <f>2503-45</f>
        <v>2458</v>
      </c>
      <c r="P40" s="33">
        <f>SUM(D40:O40)</f>
        <v>2458</v>
      </c>
      <c r="Q40" s="134" t="e">
        <f>SUM(Results!#REF!)</f>
        <v>#REF!</v>
      </c>
      <c r="R40" s="60" t="e">
        <f>P40-Q40</f>
        <v>#REF!</v>
      </c>
      <c r="S40" s="31"/>
    </row>
    <row r="41" spans="1:19">
      <c r="A41" s="31" t="s">
        <v>24</v>
      </c>
      <c r="B41" s="131" t="s">
        <v>48</v>
      </c>
      <c r="C41" s="31" t="s">
        <v>386</v>
      </c>
      <c r="D41" s="33"/>
      <c r="E41" s="33"/>
      <c r="F41" s="100"/>
      <c r="G41" s="33"/>
      <c r="H41" s="33"/>
      <c r="I41" s="100"/>
      <c r="J41" s="33"/>
      <c r="K41" s="33"/>
      <c r="L41" s="100">
        <v>347</v>
      </c>
      <c r="M41" s="60"/>
      <c r="N41" s="33"/>
      <c r="O41" s="100">
        <v>312</v>
      </c>
      <c r="P41" s="33">
        <f>SUM(D41:O41)</f>
        <v>659</v>
      </c>
      <c r="Q41" s="133" t="e">
        <f>SUM(Results!#REF!)</f>
        <v>#REF!</v>
      </c>
      <c r="R41" s="60" t="e">
        <f>P41-Q41</f>
        <v>#REF!</v>
      </c>
      <c r="S41" s="31"/>
    </row>
    <row r="42" spans="1:19">
      <c r="A42" s="31" t="s">
        <v>24</v>
      </c>
      <c r="B42" s="131" t="s">
        <v>52</v>
      </c>
      <c r="C42" s="31" t="s">
        <v>387</v>
      </c>
      <c r="D42" s="33"/>
      <c r="E42" s="33"/>
      <c r="F42" s="100"/>
      <c r="G42" s="33"/>
      <c r="H42" s="33"/>
      <c r="I42" s="100">
        <v>742</v>
      </c>
      <c r="J42" s="33"/>
      <c r="K42" s="33"/>
      <c r="L42" s="100"/>
      <c r="M42" s="60"/>
      <c r="N42" s="33"/>
      <c r="O42" s="100">
        <v>743</v>
      </c>
      <c r="P42" s="33">
        <f>SUM(D42:O42)</f>
        <v>1485</v>
      </c>
      <c r="Q42" s="133" t="e">
        <f>SUM(Results!#REF!)</f>
        <v>#REF!</v>
      </c>
      <c r="R42" s="60" t="e">
        <f>P42-Q42</f>
        <v>#REF!</v>
      </c>
      <c r="S42" s="31"/>
    </row>
    <row r="43" spans="1:19">
      <c r="A43" s="31"/>
      <c r="B43" s="31"/>
      <c r="C43" s="31"/>
      <c r="D43" s="33"/>
      <c r="E43" s="33"/>
      <c r="F43" s="100"/>
      <c r="G43" s="33"/>
      <c r="H43" s="33"/>
      <c r="I43" s="100"/>
      <c r="J43" s="33"/>
      <c r="K43" s="33"/>
      <c r="L43" s="100"/>
      <c r="M43" s="60"/>
      <c r="N43" s="33"/>
      <c r="O43" s="100"/>
      <c r="P43" s="33"/>
      <c r="Q43" s="32"/>
      <c r="R43" s="60"/>
      <c r="S43" s="31"/>
    </row>
    <row r="44" spans="1:19">
      <c r="A44" s="31"/>
      <c r="B44" s="31"/>
      <c r="C44" s="31"/>
      <c r="D44" s="33"/>
      <c r="E44" s="33"/>
      <c r="F44" s="100"/>
      <c r="G44" s="33"/>
      <c r="H44" s="33"/>
      <c r="I44" s="100"/>
      <c r="J44" s="33"/>
      <c r="K44" s="33"/>
      <c r="L44" s="100"/>
      <c r="M44" s="60"/>
      <c r="N44" s="33"/>
      <c r="O44" s="100"/>
      <c r="P44" s="33"/>
      <c r="Q44" s="32"/>
      <c r="R44" s="60"/>
      <c r="S44" s="31"/>
    </row>
    <row r="45" spans="1:19">
      <c r="A45" s="31"/>
      <c r="B45" s="31"/>
      <c r="C45" s="31"/>
      <c r="D45" s="33"/>
      <c r="E45" s="33"/>
      <c r="F45" s="33"/>
      <c r="G45" s="33"/>
      <c r="H45" s="33"/>
      <c r="I45" s="33"/>
      <c r="J45" s="33"/>
      <c r="K45" s="33"/>
      <c r="L45" s="33"/>
      <c r="M45" s="60"/>
      <c r="N45" s="33"/>
      <c r="O45" s="33"/>
      <c r="P45" s="33"/>
      <c r="Q45" s="32"/>
      <c r="R45" s="60"/>
      <c r="S45" s="31"/>
    </row>
    <row r="46" spans="1:19">
      <c r="D46" s="657"/>
      <c r="E46" s="657"/>
      <c r="F46" s="657"/>
      <c r="G46" s="657"/>
      <c r="H46" s="657"/>
      <c r="I46" s="657"/>
      <c r="J46" s="657"/>
      <c r="K46" s="657"/>
      <c r="L46" s="657"/>
      <c r="M46" s="657"/>
      <c r="N46" s="657"/>
      <c r="O46" s="657"/>
      <c r="P46" s="657"/>
      <c r="Q46" s="658"/>
      <c r="R46" s="659"/>
    </row>
    <row r="47" spans="1:19" ht="15.75" thickBot="1">
      <c r="D47" s="61">
        <f t="shared" ref="D47:R47" si="4">SUM(D8:D46)</f>
        <v>6207</v>
      </c>
      <c r="E47" s="61">
        <f t="shared" si="4"/>
        <v>939</v>
      </c>
      <c r="F47" s="61">
        <f t="shared" si="4"/>
        <v>4783</v>
      </c>
      <c r="G47" s="61">
        <f t="shared" si="4"/>
        <v>888</v>
      </c>
      <c r="H47" s="61">
        <f t="shared" si="4"/>
        <v>817</v>
      </c>
      <c r="I47" s="61">
        <f t="shared" si="4"/>
        <v>5691</v>
      </c>
      <c r="J47" s="61">
        <f t="shared" si="4"/>
        <v>1663</v>
      </c>
      <c r="K47" s="61">
        <f t="shared" si="4"/>
        <v>826</v>
      </c>
      <c r="L47" s="61">
        <f t="shared" si="4"/>
        <v>11214</v>
      </c>
      <c r="M47" s="61">
        <f t="shared" si="4"/>
        <v>1053</v>
      </c>
      <c r="N47" s="61">
        <f t="shared" si="4"/>
        <v>1028</v>
      </c>
      <c r="O47" s="61">
        <f t="shared" si="4"/>
        <v>8242</v>
      </c>
      <c r="P47" s="61">
        <f t="shared" si="4"/>
        <v>43351</v>
      </c>
      <c r="Q47" s="61" t="e">
        <f t="shared" si="4"/>
        <v>#REF!</v>
      </c>
      <c r="R47" s="61" t="e">
        <f t="shared" si="4"/>
        <v>#REF!</v>
      </c>
    </row>
    <row r="48" spans="1:19" ht="15.75" thickTop="1"/>
    <row r="49" spans="1:19">
      <c r="A49" s="128" t="s">
        <v>85</v>
      </c>
      <c r="B49" s="128" t="s">
        <v>91</v>
      </c>
      <c r="C49" s="128" t="s">
        <v>388</v>
      </c>
      <c r="D49" s="129"/>
      <c r="E49" s="129"/>
      <c r="F49" s="129">
        <v>146</v>
      </c>
      <c r="G49" s="129">
        <v>105</v>
      </c>
      <c r="H49" s="129">
        <v>226</v>
      </c>
      <c r="I49" s="129">
        <v>-301</v>
      </c>
      <c r="J49" s="129">
        <v>-106</v>
      </c>
      <c r="K49" s="129">
        <v>-79</v>
      </c>
      <c r="L49" s="129">
        <v>8</v>
      </c>
      <c r="M49" s="129">
        <v>148</v>
      </c>
      <c r="N49" s="129">
        <v>98</v>
      </c>
      <c r="O49" s="129"/>
      <c r="P49" s="129">
        <f>SUM(D49:O49)</f>
        <v>245</v>
      </c>
      <c r="Q49" s="130">
        <f>SUM(Results!S70:AC70)</f>
        <v>0</v>
      </c>
      <c r="R49" s="129">
        <f>P49-Q49</f>
        <v>245</v>
      </c>
      <c r="S49" s="128" t="s">
        <v>103</v>
      </c>
    </row>
    <row r="52" spans="1:19" ht="21">
      <c r="B52" s="103" t="s">
        <v>389</v>
      </c>
    </row>
    <row r="53" spans="1:19">
      <c r="D53" s="105" t="s">
        <v>325</v>
      </c>
      <c r="E53" s="105" t="s">
        <v>325</v>
      </c>
      <c r="F53" s="105" t="s">
        <v>325</v>
      </c>
      <c r="G53" s="105" t="s">
        <v>325</v>
      </c>
      <c r="H53" s="105" t="s">
        <v>325</v>
      </c>
      <c r="I53" s="105" t="s">
        <v>325</v>
      </c>
      <c r="J53" s="105" t="s">
        <v>325</v>
      </c>
      <c r="K53" s="105" t="s">
        <v>325</v>
      </c>
      <c r="L53" s="105" t="s">
        <v>325</v>
      </c>
      <c r="M53" s="105" t="s">
        <v>325</v>
      </c>
      <c r="N53" s="105" t="s">
        <v>325</v>
      </c>
      <c r="O53" s="105" t="s">
        <v>325</v>
      </c>
      <c r="P53" s="105" t="s">
        <v>325</v>
      </c>
      <c r="Q53" s="105" t="s">
        <v>326</v>
      </c>
    </row>
    <row r="54" spans="1:19">
      <c r="A54" s="36"/>
      <c r="B54" s="36"/>
      <c r="C54" s="36"/>
      <c r="D54" s="36" t="s">
        <v>184</v>
      </c>
      <c r="E54" s="36" t="s">
        <v>185</v>
      </c>
      <c r="F54" s="36" t="s">
        <v>186</v>
      </c>
      <c r="G54" s="36" t="s">
        <v>187</v>
      </c>
      <c r="H54" s="36" t="s">
        <v>188</v>
      </c>
      <c r="I54" s="36" t="s">
        <v>189</v>
      </c>
      <c r="J54" s="36" t="s">
        <v>190</v>
      </c>
      <c r="K54" s="36" t="s">
        <v>191</v>
      </c>
      <c r="L54" s="36" t="s">
        <v>192</v>
      </c>
      <c r="M54" s="36" t="s">
        <v>193</v>
      </c>
      <c r="N54" s="36" t="s">
        <v>194</v>
      </c>
      <c r="O54" s="36" t="s">
        <v>195</v>
      </c>
      <c r="P54" s="36" t="s">
        <v>327</v>
      </c>
      <c r="Q54" s="36" t="s">
        <v>390</v>
      </c>
      <c r="R54" s="36" t="s">
        <v>329</v>
      </c>
      <c r="S54" s="36" t="s">
        <v>330</v>
      </c>
    </row>
    <row r="55" spans="1:19">
      <c r="A55" s="31" t="s">
        <v>85</v>
      </c>
      <c r="B55" s="31" t="s">
        <v>82</v>
      </c>
      <c r="C55" s="31" t="s">
        <v>331</v>
      </c>
      <c r="D55" s="33"/>
      <c r="E55" s="33"/>
      <c r="F55" s="100">
        <v>70</v>
      </c>
      <c r="G55" s="33"/>
      <c r="H55" s="33"/>
      <c r="I55" s="100">
        <v>210</v>
      </c>
      <c r="J55" s="33"/>
      <c r="K55" s="33"/>
      <c r="L55" s="100">
        <v>210</v>
      </c>
      <c r="M55" s="60"/>
      <c r="N55" s="33"/>
      <c r="O55" s="100">
        <v>210</v>
      </c>
      <c r="P55" s="33">
        <f>SUM(D55:O55)</f>
        <v>700</v>
      </c>
      <c r="Q55" s="32">
        <f>Results!O8</f>
        <v>5018</v>
      </c>
      <c r="R55" s="60">
        <f>P55-Q55</f>
        <v>-4318</v>
      </c>
      <c r="S55" s="31"/>
    </row>
    <row r="56" spans="1:19">
      <c r="A56" s="31" t="s">
        <v>85</v>
      </c>
      <c r="B56" s="31" t="s">
        <v>87</v>
      </c>
      <c r="C56" s="31" t="s">
        <v>332</v>
      </c>
      <c r="D56" s="33"/>
      <c r="E56" s="33"/>
      <c r="F56" s="100">
        <v>250</v>
      </c>
      <c r="G56" s="33"/>
      <c r="H56" s="33"/>
      <c r="I56" s="100">
        <v>250</v>
      </c>
      <c r="J56" s="33"/>
      <c r="K56" s="33"/>
      <c r="L56" s="100">
        <v>250</v>
      </c>
      <c r="M56" s="60"/>
      <c r="N56" s="33"/>
      <c r="O56" s="100">
        <v>250</v>
      </c>
      <c r="P56" s="33">
        <f t="shared" ref="P56:P76" si="5">SUM(D56:O56)</f>
        <v>1000</v>
      </c>
      <c r="Q56" s="32">
        <f>Results!O21</f>
        <v>670</v>
      </c>
      <c r="R56" s="60">
        <f t="shared" ref="R56:R84" si="6">P56-Q56</f>
        <v>330</v>
      </c>
      <c r="S56" s="31"/>
    </row>
    <row r="57" spans="1:19">
      <c r="A57" s="31" t="s">
        <v>85</v>
      </c>
      <c r="B57" s="31" t="s">
        <v>91</v>
      </c>
      <c r="C57" s="31" t="s">
        <v>388</v>
      </c>
      <c r="D57" s="33"/>
      <c r="E57" s="33"/>
      <c r="F57" s="100"/>
      <c r="G57" s="33">
        <v>75</v>
      </c>
      <c r="H57" s="33">
        <v>75</v>
      </c>
      <c r="I57" s="100">
        <v>100</v>
      </c>
      <c r="J57" s="33">
        <v>75</v>
      </c>
      <c r="K57" s="33">
        <v>75</v>
      </c>
      <c r="L57" s="100">
        <v>100</v>
      </c>
      <c r="M57" s="33">
        <v>75</v>
      </c>
      <c r="N57" s="33">
        <v>75</v>
      </c>
      <c r="O57" s="100">
        <v>100</v>
      </c>
      <c r="P57" s="33">
        <f t="shared" si="5"/>
        <v>750</v>
      </c>
      <c r="Q57" s="32">
        <f>Results!O70</f>
        <v>0</v>
      </c>
      <c r="R57" s="60">
        <f t="shared" si="6"/>
        <v>750</v>
      </c>
      <c r="S57" s="31"/>
    </row>
    <row r="58" spans="1:19">
      <c r="A58" s="31" t="s">
        <v>85</v>
      </c>
      <c r="B58" s="31" t="s">
        <v>94</v>
      </c>
      <c r="C58" s="31" t="s">
        <v>333</v>
      </c>
      <c r="D58" s="33"/>
      <c r="E58" s="33"/>
      <c r="F58" s="100">
        <v>50</v>
      </c>
      <c r="G58" s="33"/>
      <c r="H58" s="33"/>
      <c r="I58" s="100">
        <v>50</v>
      </c>
      <c r="J58" s="33"/>
      <c r="K58" s="33"/>
      <c r="L58" s="100">
        <v>50</v>
      </c>
      <c r="M58" s="60"/>
      <c r="N58" s="33"/>
      <c r="O58" s="100">
        <v>50</v>
      </c>
      <c r="P58" s="33">
        <f t="shared" si="5"/>
        <v>200</v>
      </c>
      <c r="Q58" s="32">
        <f>Results!O20</f>
        <v>39</v>
      </c>
      <c r="R58" s="60">
        <f t="shared" si="6"/>
        <v>161</v>
      </c>
      <c r="S58" s="31"/>
    </row>
    <row r="59" spans="1:19">
      <c r="A59" s="31" t="s">
        <v>85</v>
      </c>
      <c r="B59" s="31" t="s">
        <v>94</v>
      </c>
      <c r="C59" s="31" t="s">
        <v>334</v>
      </c>
      <c r="D59" s="33">
        <v>93</v>
      </c>
      <c r="E59" s="33">
        <v>103</v>
      </c>
      <c r="F59" s="100">
        <v>113</v>
      </c>
      <c r="G59" s="33">
        <v>109</v>
      </c>
      <c r="H59" s="33">
        <v>109</v>
      </c>
      <c r="I59" s="100">
        <v>109</v>
      </c>
      <c r="J59" s="33">
        <v>109</v>
      </c>
      <c r="K59" s="33">
        <v>108</v>
      </c>
      <c r="L59" s="100">
        <v>109</v>
      </c>
      <c r="M59" s="60">
        <v>108</v>
      </c>
      <c r="N59" s="33">
        <v>109</v>
      </c>
      <c r="O59" s="100">
        <v>109</v>
      </c>
      <c r="P59" s="33">
        <f t="shared" si="5"/>
        <v>1288</v>
      </c>
      <c r="Q59" s="32">
        <f>Results!O67</f>
        <v>0</v>
      </c>
      <c r="R59" s="60">
        <f t="shared" si="6"/>
        <v>1288</v>
      </c>
      <c r="S59" s="31"/>
    </row>
    <row r="60" spans="1:19">
      <c r="A60" s="31" t="s">
        <v>85</v>
      </c>
      <c r="B60" s="31" t="s">
        <v>336</v>
      </c>
      <c r="C60" s="31" t="s">
        <v>337</v>
      </c>
      <c r="D60" s="33">
        <v>125</v>
      </c>
      <c r="E60" s="33">
        <v>125</v>
      </c>
      <c r="F60" s="100">
        <v>125</v>
      </c>
      <c r="G60" s="33">
        <v>125</v>
      </c>
      <c r="H60" s="33">
        <v>125</v>
      </c>
      <c r="I60" s="100">
        <v>125</v>
      </c>
      <c r="J60" s="33">
        <v>125</v>
      </c>
      <c r="K60" s="33">
        <v>125</v>
      </c>
      <c r="L60" s="100">
        <v>125</v>
      </c>
      <c r="M60" s="60">
        <v>125</v>
      </c>
      <c r="N60" s="33">
        <v>125</v>
      </c>
      <c r="O60" s="100">
        <v>125</v>
      </c>
      <c r="P60" s="33">
        <f t="shared" si="5"/>
        <v>1500</v>
      </c>
      <c r="Q60" s="32" t="e">
        <f>Results!#REF!</f>
        <v>#REF!</v>
      </c>
      <c r="R60" s="60" t="e">
        <f t="shared" si="6"/>
        <v>#REF!</v>
      </c>
      <c r="S60" s="31"/>
    </row>
    <row r="61" spans="1:19">
      <c r="A61" s="31" t="s">
        <v>85</v>
      </c>
      <c r="B61" s="31" t="s">
        <v>338</v>
      </c>
      <c r="C61" s="31" t="s">
        <v>339</v>
      </c>
      <c r="D61" s="33">
        <v>80</v>
      </c>
      <c r="E61" s="33">
        <v>80</v>
      </c>
      <c r="F61" s="100">
        <v>90</v>
      </c>
      <c r="G61" s="33">
        <v>80</v>
      </c>
      <c r="H61" s="33">
        <v>80</v>
      </c>
      <c r="I61" s="100">
        <v>90</v>
      </c>
      <c r="J61" s="33">
        <v>80</v>
      </c>
      <c r="K61" s="33">
        <v>80</v>
      </c>
      <c r="L61" s="100">
        <v>90</v>
      </c>
      <c r="M61" s="60">
        <v>80</v>
      </c>
      <c r="N61" s="33">
        <v>80</v>
      </c>
      <c r="O61" s="100">
        <v>90</v>
      </c>
      <c r="P61" s="33">
        <f t="shared" si="5"/>
        <v>1000</v>
      </c>
      <c r="Q61" s="32">
        <f>Results!O23</f>
        <v>150</v>
      </c>
      <c r="R61" s="60">
        <f t="shared" si="6"/>
        <v>850</v>
      </c>
      <c r="S61" s="31"/>
    </row>
    <row r="62" spans="1:19">
      <c r="A62" s="31" t="s">
        <v>85</v>
      </c>
      <c r="B62" s="31" t="s">
        <v>340</v>
      </c>
      <c r="C62" s="31" t="s">
        <v>341</v>
      </c>
      <c r="D62">
        <v>110</v>
      </c>
      <c r="E62" s="33">
        <v>110</v>
      </c>
      <c r="F62" s="100">
        <v>110</v>
      </c>
      <c r="G62" s="33">
        <v>110</v>
      </c>
      <c r="H62" s="33">
        <v>110</v>
      </c>
      <c r="I62" s="100">
        <v>110</v>
      </c>
      <c r="J62" s="33">
        <v>110</v>
      </c>
      <c r="K62" s="33">
        <v>110</v>
      </c>
      <c r="L62" s="100">
        <v>110</v>
      </c>
      <c r="M62" s="60">
        <v>110</v>
      </c>
      <c r="N62" s="33">
        <v>110</v>
      </c>
      <c r="O62" s="100">
        <v>110</v>
      </c>
      <c r="P62" s="33">
        <f t="shared" si="5"/>
        <v>1320</v>
      </c>
      <c r="Q62" s="32" t="e">
        <f>Results!#REF!</f>
        <v>#REF!</v>
      </c>
      <c r="R62" s="60" t="e">
        <f t="shared" si="6"/>
        <v>#REF!</v>
      </c>
      <c r="S62" s="31"/>
    </row>
    <row r="63" spans="1:19">
      <c r="A63" s="31" t="s">
        <v>85</v>
      </c>
      <c r="B63" s="31" t="s">
        <v>343</v>
      </c>
      <c r="C63" s="31" t="s">
        <v>344</v>
      </c>
      <c r="D63" s="33">
        <v>55</v>
      </c>
      <c r="E63" s="33">
        <v>55</v>
      </c>
      <c r="F63" s="100">
        <v>55</v>
      </c>
      <c r="G63" s="33">
        <v>55</v>
      </c>
      <c r="H63" s="33">
        <v>55</v>
      </c>
      <c r="I63" s="100">
        <v>55</v>
      </c>
      <c r="J63" s="33">
        <v>55</v>
      </c>
      <c r="K63" s="33">
        <v>55</v>
      </c>
      <c r="L63" s="100">
        <v>55</v>
      </c>
      <c r="M63" s="60">
        <v>55</v>
      </c>
      <c r="N63" s="33">
        <v>55</v>
      </c>
      <c r="O63" s="100">
        <v>55</v>
      </c>
      <c r="P63" s="33">
        <f t="shared" si="5"/>
        <v>660</v>
      </c>
      <c r="Q63" s="32" t="e">
        <f>Results!#REF!</f>
        <v>#REF!</v>
      </c>
      <c r="R63" s="60" t="e">
        <f t="shared" si="6"/>
        <v>#REF!</v>
      </c>
      <c r="S63" s="31"/>
    </row>
    <row r="64" spans="1:19">
      <c r="A64" s="31" t="s">
        <v>73</v>
      </c>
      <c r="B64" s="31" t="s">
        <v>70</v>
      </c>
      <c r="C64" s="31" t="s">
        <v>353</v>
      </c>
      <c r="D64" s="33"/>
      <c r="E64" s="33"/>
      <c r="F64" s="100">
        <v>253</v>
      </c>
      <c r="G64" s="33"/>
      <c r="H64" s="33"/>
      <c r="I64" s="100">
        <v>63</v>
      </c>
      <c r="J64" s="33"/>
      <c r="K64" s="33"/>
      <c r="L64" s="100"/>
      <c r="M64" s="60"/>
      <c r="N64" s="33"/>
      <c r="O64" s="100"/>
      <c r="P64" s="33">
        <f t="shared" si="5"/>
        <v>316</v>
      </c>
      <c r="Q64" s="32" t="e">
        <f>Results!#REF!</f>
        <v>#REF!</v>
      </c>
      <c r="R64" s="60" t="e">
        <f t="shared" si="6"/>
        <v>#REF!</v>
      </c>
      <c r="S64" s="31"/>
    </row>
    <row r="65" spans="1:19">
      <c r="A65" s="31" t="s">
        <v>73</v>
      </c>
      <c r="B65" s="31" t="s">
        <v>75</v>
      </c>
      <c r="C65" s="31" t="s">
        <v>354</v>
      </c>
      <c r="D65" s="33"/>
      <c r="E65" s="33"/>
      <c r="F65" s="100">
        <v>18</v>
      </c>
      <c r="G65" s="33"/>
      <c r="H65" s="33"/>
      <c r="I65" s="100">
        <v>23</v>
      </c>
      <c r="J65" s="33"/>
      <c r="K65" s="33"/>
      <c r="L65" s="100">
        <v>29</v>
      </c>
      <c r="M65" s="60"/>
      <c r="N65" s="33"/>
      <c r="O65" s="100">
        <v>30</v>
      </c>
      <c r="P65" s="33">
        <f t="shared" si="5"/>
        <v>100</v>
      </c>
      <c r="Q65" s="32">
        <f>Results!O10</f>
        <v>310</v>
      </c>
      <c r="R65" s="60">
        <f t="shared" si="6"/>
        <v>-210</v>
      </c>
      <c r="S65" s="31"/>
    </row>
    <row r="66" spans="1:19">
      <c r="A66" s="31" t="s">
        <v>73</v>
      </c>
      <c r="B66" s="31" t="s">
        <v>77</v>
      </c>
      <c r="C66" s="31" t="s">
        <v>132</v>
      </c>
      <c r="D66" s="33"/>
      <c r="E66" s="33"/>
      <c r="F66" s="100"/>
      <c r="G66" s="33"/>
      <c r="H66" s="33"/>
      <c r="I66" s="100">
        <v>135</v>
      </c>
      <c r="J66" s="33"/>
      <c r="K66" s="33"/>
      <c r="L66" s="100">
        <v>45</v>
      </c>
      <c r="M66" s="60"/>
      <c r="N66" s="33"/>
      <c r="O66" s="100"/>
      <c r="P66" s="33">
        <f t="shared" si="5"/>
        <v>180</v>
      </c>
      <c r="Q66" s="32">
        <f>Results!O69</f>
        <v>0</v>
      </c>
      <c r="R66" s="60">
        <f t="shared" si="6"/>
        <v>180</v>
      </c>
      <c r="S66" s="31"/>
    </row>
    <row r="67" spans="1:19">
      <c r="A67" s="31" t="s">
        <v>73</v>
      </c>
      <c r="B67" s="31" t="s">
        <v>79</v>
      </c>
      <c r="C67" s="31" t="s">
        <v>355</v>
      </c>
      <c r="D67" s="33">
        <f>-110+604+145-34</f>
        <v>605</v>
      </c>
      <c r="E67" s="33">
        <f>151-34</f>
        <v>117</v>
      </c>
      <c r="F67" s="100">
        <f>156-36</f>
        <v>120</v>
      </c>
      <c r="G67" s="33">
        <v>19</v>
      </c>
      <c r="H67" s="33">
        <v>22</v>
      </c>
      <c r="I67" s="100">
        <v>25</v>
      </c>
      <c r="J67" s="33">
        <v>30</v>
      </c>
      <c r="K67" s="33">
        <v>33</v>
      </c>
      <c r="L67" s="100">
        <v>41</v>
      </c>
      <c r="M67" s="60">
        <v>40</v>
      </c>
      <c r="N67" s="33">
        <v>51</v>
      </c>
      <c r="O67" s="100">
        <v>57</v>
      </c>
      <c r="P67" s="33">
        <f>SUM(D67:O67)</f>
        <v>1160</v>
      </c>
      <c r="Q67" s="32">
        <f>Results!O11</f>
        <v>430</v>
      </c>
      <c r="R67" s="60">
        <f t="shared" si="6"/>
        <v>730</v>
      </c>
      <c r="S67" s="31"/>
    </row>
    <row r="68" spans="1:19">
      <c r="A68" s="31" t="s">
        <v>73</v>
      </c>
      <c r="B68" s="31" t="s">
        <v>357</v>
      </c>
      <c r="C68" s="31" t="s">
        <v>356</v>
      </c>
      <c r="D68" s="33">
        <v>68</v>
      </c>
      <c r="E68" s="33"/>
      <c r="F68" s="100"/>
      <c r="G68" s="33">
        <v>22</v>
      </c>
      <c r="H68" s="33"/>
      <c r="I68" s="100"/>
      <c r="J68" s="33"/>
      <c r="K68" s="33"/>
      <c r="L68" s="100"/>
      <c r="M68" s="60"/>
      <c r="N68" s="33"/>
      <c r="O68" s="100"/>
      <c r="P68" s="33">
        <f t="shared" si="5"/>
        <v>90</v>
      </c>
      <c r="Q68" s="32" t="e">
        <f>Results!#REF!</f>
        <v>#REF!</v>
      </c>
      <c r="R68" s="60" t="e">
        <f t="shared" si="6"/>
        <v>#REF!</v>
      </c>
      <c r="S68" s="31"/>
    </row>
    <row r="69" spans="1:19">
      <c r="A69" s="31" t="s">
        <v>73</v>
      </c>
      <c r="B69" s="31" t="s">
        <v>359</v>
      </c>
      <c r="C69" s="31" t="s">
        <v>358</v>
      </c>
      <c r="D69" s="33"/>
      <c r="E69" s="33"/>
      <c r="F69" s="100"/>
      <c r="G69" s="33"/>
      <c r="H69" s="33">
        <v>83</v>
      </c>
      <c r="I69" s="100">
        <v>252</v>
      </c>
      <c r="J69" s="33">
        <v>216</v>
      </c>
      <c r="K69" s="33">
        <v>61</v>
      </c>
      <c r="L69" s="100"/>
      <c r="M69" s="60"/>
      <c r="N69" s="33"/>
      <c r="O69" s="100"/>
      <c r="P69" s="33">
        <f t="shared" si="5"/>
        <v>612</v>
      </c>
      <c r="Q69" s="32">
        <f>Results!O66</f>
        <v>0</v>
      </c>
      <c r="R69" s="60">
        <f t="shared" si="6"/>
        <v>612</v>
      </c>
      <c r="S69" s="31"/>
    </row>
    <row r="70" spans="1:19">
      <c r="A70" s="31" t="s">
        <v>24</v>
      </c>
      <c r="B70" s="31" t="s">
        <v>20</v>
      </c>
      <c r="C70" s="31" t="s">
        <v>380</v>
      </c>
      <c r="D70" s="33"/>
      <c r="E70" s="33"/>
      <c r="F70" s="100">
        <v>177</v>
      </c>
      <c r="G70" s="33"/>
      <c r="H70" s="33"/>
      <c r="I70" s="100">
        <v>290</v>
      </c>
      <c r="J70" s="33"/>
      <c r="K70" s="33"/>
      <c r="L70" s="100">
        <v>610</v>
      </c>
      <c r="M70" s="60"/>
      <c r="N70" s="33"/>
      <c r="O70" s="100">
        <v>240</v>
      </c>
      <c r="P70" s="33">
        <f t="shared" si="5"/>
        <v>1317</v>
      </c>
      <c r="Q70" s="32" t="e">
        <f>Results!#REF!</f>
        <v>#REF!</v>
      </c>
      <c r="R70" s="60" t="e">
        <f t="shared" si="6"/>
        <v>#REF!</v>
      </c>
      <c r="S70" s="31"/>
    </row>
    <row r="71" spans="1:19">
      <c r="A71" s="31" t="s">
        <v>24</v>
      </c>
      <c r="B71" s="31" t="s">
        <v>29</v>
      </c>
      <c r="C71" s="31" t="s">
        <v>381</v>
      </c>
      <c r="D71" s="33"/>
      <c r="E71" s="33"/>
      <c r="F71" s="100">
        <v>725</v>
      </c>
      <c r="G71" s="33"/>
      <c r="H71" s="33"/>
      <c r="I71" s="100">
        <v>725</v>
      </c>
      <c r="J71" s="33"/>
      <c r="K71" s="33"/>
      <c r="L71" s="100">
        <v>706</v>
      </c>
      <c r="M71" s="60"/>
      <c r="N71" s="33"/>
      <c r="O71" s="100">
        <v>715</v>
      </c>
      <c r="P71" s="33">
        <f t="shared" si="5"/>
        <v>2871</v>
      </c>
      <c r="Q71" s="32" t="e">
        <f>Results!#REF!</f>
        <v>#REF!</v>
      </c>
      <c r="R71" s="60" t="e">
        <f t="shared" si="6"/>
        <v>#REF!</v>
      </c>
      <c r="S71" s="31"/>
    </row>
    <row r="72" spans="1:19">
      <c r="A72" s="31" t="s">
        <v>24</v>
      </c>
      <c r="B72" s="31" t="s">
        <v>29</v>
      </c>
      <c r="C72" s="31" t="s">
        <v>382</v>
      </c>
      <c r="D72" s="33"/>
      <c r="E72" s="33"/>
      <c r="F72" s="100"/>
      <c r="G72" s="33"/>
      <c r="H72" s="33"/>
      <c r="I72" s="100"/>
      <c r="J72" s="33"/>
      <c r="K72" s="33"/>
      <c r="L72" s="100">
        <v>5131</v>
      </c>
      <c r="M72" s="60"/>
      <c r="N72" s="33"/>
      <c r="O72" s="100"/>
      <c r="P72" s="33">
        <f t="shared" si="5"/>
        <v>5131</v>
      </c>
      <c r="Q72" s="32" t="e">
        <f>Results!#REF!</f>
        <v>#REF!</v>
      </c>
      <c r="R72" s="60" t="e">
        <f t="shared" si="6"/>
        <v>#REF!</v>
      </c>
      <c r="S72" s="31"/>
    </row>
    <row r="73" spans="1:19">
      <c r="A73" s="31" t="s">
        <v>68</v>
      </c>
      <c r="B73" s="31" t="s">
        <v>65</v>
      </c>
      <c r="C73" s="31" t="s">
        <v>362</v>
      </c>
      <c r="D73" s="33"/>
      <c r="E73" s="33"/>
      <c r="F73" s="100">
        <v>25</v>
      </c>
      <c r="G73" s="33"/>
      <c r="H73" s="33"/>
      <c r="I73" s="100">
        <v>25</v>
      </c>
      <c r="J73" s="33"/>
      <c r="K73" s="33"/>
      <c r="L73" s="100">
        <v>25</v>
      </c>
      <c r="M73" s="60"/>
      <c r="N73" s="33"/>
      <c r="O73" s="100">
        <v>25</v>
      </c>
      <c r="P73" s="33">
        <f t="shared" si="5"/>
        <v>100</v>
      </c>
      <c r="Q73" s="32" t="e">
        <f>Results!#REF!</f>
        <v>#REF!</v>
      </c>
      <c r="R73" s="60" t="e">
        <f t="shared" si="6"/>
        <v>#REF!</v>
      </c>
      <c r="S73" s="31"/>
    </row>
    <row r="74" spans="1:19">
      <c r="A74" s="31" t="s">
        <v>68</v>
      </c>
      <c r="B74" s="31" t="s">
        <v>363</v>
      </c>
      <c r="C74" s="31" t="s">
        <v>364</v>
      </c>
      <c r="D74" s="33"/>
      <c r="E74" s="33"/>
      <c r="F74" s="100">
        <v>37</v>
      </c>
      <c r="G74" s="33"/>
      <c r="H74" s="33"/>
      <c r="I74" s="100">
        <v>37</v>
      </c>
      <c r="J74" s="33"/>
      <c r="K74" s="33"/>
      <c r="L74" s="100">
        <v>38</v>
      </c>
      <c r="M74" s="60"/>
      <c r="N74" s="33"/>
      <c r="O74" s="100">
        <v>38</v>
      </c>
      <c r="P74" s="33">
        <f t="shared" si="5"/>
        <v>150</v>
      </c>
      <c r="Q74" s="32" t="e">
        <f>Results!#REF!</f>
        <v>#REF!</v>
      </c>
      <c r="R74" s="60" t="e">
        <f t="shared" si="6"/>
        <v>#REF!</v>
      </c>
      <c r="S74" s="31"/>
    </row>
    <row r="75" spans="1:19">
      <c r="A75" s="31" t="s">
        <v>68</v>
      </c>
      <c r="B75" s="31" t="s">
        <v>365</v>
      </c>
      <c r="C75" s="31" t="s">
        <v>366</v>
      </c>
      <c r="D75" s="33"/>
      <c r="E75" s="33"/>
      <c r="F75" s="100">
        <v>52</v>
      </c>
      <c r="G75" s="33"/>
      <c r="H75" s="33"/>
      <c r="I75" s="100">
        <v>46</v>
      </c>
      <c r="J75" s="33"/>
      <c r="K75" s="33"/>
      <c r="L75" s="100">
        <v>28</v>
      </c>
      <c r="M75" s="60"/>
      <c r="N75" s="33"/>
      <c r="O75" s="100">
        <v>84</v>
      </c>
      <c r="P75" s="33">
        <f t="shared" si="5"/>
        <v>210</v>
      </c>
      <c r="Q75" s="32" t="e">
        <f>Results!#REF!</f>
        <v>#REF!</v>
      </c>
      <c r="R75" s="60" t="e">
        <f t="shared" si="6"/>
        <v>#REF!</v>
      </c>
      <c r="S75" s="31"/>
    </row>
    <row r="76" spans="1:19">
      <c r="A76" s="31" t="s">
        <v>68</v>
      </c>
      <c r="B76" s="31" t="s">
        <v>367</v>
      </c>
      <c r="C76" s="31" t="s">
        <v>368</v>
      </c>
      <c r="D76" s="33"/>
      <c r="E76" s="33"/>
      <c r="F76" s="100">
        <v>160</v>
      </c>
      <c r="G76" s="33"/>
      <c r="H76" s="33"/>
      <c r="I76" s="100">
        <v>160</v>
      </c>
      <c r="J76" s="33"/>
      <c r="K76" s="33"/>
      <c r="L76" s="100">
        <v>200</v>
      </c>
      <c r="M76" s="60"/>
      <c r="N76" s="33"/>
      <c r="O76" s="100">
        <v>230</v>
      </c>
      <c r="P76" s="33">
        <f t="shared" si="5"/>
        <v>750</v>
      </c>
      <c r="Q76" s="32" t="e">
        <f>Results!#REF!</f>
        <v>#REF!</v>
      </c>
      <c r="R76" s="60" t="e">
        <f t="shared" si="6"/>
        <v>#REF!</v>
      </c>
      <c r="S76" s="31"/>
    </row>
    <row r="77" spans="1:19">
      <c r="A77" s="31" t="s">
        <v>68</v>
      </c>
      <c r="B77" s="31" t="s">
        <v>369</v>
      </c>
      <c r="C77" s="31" t="s">
        <v>370</v>
      </c>
      <c r="D77" s="33"/>
      <c r="E77" s="33"/>
      <c r="F77" s="100"/>
      <c r="G77" s="33"/>
      <c r="H77" s="33"/>
      <c r="I77" s="100"/>
      <c r="J77" s="33"/>
      <c r="K77" s="33">
        <v>400</v>
      </c>
      <c r="L77" s="100"/>
      <c r="M77" s="60"/>
      <c r="N77" s="33"/>
      <c r="O77" s="100"/>
      <c r="P77" s="33">
        <f t="shared" ref="P77:P82" si="7">SUM(D77:O77)</f>
        <v>400</v>
      </c>
      <c r="Q77" s="32" t="e">
        <f>Results!#REF!</f>
        <v>#REF!</v>
      </c>
      <c r="R77" s="60" t="e">
        <f t="shared" si="6"/>
        <v>#REF!</v>
      </c>
      <c r="S77" s="31"/>
    </row>
    <row r="78" spans="1:19">
      <c r="A78" s="31" t="s">
        <v>68</v>
      </c>
      <c r="B78" s="31" t="s">
        <v>391</v>
      </c>
      <c r="C78" s="31" t="s">
        <v>372</v>
      </c>
      <c r="D78" s="33"/>
      <c r="E78" s="33"/>
      <c r="F78" s="100"/>
      <c r="G78" s="33"/>
      <c r="H78" s="33"/>
      <c r="I78" s="100"/>
      <c r="J78" s="33"/>
      <c r="K78" s="33"/>
      <c r="L78" s="100"/>
      <c r="M78" s="60"/>
      <c r="N78" s="33"/>
      <c r="O78" s="100">
        <v>73</v>
      </c>
      <c r="P78" s="33">
        <f t="shared" si="7"/>
        <v>73</v>
      </c>
      <c r="Q78" s="32" t="e">
        <f>Results!#REF!</f>
        <v>#REF!</v>
      </c>
      <c r="R78" s="60" t="e">
        <f t="shared" si="6"/>
        <v>#REF!</v>
      </c>
      <c r="S78" s="31"/>
    </row>
    <row r="79" spans="1:19">
      <c r="A79" s="31" t="s">
        <v>63</v>
      </c>
      <c r="B79" s="31" t="s">
        <v>60</v>
      </c>
      <c r="C79" s="31" t="s">
        <v>373</v>
      </c>
      <c r="D79" s="33">
        <v>10</v>
      </c>
      <c r="E79" s="33">
        <v>10</v>
      </c>
      <c r="F79" s="100">
        <v>10</v>
      </c>
      <c r="G79" s="33">
        <v>10</v>
      </c>
      <c r="H79" s="33">
        <v>11</v>
      </c>
      <c r="I79" s="100">
        <v>11</v>
      </c>
      <c r="J79" s="33">
        <v>11</v>
      </c>
      <c r="K79" s="33">
        <v>11</v>
      </c>
      <c r="L79" s="100">
        <v>11</v>
      </c>
      <c r="M79" s="60">
        <v>11</v>
      </c>
      <c r="N79" s="33">
        <v>11</v>
      </c>
      <c r="O79" s="100">
        <v>11</v>
      </c>
      <c r="P79" s="33">
        <f t="shared" si="7"/>
        <v>128</v>
      </c>
      <c r="Q79" s="32" t="e">
        <f>Results!#REF!</f>
        <v>#REF!</v>
      </c>
      <c r="R79" s="60" t="e">
        <f t="shared" si="6"/>
        <v>#REF!</v>
      </c>
      <c r="S79" s="31"/>
    </row>
    <row r="80" spans="1:19">
      <c r="A80" s="31" t="s">
        <v>63</v>
      </c>
      <c r="B80" s="31" t="s">
        <v>374</v>
      </c>
      <c r="C80" s="31" t="s">
        <v>375</v>
      </c>
      <c r="D80" s="33"/>
      <c r="E80" s="33"/>
      <c r="F80" s="100"/>
      <c r="G80" s="33"/>
      <c r="H80" s="33"/>
      <c r="I80" s="100"/>
      <c r="J80" s="33"/>
      <c r="K80" s="33"/>
      <c r="L80" s="100"/>
      <c r="M80" s="60"/>
      <c r="N80" s="33"/>
      <c r="O80" s="100">
        <v>413</v>
      </c>
      <c r="P80" s="33">
        <f t="shared" si="7"/>
        <v>413</v>
      </c>
      <c r="Q80" s="32" t="e">
        <f>Results!#REF!</f>
        <v>#REF!</v>
      </c>
      <c r="R80" s="60" t="e">
        <f t="shared" si="6"/>
        <v>#REF!</v>
      </c>
      <c r="S80" s="31"/>
    </row>
    <row r="81" spans="1:19">
      <c r="A81" s="31" t="s">
        <v>214</v>
      </c>
      <c r="B81" s="31" t="s">
        <v>376</v>
      </c>
      <c r="C81" s="31" t="s">
        <v>377</v>
      </c>
      <c r="D81" s="33">
        <f>4550+525</f>
        <v>5075</v>
      </c>
      <c r="E81" s="33"/>
      <c r="F81" s="100"/>
      <c r="G81" s="33"/>
      <c r="H81" s="33"/>
      <c r="I81" s="100"/>
      <c r="J81" s="33"/>
      <c r="K81" s="33"/>
      <c r="L81" s="100">
        <v>350</v>
      </c>
      <c r="M81" s="60"/>
      <c r="N81" s="33"/>
      <c r="O81" s="100"/>
      <c r="P81" s="33">
        <f t="shared" si="7"/>
        <v>5425</v>
      </c>
      <c r="Q81" s="32" t="e">
        <f>Results!#REF!</f>
        <v>#REF!</v>
      </c>
      <c r="R81" s="60" t="e">
        <f t="shared" si="6"/>
        <v>#REF!</v>
      </c>
      <c r="S81" s="31"/>
    </row>
    <row r="82" spans="1:19">
      <c r="A82" s="31" t="s">
        <v>214</v>
      </c>
      <c r="B82" s="31" t="s">
        <v>378</v>
      </c>
      <c r="C82" s="31" t="s">
        <v>379</v>
      </c>
      <c r="D82" s="33"/>
      <c r="E82" s="33"/>
      <c r="F82" s="100">
        <v>71</v>
      </c>
      <c r="G82" s="33"/>
      <c r="H82" s="33"/>
      <c r="I82" s="100">
        <v>64</v>
      </c>
      <c r="J82" s="33"/>
      <c r="K82" s="33"/>
      <c r="L82" s="100">
        <v>27</v>
      </c>
      <c r="M82" s="60"/>
      <c r="N82" s="33"/>
      <c r="O82" s="100">
        <v>21</v>
      </c>
      <c r="P82" s="33">
        <f t="shared" si="7"/>
        <v>183</v>
      </c>
      <c r="Q82" s="32" t="e">
        <f>Results!#REF!</f>
        <v>#REF!</v>
      </c>
      <c r="R82" s="60" t="e">
        <f t="shared" si="6"/>
        <v>#REF!</v>
      </c>
      <c r="S82" s="31"/>
    </row>
    <row r="83" spans="1:19">
      <c r="A83" s="31"/>
      <c r="B83" s="31"/>
      <c r="C83" s="31"/>
      <c r="D83" s="33"/>
      <c r="E83" s="33"/>
      <c r="F83" s="100"/>
      <c r="G83" s="33"/>
      <c r="H83" s="33"/>
      <c r="I83" s="100"/>
      <c r="J83" s="33"/>
      <c r="K83" s="33"/>
      <c r="L83" s="100"/>
      <c r="M83" s="60"/>
      <c r="N83" s="33"/>
      <c r="O83" s="100"/>
      <c r="P83" s="33"/>
      <c r="Q83" s="32" t="e">
        <f>Results!#REF!</f>
        <v>#REF!</v>
      </c>
      <c r="R83" s="60" t="e">
        <f t="shared" si="6"/>
        <v>#REF!</v>
      </c>
      <c r="S83" s="31"/>
    </row>
    <row r="84" spans="1:19">
      <c r="A84" s="31"/>
      <c r="B84" s="31"/>
      <c r="C84" s="31"/>
      <c r="D84" s="33"/>
      <c r="E84" s="33"/>
      <c r="F84" s="100"/>
      <c r="G84" s="33"/>
      <c r="H84" s="33"/>
      <c r="I84" s="100"/>
      <c r="J84" s="33"/>
      <c r="K84" s="33"/>
      <c r="L84" s="100"/>
      <c r="M84" s="60"/>
      <c r="N84" s="33"/>
      <c r="O84" s="100"/>
      <c r="P84" s="33"/>
      <c r="Q84" s="32">
        <f>Results!O32</f>
        <v>0</v>
      </c>
      <c r="R84" s="60">
        <f t="shared" si="6"/>
        <v>0</v>
      </c>
      <c r="S84" s="31"/>
    </row>
    <row r="85" spans="1:19">
      <c r="A85" s="31"/>
      <c r="B85" s="31"/>
      <c r="C85" s="31"/>
      <c r="D85" s="33"/>
      <c r="E85" s="33"/>
      <c r="F85" s="100"/>
      <c r="G85" s="33"/>
      <c r="H85" s="33"/>
      <c r="I85" s="100"/>
      <c r="J85" s="33"/>
      <c r="K85" s="33"/>
      <c r="L85" s="100"/>
      <c r="M85" s="60"/>
      <c r="N85" s="33"/>
      <c r="O85" s="100"/>
      <c r="P85" s="33"/>
      <c r="Q85" s="32"/>
      <c r="R85" s="60"/>
      <c r="S85" s="31"/>
    </row>
    <row r="86" spans="1:19">
      <c r="A86" s="31"/>
      <c r="B86" s="31"/>
      <c r="C86" s="31"/>
      <c r="D86" s="33"/>
      <c r="E86" s="33"/>
      <c r="F86" s="33"/>
      <c r="G86" s="33"/>
      <c r="H86" s="33"/>
      <c r="I86" s="33"/>
      <c r="J86" s="33"/>
      <c r="K86" s="33"/>
      <c r="L86" s="33"/>
      <c r="M86" s="60"/>
      <c r="N86" s="33"/>
      <c r="O86" s="33"/>
      <c r="P86" s="33"/>
      <c r="Q86" s="32"/>
      <c r="R86" s="60"/>
      <c r="S86" s="31"/>
    </row>
    <row r="87" spans="1:19">
      <c r="D87" s="657"/>
      <c r="E87" s="657"/>
      <c r="F87" s="657"/>
      <c r="G87" s="657"/>
      <c r="H87" s="657"/>
      <c r="I87" s="657"/>
      <c r="J87" s="657"/>
      <c r="K87" s="657"/>
      <c r="L87" s="657"/>
      <c r="M87" s="657"/>
      <c r="N87" s="657"/>
      <c r="O87" s="657"/>
      <c r="P87" s="657"/>
      <c r="Q87" s="658"/>
      <c r="R87" s="659"/>
    </row>
    <row r="88" spans="1:19" ht="15.75" thickBot="1">
      <c r="D88" s="61">
        <f>SUM(D55:D87)</f>
        <v>6221</v>
      </c>
      <c r="E88" s="61">
        <f t="shared" ref="E88:R88" si="8">SUM(E55:E87)</f>
        <v>600</v>
      </c>
      <c r="F88" s="61">
        <f t="shared" si="8"/>
        <v>2511</v>
      </c>
      <c r="G88" s="61">
        <f t="shared" si="8"/>
        <v>605</v>
      </c>
      <c r="H88" s="61">
        <f t="shared" si="8"/>
        <v>670</v>
      </c>
      <c r="I88" s="61">
        <f t="shared" si="8"/>
        <v>2955</v>
      </c>
      <c r="J88" s="61">
        <f t="shared" si="8"/>
        <v>811</v>
      </c>
      <c r="K88" s="61">
        <f t="shared" si="8"/>
        <v>1058</v>
      </c>
      <c r="L88" s="61">
        <f t="shared" si="8"/>
        <v>8340</v>
      </c>
      <c r="M88" s="61">
        <f t="shared" si="8"/>
        <v>604</v>
      </c>
      <c r="N88" s="61">
        <f t="shared" si="8"/>
        <v>616</v>
      </c>
      <c r="O88" s="61">
        <f t="shared" si="8"/>
        <v>3036</v>
      </c>
      <c r="P88" s="61">
        <f t="shared" si="8"/>
        <v>28027</v>
      </c>
      <c r="Q88" s="61" t="e">
        <f t="shared" si="8"/>
        <v>#REF!</v>
      </c>
      <c r="R88" s="61" t="e">
        <f t="shared" si="8"/>
        <v>#REF!</v>
      </c>
    </row>
    <row r="89" spans="1:19" ht="15.75" thickTop="1"/>
  </sheetData>
  <autoFilter ref="A7:S42" xr:uid="{00000000-0009-0000-0000-000008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69031-B3A8-4899-82B9-F77080820702}">
  <sheetPr>
    <tabColor rgb="FFFFC000"/>
    <pageSetUpPr fitToPage="1"/>
  </sheetPr>
  <dimension ref="C1:W30"/>
  <sheetViews>
    <sheetView view="pageBreakPreview" zoomScaleNormal="100" zoomScaleSheetLayoutView="100" workbookViewId="0">
      <selection activeCell="F30" sqref="F30"/>
    </sheetView>
  </sheetViews>
  <sheetFormatPr defaultColWidth="9.140625" defaultRowHeight="14.25"/>
  <cols>
    <col min="1" max="2" width="1.28515625" style="160" customWidth="1"/>
    <col min="3" max="3" width="57" style="165" customWidth="1"/>
    <col min="4" max="4" width="21.7109375" style="160" bestFit="1" customWidth="1"/>
    <col min="5" max="5" width="13.140625" style="161" customWidth="1"/>
    <col min="6" max="6" width="10.85546875" style="161" customWidth="1"/>
    <col min="7" max="7" width="9.7109375" style="161" customWidth="1"/>
    <col min="8" max="8" width="11" style="165" customWidth="1"/>
    <col min="9" max="9" width="9.42578125" style="160" customWidth="1"/>
    <col min="10" max="10" width="83.140625" style="160" customWidth="1"/>
    <col min="11" max="11" width="9.42578125" style="160" customWidth="1"/>
    <col min="12" max="12" width="48.42578125" style="160" customWidth="1"/>
    <col min="13" max="13" width="10.28515625" style="160" customWidth="1"/>
    <col min="14" max="14" width="16.140625" style="160" customWidth="1"/>
    <col min="15" max="16" width="9.42578125" style="160" customWidth="1"/>
    <col min="17" max="16384" width="9.140625" style="160"/>
  </cols>
  <sheetData>
    <row r="1" spans="3:23" ht="6" customHeight="1"/>
    <row r="2" spans="3:23" ht="6" customHeight="1"/>
    <row r="3" spans="3:23" ht="6" customHeight="1">
      <c r="E3" s="160"/>
    </row>
    <row r="4" spans="3:23" ht="18">
      <c r="C4" s="162" t="str">
        <f>P4&amp;" Summary - 2023/24 Expense and Revenue Strategies"</f>
        <v>Primary &amp; Community Health Summary - 2023/24 Expense and Revenue Strategies</v>
      </c>
      <c r="H4" s="161"/>
      <c r="I4" s="161"/>
      <c r="J4" s="165"/>
      <c r="N4" s="196" t="s">
        <v>276</v>
      </c>
      <c r="O4" s="196" t="s">
        <v>63</v>
      </c>
      <c r="P4" s="160" t="str">
        <f>VLOOKUP(O4,$S$7:$U$13,3,FALSE)</f>
        <v>Primary &amp; Community Health</v>
      </c>
    </row>
    <row r="5" spans="3:23" ht="25.5" customHeight="1">
      <c r="C5" s="166" t="str">
        <f>"Roadmap owner/sponsor: "&amp;O5</f>
        <v>Roadmap owner/sponsor: Kim Field</v>
      </c>
      <c r="D5" s="167"/>
      <c r="H5" s="161"/>
      <c r="I5" s="161"/>
      <c r="J5" s="165"/>
      <c r="O5" s="160" t="str">
        <f>VLOOKUP(O4,$S$7:$T$13,2,FALSE)</f>
        <v>Kim Field</v>
      </c>
      <c r="Q5" s="197">
        <f>E17</f>
        <v>400</v>
      </c>
    </row>
    <row r="6" spans="3:23" ht="15" thickBot="1">
      <c r="E6" s="164"/>
      <c r="F6" s="164"/>
      <c r="G6" s="164"/>
      <c r="H6" s="164"/>
      <c r="I6" s="164"/>
      <c r="J6" s="165"/>
    </row>
    <row r="7" spans="3:23" ht="60.75" thickBot="1">
      <c r="C7" s="321" t="s">
        <v>277</v>
      </c>
      <c r="D7" s="332" t="s">
        <v>278</v>
      </c>
      <c r="E7" s="342" t="s">
        <v>203</v>
      </c>
      <c r="F7" s="322" t="s">
        <v>111</v>
      </c>
      <c r="G7" s="343" t="s">
        <v>112</v>
      </c>
      <c r="H7" s="337" t="s">
        <v>108</v>
      </c>
      <c r="I7" s="323" t="s">
        <v>12</v>
      </c>
      <c r="J7" s="324" t="s">
        <v>279</v>
      </c>
      <c r="K7"/>
      <c r="L7" s="463" t="s">
        <v>318</v>
      </c>
      <c r="M7" s="354" t="s">
        <v>281</v>
      </c>
      <c r="N7" s="312" t="s">
        <v>282</v>
      </c>
      <c r="O7" s="312" t="s">
        <v>109</v>
      </c>
      <c r="P7" s="312" t="s">
        <v>283</v>
      </c>
      <c r="Q7" s="356" t="s">
        <v>284</v>
      </c>
      <c r="S7" s="164" t="s">
        <v>85</v>
      </c>
      <c r="T7" s="160" t="s">
        <v>86</v>
      </c>
      <c r="U7" s="160" t="s">
        <v>285</v>
      </c>
    </row>
    <row r="8" spans="3:23" ht="54.95" customHeight="1">
      <c r="C8" s="353" t="s">
        <v>43</v>
      </c>
      <c r="D8" s="333" t="s">
        <v>62</v>
      </c>
      <c r="E8" s="344">
        <f>SUMIFS(Results!$O:$O,Results!$D:$D,$C8,Results!$G:$G,$O$4,Results!$I:$I,'Reference Lists'!$F$5)+SUMIFS(Results!$O:$O,Results!$D:$D,$C8,Results!$G:$G,$O$4,Results!$I:$I,'Reference Lists'!$F$6)</f>
        <v>400</v>
      </c>
      <c r="F8" s="190">
        <f>SUMIFS(Results!$P:$P,Results!$D:$D,$C8,Results!$G:$G,$O$4,Results!$I:$I,'Reference Lists'!$F$5)+SUMIFS(Results!$P:$P,Results!$D:$D,$C8,Results!$G:$G,$O$4,Results!$I:$I,'Reference Lists'!$F$6)</f>
        <v>400</v>
      </c>
      <c r="G8" s="345">
        <f>SUMIFS(Results!$Q:$Q,Results!$D:$D,$C8,Results!$G:$G,$O$4,Results!$I:$I,'Reference Lists'!$F$5)+SUMIFS(Results!$Q:$Q,Results!$D:$D,$C8,Results!$G:$G,$O$4,Results!$I:$I,'Reference Lists'!$F$6)</f>
        <v>0</v>
      </c>
      <c r="H8" s="338">
        <f>SUMIFS(Results!$M:$M,Results!$D:$D,$C8,Results!$G:$G,$O$4,Results!$I:$I,'Reference Lists'!$F$5)+SUMIFS(Results!$M:$M,Results!$D:$D,$C8,Results!$G:$G,$O$4,Results!$I:$I,'Reference Lists'!$F$6)</f>
        <v>0</v>
      </c>
      <c r="I8" s="319">
        <f>Q8</f>
        <v>1</v>
      </c>
      <c r="J8" s="320" t="s">
        <v>392</v>
      </c>
      <c r="K8"/>
      <c r="L8" s="320" t="s">
        <v>322</v>
      </c>
      <c r="M8" s="339">
        <f>SUMIFS(Results!$Q:$Q,Results!$D:$D,$C8,Results!$G:$G,$O$4,Results!$I:$I,'Reference Lists'!$F$5)+SUMIFS(Results!$Q:$Q,Results!$D:$D,$C8,Results!$G:$G,$O$4,Results!$I:$I,'Reference Lists'!$F$6)</f>
        <v>0</v>
      </c>
      <c r="N8" s="190">
        <f>SUMIFS(Results!$L:$L,Results!$D:$D,$C8,Results!$G:$G,$O$4,Results!$I:$I,'Reference Lists'!$F$5)+SUMIFS(Results!$L:$L,Results!$D:$D,$C8,Results!$G:$G,$O$4,Results!$I:$I,'Reference Lists'!$F$6)</f>
        <v>0</v>
      </c>
      <c r="O8" s="190">
        <f>H8-N8</f>
        <v>0</v>
      </c>
      <c r="P8" s="193">
        <f>IF(N8=0,0,O8/N8)</f>
        <v>0</v>
      </c>
      <c r="Q8" s="347">
        <f>IF(P8&gt;=$T$15,1,IF(P8&gt;=$T$16,0,-1))</f>
        <v>1</v>
      </c>
      <c r="S8" s="164" t="s">
        <v>213</v>
      </c>
      <c r="T8" s="160" t="s">
        <v>294</v>
      </c>
      <c r="U8" s="160" t="s">
        <v>295</v>
      </c>
    </row>
    <row r="9" spans="3:23" ht="15">
      <c r="C9" s="169"/>
      <c r="D9" s="334"/>
      <c r="E9" s="346">
        <f>SUMIFS(Results!$O:$O,Results!$D:$D,$C9,Results!$G:$G,$O$4)</f>
        <v>0</v>
      </c>
      <c r="F9" s="190"/>
      <c r="G9" s="347"/>
      <c r="H9" s="339">
        <f>SUMIFS(Results!$M:$M,Results!$D:$D,$C9,Results!$G:$G,$O$4)</f>
        <v>0</v>
      </c>
      <c r="I9" s="314">
        <f t="shared" ref="I9:I16" si="0">Q9</f>
        <v>1</v>
      </c>
      <c r="J9" s="316"/>
      <c r="K9"/>
      <c r="L9" s="482"/>
      <c r="M9" s="339">
        <f>SUMIFS(Results!$Q:$Q,Results!$D:$D,$C9,Results!$G:$G,$O$4,Results!$I:$I,'Reference Lists'!$F$5)+SUMIFS(Results!$Q:$Q,Results!$D:$D,$C9,Results!$G:$G,$O$4,Results!$I:$I,'Reference Lists'!$F$6)</f>
        <v>0</v>
      </c>
      <c r="N9" s="190">
        <f>SUMIFS(Results!$L:$L,Results!$D:$D,$C9,Results!$G:$G,$O$4,Results!$I:$I,'Reference Lists'!$F$5)+SUMIFS(Results!$L:$L,Results!$D:$D,$C9,Results!$G:$G,$O$4,Results!$I:$I,'Reference Lists'!$F$6)</f>
        <v>0</v>
      </c>
      <c r="O9" s="190">
        <f t="shared" ref="O9:O16" si="1">H9-N9</f>
        <v>0</v>
      </c>
      <c r="P9" s="193">
        <f t="shared" ref="P9:P16" si="2">IF(N9=0,0,O9/N9)</f>
        <v>0</v>
      </c>
      <c r="Q9" s="347">
        <f t="shared" ref="Q9:Q16" si="3">IF(P9&gt;=$T$15,1,IF(P9&gt;=$T$16,0,-1))</f>
        <v>1</v>
      </c>
      <c r="S9" s="164" t="s">
        <v>68</v>
      </c>
      <c r="T9" s="160" t="s">
        <v>307</v>
      </c>
      <c r="U9" s="160" t="s">
        <v>308</v>
      </c>
    </row>
    <row r="10" spans="3:23" ht="15">
      <c r="C10" s="169"/>
      <c r="D10" s="334"/>
      <c r="E10" s="346">
        <f>SUMIFS(Results!$O:$O,Results!$D:$D,$C10,Results!$G:$G,$O$4)</f>
        <v>0</v>
      </c>
      <c r="F10" s="190"/>
      <c r="G10" s="347"/>
      <c r="H10" s="339">
        <f>SUMIFS(Results!$M:$M,Results!$D:$D,$C10,Results!$G:$G,$O$4)</f>
        <v>0</v>
      </c>
      <c r="I10" s="314">
        <f t="shared" si="0"/>
        <v>1</v>
      </c>
      <c r="J10" s="316"/>
      <c r="K10"/>
      <c r="L10" s="482"/>
      <c r="M10" s="339">
        <f>SUMIFS(Results!$Q:$Q,Results!$D:$D,$C10,Results!$G:$G,$O$4,Results!$I:$I,'Reference Lists'!$F$5)+SUMIFS(Results!$Q:$Q,Results!$D:$D,$C10,Results!$G:$G,$O$4,Results!$I:$I,'Reference Lists'!$F$6)</f>
        <v>0</v>
      </c>
      <c r="N10" s="190">
        <f>SUMIFS(Results!$L:$L,Results!$D:$D,$C10,Results!$G:$G,$O$4,Results!$I:$I,'Reference Lists'!$F$5)+SUMIFS(Results!$L:$L,Results!$D:$D,$C10,Results!$G:$G,$O$4,Results!$I:$I,'Reference Lists'!$F$6)</f>
        <v>0</v>
      </c>
      <c r="O10" s="190">
        <f t="shared" si="1"/>
        <v>0</v>
      </c>
      <c r="P10" s="193">
        <f t="shared" si="2"/>
        <v>0</v>
      </c>
      <c r="Q10" s="347">
        <f t="shared" si="3"/>
        <v>1</v>
      </c>
      <c r="S10" s="164" t="s">
        <v>73</v>
      </c>
      <c r="T10" s="160" t="s">
        <v>86</v>
      </c>
      <c r="U10" s="160" t="s">
        <v>291</v>
      </c>
    </row>
    <row r="11" spans="3:23" ht="15">
      <c r="C11" s="169"/>
      <c r="D11" s="334"/>
      <c r="E11" s="346">
        <f>SUMIFS(Results!$O:$O,Results!$D:$D,$C11,Results!$G:$G,$O$4)</f>
        <v>0</v>
      </c>
      <c r="F11" s="190"/>
      <c r="G11" s="347"/>
      <c r="H11" s="339">
        <f>SUMIFS(Results!$M:$M,Results!$D:$D,$C11,Results!$G:$G,$O$4)</f>
        <v>0</v>
      </c>
      <c r="I11" s="314">
        <f t="shared" si="0"/>
        <v>1</v>
      </c>
      <c r="J11" s="316"/>
      <c r="K11"/>
      <c r="L11" s="482"/>
      <c r="M11" s="339">
        <f>SUMIFS(Results!$Q:$Q,Results!$D:$D,$C11,Results!$G:$G,$O$4,Results!$I:$I,'Reference Lists'!$F$5)+SUMIFS(Results!$Q:$Q,Results!$D:$D,$C11,Results!$G:$G,$O$4,Results!$I:$I,'Reference Lists'!$F$6)</f>
        <v>0</v>
      </c>
      <c r="N11" s="190">
        <f>SUMIFS(Results!$L:$L,Results!$D:$D,$C11,Results!$G:$G,$O$4,Results!$I:$I,'Reference Lists'!$F$5)+SUMIFS(Results!$L:$L,Results!$D:$D,$C11,Results!$G:$G,$O$4,Results!$I:$I,'Reference Lists'!$F$6)</f>
        <v>0</v>
      </c>
      <c r="O11" s="190">
        <f t="shared" si="1"/>
        <v>0</v>
      </c>
      <c r="P11" s="193">
        <f t="shared" si="2"/>
        <v>0</v>
      </c>
      <c r="Q11" s="347">
        <f t="shared" si="3"/>
        <v>1</v>
      </c>
      <c r="S11" s="164" t="s">
        <v>63</v>
      </c>
      <c r="T11" s="160" t="s">
        <v>64</v>
      </c>
      <c r="U11" s="160" t="s">
        <v>288</v>
      </c>
    </row>
    <row r="12" spans="3:23" ht="15">
      <c r="C12" s="169"/>
      <c r="D12" s="334"/>
      <c r="E12" s="346">
        <f>SUMIFS(Results!$O:$O,Results!$D:$D,$C12,Results!$G:$G,$O$4)</f>
        <v>0</v>
      </c>
      <c r="F12" s="190"/>
      <c r="G12" s="347"/>
      <c r="H12" s="339">
        <f>SUMIFS(Results!$M:$M,Results!$D:$D,$C12,Results!$G:$G,$O$4)</f>
        <v>0</v>
      </c>
      <c r="I12" s="314">
        <f t="shared" si="0"/>
        <v>1</v>
      </c>
      <c r="J12" s="316"/>
      <c r="K12"/>
      <c r="L12" s="482"/>
      <c r="M12" s="339">
        <f>SUMIFS(Results!$Q:$Q,Results!$D:$D,$C12,Results!$G:$G,$O$4,Results!$I:$I,'Reference Lists'!$F$5)+SUMIFS(Results!$Q:$Q,Results!$D:$D,$C12,Results!$G:$G,$O$4,Results!$I:$I,'Reference Lists'!$F$6)</f>
        <v>0</v>
      </c>
      <c r="N12" s="190">
        <f>SUMIFS(Results!$L:$L,Results!$D:$D,$C12,Results!$G:$G,$O$4,Results!$I:$I,'Reference Lists'!$F$5)+SUMIFS(Results!$L:$L,Results!$D:$D,$C12,Results!$G:$G,$O$4,Results!$I:$I,'Reference Lists'!$F$6)</f>
        <v>0</v>
      </c>
      <c r="O12" s="190">
        <f t="shared" si="1"/>
        <v>0</v>
      </c>
      <c r="P12" s="193">
        <f t="shared" si="2"/>
        <v>0</v>
      </c>
      <c r="Q12" s="347">
        <f t="shared" si="3"/>
        <v>1</v>
      </c>
      <c r="S12" s="164" t="s">
        <v>214</v>
      </c>
      <c r="T12" s="160" t="s">
        <v>297</v>
      </c>
      <c r="U12" s="160" t="s">
        <v>298</v>
      </c>
    </row>
    <row r="13" spans="3:23" ht="15">
      <c r="C13" s="169"/>
      <c r="D13" s="334"/>
      <c r="E13" s="346">
        <f>SUMIFS(Results!$O:$O,Results!$D:$D,$C13,Results!$G:$G,$O$4)</f>
        <v>0</v>
      </c>
      <c r="F13" s="190"/>
      <c r="G13" s="347"/>
      <c r="H13" s="339">
        <f>SUMIFS(Results!$M:$M,Results!$D:$D,$C13,Results!$G:$G,$O$4)</f>
        <v>0</v>
      </c>
      <c r="I13" s="314">
        <f t="shared" si="0"/>
        <v>1</v>
      </c>
      <c r="J13" s="316"/>
      <c r="K13"/>
      <c r="L13" s="482"/>
      <c r="M13" s="339">
        <f>SUMIFS(Results!$Q:$Q,Results!$D:$D,$C13,Results!$G:$G,$O$4,Results!$I:$I,'Reference Lists'!$F$5)+SUMIFS(Results!$Q:$Q,Results!$D:$D,$C13,Results!$G:$G,$O$4,Results!$I:$I,'Reference Lists'!$F$6)</f>
        <v>0</v>
      </c>
      <c r="N13" s="190">
        <f>SUMIFS(Results!$L:$L,Results!$D:$D,$C13,Results!$G:$G,$O$4,Results!$I:$I,'Reference Lists'!$F$5)+SUMIFS(Results!$L:$L,Results!$D:$D,$C13,Results!$G:$G,$O$4,Results!$I:$I,'Reference Lists'!$F$6)</f>
        <v>0</v>
      </c>
      <c r="O13" s="190">
        <f t="shared" si="1"/>
        <v>0</v>
      </c>
      <c r="P13" s="193">
        <f t="shared" si="2"/>
        <v>0</v>
      </c>
      <c r="Q13" s="347">
        <f t="shared" si="3"/>
        <v>1</v>
      </c>
      <c r="S13" s="164" t="s">
        <v>24</v>
      </c>
      <c r="T13" s="160" t="s">
        <v>317</v>
      </c>
      <c r="U13" s="160" t="s">
        <v>300</v>
      </c>
    </row>
    <row r="14" spans="3:23" ht="15">
      <c r="C14" s="169"/>
      <c r="D14" s="334"/>
      <c r="E14" s="346">
        <f>SUMIFS(Results!$O:$O,Results!$D:$D,$C14,Results!$G:$G,$O$4)</f>
        <v>0</v>
      </c>
      <c r="F14" s="190"/>
      <c r="G14" s="347"/>
      <c r="H14" s="339">
        <f>SUMIFS(Results!$M:$M,Results!$D:$D,$C14,Results!$G:$G,$O$4)</f>
        <v>0</v>
      </c>
      <c r="I14" s="314">
        <f t="shared" si="0"/>
        <v>1</v>
      </c>
      <c r="J14" s="316"/>
      <c r="K14"/>
      <c r="L14" s="483"/>
      <c r="M14" s="339">
        <f>SUMIFS(Results!$Q:$Q,Results!$D:$D,$C14,Results!$G:$G,$O$4,Results!$I:$I,'Reference Lists'!$F$5)+SUMIFS(Results!$Q:$Q,Results!$D:$D,$C14,Results!$G:$G,$O$4,Results!$I:$I,'Reference Lists'!$F$6)</f>
        <v>0</v>
      </c>
      <c r="N14" s="190">
        <f>SUMIFS(Results!$L:$L,Results!$D:$D,$C14,Results!$G:$G,$O$4,Results!$I:$I,'Reference Lists'!$F$5)+SUMIFS(Results!$L:$L,Results!$D:$D,$C14,Results!$G:$G,$O$4,Results!$I:$I,'Reference Lists'!$F$6)</f>
        <v>0</v>
      </c>
      <c r="O14" s="190">
        <f t="shared" si="1"/>
        <v>0</v>
      </c>
      <c r="P14" s="193">
        <f t="shared" si="2"/>
        <v>0</v>
      </c>
      <c r="Q14" s="347">
        <f t="shared" si="3"/>
        <v>1</v>
      </c>
    </row>
    <row r="15" spans="3:23" ht="15">
      <c r="C15" s="169"/>
      <c r="D15" s="334"/>
      <c r="E15" s="346">
        <f>SUMIFS(Results!$O:$O,Results!$D:$D,$C15,Results!$G:$G,$O$4)</f>
        <v>0</v>
      </c>
      <c r="F15" s="190"/>
      <c r="G15" s="347"/>
      <c r="H15" s="339">
        <f>SUMIFS(Results!$M:$M,Results!$D:$D,$C15,Results!$G:$G,$O$4)</f>
        <v>0</v>
      </c>
      <c r="I15" s="314">
        <f t="shared" si="0"/>
        <v>1</v>
      </c>
      <c r="J15" s="316"/>
      <c r="K15"/>
      <c r="L15" s="483"/>
      <c r="M15" s="339">
        <f>SUMIFS(Results!$Q:$Q,Results!$D:$D,$C15,Results!$G:$G,$O$4,Results!$I:$I,'Reference Lists'!$F$5)+SUMIFS(Results!$Q:$Q,Results!$D:$D,$C15,Results!$G:$G,$O$4,Results!$I:$I,'Reference Lists'!$F$6)</f>
        <v>0</v>
      </c>
      <c r="N15" s="190">
        <f>SUMIFS(Results!$L:$L,Results!$D:$D,$C15,Results!$G:$G,$O$4,Results!$I:$I,'Reference Lists'!$F$5)+SUMIFS(Results!$L:$L,Results!$D:$D,$C15,Results!$G:$G,$O$4,Results!$I:$I,'Reference Lists'!$F$6)</f>
        <v>0</v>
      </c>
      <c r="O15" s="190">
        <f t="shared" si="1"/>
        <v>0</v>
      </c>
      <c r="P15" s="193">
        <f t="shared" si="2"/>
        <v>0</v>
      </c>
      <c r="Q15" s="347">
        <f t="shared" si="3"/>
        <v>1</v>
      </c>
      <c r="S15" s="160" t="s">
        <v>301</v>
      </c>
      <c r="T15" s="194">
        <v>0</v>
      </c>
    </row>
    <row r="16" spans="3:23" s="172" customFormat="1" ht="15.75" thickBot="1">
      <c r="C16" s="352"/>
      <c r="D16" s="335"/>
      <c r="E16" s="348">
        <f>SUMIFS(Results!$O:$O,Results!$D:$D,$C16,Results!$G:$G,$O$4)</f>
        <v>0</v>
      </c>
      <c r="F16" s="326"/>
      <c r="G16" s="349"/>
      <c r="H16" s="340">
        <f>SUMIFS(Results!$M:$M,Results!$D:$D,$C16,Results!$G:$G,$O$4)</f>
        <v>0</v>
      </c>
      <c r="I16" s="327">
        <f t="shared" si="0"/>
        <v>1</v>
      </c>
      <c r="J16" s="328"/>
      <c r="K16"/>
      <c r="L16" s="483"/>
      <c r="M16" s="339">
        <f>SUMIFS(Results!$Q:$Q,Results!$D:$D,$C16,Results!$G:$G,$O$4,Results!$I:$I,'Reference Lists'!$F$5)+SUMIFS(Results!$Q:$Q,Results!$D:$D,$C16,Results!$G:$G,$O$4,Results!$I:$I,'Reference Lists'!$F$6)</f>
        <v>0</v>
      </c>
      <c r="N16" s="190">
        <f>SUMIFS(Results!$L:$L,Results!$D:$D,$C16,Results!$G:$G,$O$4,Results!$I:$I,'Reference Lists'!$F$5)+SUMIFS(Results!$L:$L,Results!$D:$D,$C16,Results!$G:$G,$O$4,Results!$I:$I,'Reference Lists'!$F$6)</f>
        <v>0</v>
      </c>
      <c r="O16" s="190">
        <f t="shared" si="1"/>
        <v>0</v>
      </c>
      <c r="P16" s="193">
        <f t="shared" si="2"/>
        <v>0</v>
      </c>
      <c r="Q16" s="347">
        <f t="shared" si="3"/>
        <v>1</v>
      </c>
      <c r="R16" s="160"/>
      <c r="S16" s="164" t="s">
        <v>302</v>
      </c>
      <c r="T16" s="194">
        <v>-2.5000000000000001E-2</v>
      </c>
      <c r="U16" s="160"/>
      <c r="V16" s="160"/>
      <c r="W16" s="160"/>
    </row>
    <row r="17" spans="3:23" ht="15.75" thickBot="1">
      <c r="C17" s="321" t="s">
        <v>18</v>
      </c>
      <c r="D17" s="336"/>
      <c r="E17" s="350">
        <f>SUM(E8:E16)</f>
        <v>400</v>
      </c>
      <c r="F17" s="329">
        <f>SUM(F8:F16)</f>
        <v>400</v>
      </c>
      <c r="G17" s="351">
        <f>SUM(G8:G16)</f>
        <v>0</v>
      </c>
      <c r="H17" s="341">
        <f>SUM(H8:H16)</f>
        <v>0</v>
      </c>
      <c r="I17" s="330"/>
      <c r="J17" s="331"/>
      <c r="K17" s="170"/>
      <c r="L17" s="480"/>
      <c r="M17" s="462">
        <f>SUM(M8:M16)</f>
        <v>0</v>
      </c>
      <c r="N17" s="460">
        <f>SUM(N8:N16)</f>
        <v>0</v>
      </c>
      <c r="O17" s="460">
        <f>H17-N17</f>
        <v>0</v>
      </c>
      <c r="P17" s="460"/>
      <c r="Q17" s="461"/>
      <c r="R17" s="171"/>
      <c r="S17" s="171" t="s">
        <v>309</v>
      </c>
      <c r="T17" s="195"/>
      <c r="U17" s="172"/>
      <c r="V17" s="172"/>
      <c r="W17" s="172"/>
    </row>
    <row r="19" spans="3:23" ht="15">
      <c r="C19"/>
      <c r="D19"/>
      <c r="E19"/>
      <c r="F19"/>
      <c r="G19"/>
      <c r="H19"/>
    </row>
    <row r="20" spans="3:23" ht="15">
      <c r="C20"/>
      <c r="D20"/>
      <c r="E20"/>
      <c r="F20"/>
      <c r="G20"/>
      <c r="H20"/>
    </row>
    <row r="21" spans="3:23" ht="15">
      <c r="C21"/>
      <c r="D21"/>
      <c r="E21"/>
      <c r="F21"/>
      <c r="G21"/>
      <c r="H21"/>
    </row>
    <row r="22" spans="3:23" ht="15">
      <c r="C22"/>
      <c r="D22"/>
      <c r="E22"/>
      <c r="F22"/>
      <c r="G22"/>
      <c r="H22"/>
    </row>
    <row r="23" spans="3:23" ht="15">
      <c r="C23"/>
      <c r="D23"/>
      <c r="E23"/>
      <c r="F23"/>
      <c r="G23"/>
      <c r="H23"/>
    </row>
    <row r="24" spans="3:23" ht="15">
      <c r="C24"/>
      <c r="D24"/>
      <c r="E24"/>
      <c r="F24"/>
      <c r="G24"/>
      <c r="H24"/>
    </row>
    <row r="25" spans="3:23" ht="15">
      <c r="C25"/>
      <c r="D25"/>
      <c r="E25"/>
      <c r="F25"/>
      <c r="G25"/>
      <c r="H25"/>
    </row>
    <row r="26" spans="3:23" ht="15">
      <c r="C26"/>
      <c r="D26"/>
      <c r="E26"/>
      <c r="F26"/>
      <c r="G26"/>
      <c r="H26"/>
    </row>
    <row r="27" spans="3:23" ht="15">
      <c r="C27"/>
      <c r="D27"/>
      <c r="E27" s="173"/>
      <c r="F27"/>
      <c r="G27"/>
      <c r="H27"/>
    </row>
    <row r="28" spans="3:23" ht="15">
      <c r="C28"/>
      <c r="D28"/>
      <c r="E28"/>
      <c r="F28"/>
      <c r="G28"/>
      <c r="H28"/>
    </row>
    <row r="29" spans="3:23" ht="15">
      <c r="C29"/>
      <c r="D29"/>
      <c r="E29"/>
      <c r="F29"/>
      <c r="G29"/>
      <c r="H29"/>
    </row>
    <row r="30" spans="3:23" ht="15">
      <c r="C30"/>
      <c r="D30"/>
      <c r="E30"/>
      <c r="F30"/>
      <c r="G30"/>
      <c r="H30"/>
    </row>
  </sheetData>
  <conditionalFormatting sqref="I9:I16">
    <cfRule type="iconSet" priority="2">
      <iconSet showValue="0">
        <cfvo type="percent" val="0"/>
        <cfvo type="num" val="0"/>
        <cfvo type="num" val="0" gte="0"/>
      </iconSet>
    </cfRule>
  </conditionalFormatting>
  <conditionalFormatting sqref="I8">
    <cfRule type="iconSet" priority="1">
      <iconSet showValue="0">
        <cfvo type="percent" val="0"/>
        <cfvo type="num" val="0"/>
        <cfvo type="num" val="0" gte="0"/>
      </iconSet>
    </cfRule>
  </conditionalFormatting>
  <printOptions horizontalCentered="1"/>
  <pageMargins left="0.51181102362204722" right="0.51181102362204722" top="0.74803149606299213" bottom="0.55118110236220474" header="0.31496062992125984" footer="0.31496062992125984"/>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AC31C8B-C17A-4512-AE7E-13EF6C474C74}">
          <x14:formula1>
            <xm:f>'FRAP Summary'!$K$19:$Q$19</xm:f>
          </x14:formula1>
          <xm:sqref>O4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C3:U33"/>
  <sheetViews>
    <sheetView view="pageBreakPreview" topLeftCell="A3" zoomScale="90" zoomScaleNormal="85" zoomScaleSheetLayoutView="90" workbookViewId="0">
      <selection activeCell="J9" sqref="J9"/>
    </sheetView>
  </sheetViews>
  <sheetFormatPr defaultColWidth="9.140625" defaultRowHeight="14.25"/>
  <cols>
    <col min="1" max="2" width="1.28515625" style="160" customWidth="1"/>
    <col min="3" max="3" width="57" style="165" customWidth="1"/>
    <col min="4" max="4" width="21.7109375" style="160" bestFit="1" customWidth="1"/>
    <col min="5" max="8" width="11.42578125" style="161" customWidth="1"/>
    <col min="9" max="9" width="9.7109375" style="161" customWidth="1"/>
    <col min="10" max="10" width="79.140625" style="165" customWidth="1"/>
    <col min="11" max="11" width="3.5703125" style="160" customWidth="1"/>
    <col min="12" max="12" width="71.85546875" style="160" customWidth="1"/>
    <col min="13" max="13" width="11.42578125" style="160" customWidth="1"/>
    <col min="14" max="14" width="9.42578125" style="160" customWidth="1"/>
    <col min="15" max="15" width="12.140625" style="160" customWidth="1"/>
    <col min="16" max="16" width="10.28515625" style="160" customWidth="1"/>
    <col min="17" max="17" width="16.140625" style="160" customWidth="1"/>
    <col min="18" max="19" width="9.42578125" style="160" customWidth="1"/>
    <col min="20" max="16384" width="9.140625" style="160"/>
  </cols>
  <sheetData>
    <row r="3" spans="3:21" ht="15" thickBot="1">
      <c r="E3" s="160"/>
      <c r="F3" s="160"/>
      <c r="G3" s="160"/>
    </row>
    <row r="4" spans="3:21" ht="18">
      <c r="C4" s="162" t="str">
        <f>P4&amp;" Summary - 2023/24 Expense and Revenue Strategies"</f>
        <v>Corporate &amp; LHD Services Summary - 2023/24 Expense and Revenue Strategies</v>
      </c>
      <c r="L4" s="468"/>
      <c r="M4" s="469"/>
      <c r="N4" s="470" t="s">
        <v>276</v>
      </c>
      <c r="O4" s="470" t="s">
        <v>24</v>
      </c>
      <c r="P4" s="469" t="str">
        <f>VLOOKUP(O4,$S$7:$U$15,3,FALSE)</f>
        <v>Corporate &amp; LHD Services</v>
      </c>
      <c r="Q4" s="471"/>
    </row>
    <row r="5" spans="3:21" ht="18">
      <c r="C5" s="162" t="str">
        <f>"Roadmap owner/sponsor: "&amp;O5</f>
        <v>Roadmap owner/sponsor: Jacquie Ferguson</v>
      </c>
      <c r="D5" s="167"/>
      <c r="L5" s="472"/>
      <c r="O5" s="160" t="str">
        <f>VLOOKUP(O4,$S$7:$T$15,2,FALSE)</f>
        <v>Jacquie Ferguson</v>
      </c>
      <c r="Q5" s="473">
        <f>E19</f>
        <v>13773</v>
      </c>
    </row>
    <row r="6" spans="3:21" ht="15" thickBot="1">
      <c r="E6" s="164"/>
      <c r="F6" s="164"/>
      <c r="G6" s="164"/>
      <c r="H6" s="164"/>
      <c r="I6" s="164"/>
      <c r="L6" s="472"/>
      <c r="Q6" s="474"/>
    </row>
    <row r="7" spans="3:21" ht="45">
      <c r="C7" s="537" t="s">
        <v>277</v>
      </c>
      <c r="D7" s="538" t="s">
        <v>278</v>
      </c>
      <c r="E7" s="539" t="s">
        <v>203</v>
      </c>
      <c r="F7" s="540" t="s">
        <v>111</v>
      </c>
      <c r="G7" s="541" t="s">
        <v>112</v>
      </c>
      <c r="H7" s="542" t="s">
        <v>108</v>
      </c>
      <c r="I7" s="543" t="s">
        <v>12</v>
      </c>
      <c r="J7" s="544" t="s">
        <v>279</v>
      </c>
      <c r="K7"/>
      <c r="L7" s="463" t="s">
        <v>318</v>
      </c>
      <c r="M7" s="355" t="s">
        <v>281</v>
      </c>
      <c r="N7" s="312" t="s">
        <v>282</v>
      </c>
      <c r="O7" s="312" t="s">
        <v>109</v>
      </c>
      <c r="P7" s="312" t="s">
        <v>283</v>
      </c>
      <c r="Q7" s="356" t="s">
        <v>284</v>
      </c>
      <c r="S7" s="164" t="s">
        <v>85</v>
      </c>
      <c r="T7" s="160" t="s">
        <v>86</v>
      </c>
      <c r="U7" s="160" t="s">
        <v>285</v>
      </c>
    </row>
    <row r="8" spans="3:21" ht="83.25" customHeight="1">
      <c r="C8" s="317" t="s">
        <v>30</v>
      </c>
      <c r="D8" s="333" t="s">
        <v>256</v>
      </c>
      <c r="E8" s="344">
        <f>SUMIFS(Results!$O:$O,Results!$D:$D,$C8,Results!$G:$G,$O$4,Results!$I:$I,'Reference Lists'!$F$5)+SUMIFS(Results!$O:$O,Results!$D:$D,$C8,Results!$G:$G,$O$4,Results!$I:$I,'Reference Lists'!$F$6)</f>
        <v>4985</v>
      </c>
      <c r="F8" s="318">
        <f>SUMIFS(Results!$P:$P,Results!$D:$D,$C8,Results!$G:$G,$O$4,Results!$I:$I,'Reference Lists'!$F$5)+SUMIFS(Results!$P:$P,Results!$D:$D,$C8,Results!$G:$G,$O$4,Results!$I:$I,'Reference Lists'!$F$6)</f>
        <v>5070</v>
      </c>
      <c r="G8" s="345">
        <f>SUMIFS(Results!$Q:$Q,Results!$D:$D,$C8,Results!$G:$G,$O$4,Results!$I:$I,'Reference Lists'!$F$5)+SUMIFS(Results!$Q:$Q,Results!$D:$D,$C8,Results!$G:$G,$O$4,Results!$I:$I,'Reference Lists'!$F$6)</f>
        <v>85</v>
      </c>
      <c r="H8" s="338">
        <f>SUMIFS(Results!$M:$M,Results!$D:$D,$C8,Results!$G:$G,$O$4,Results!$I:$I,'Reference Lists'!$F$5)+SUMIFS(Results!$M:$M,Results!$D:$D,$C8,Results!$G:$G,$O$4,Results!$I:$I,'Reference Lists'!$F$6)</f>
        <v>3483</v>
      </c>
      <c r="I8" s="319">
        <f>Q8</f>
        <v>1</v>
      </c>
      <c r="J8" s="536" t="s">
        <v>393</v>
      </c>
      <c r="K8"/>
      <c r="L8" s="447" t="s">
        <v>394</v>
      </c>
      <c r="M8" s="339">
        <f>SUMIFS(Results!$Q:$Q,Results!$D:$D,$C8,Results!$G:$G,$O$4,Results!$I:$I,'Reference Lists'!$F$5)+SUMIFS(Results!$Q:$Q,Results!$D:$D,$C8,Results!$G:$G,$O$4,Results!$I:$I,'Reference Lists'!$F$6)</f>
        <v>85</v>
      </c>
      <c r="N8" s="190">
        <f>SUMIFS(Results!$L:$L,Results!$D:$D,$C8,Results!$G:$G,$O$4,Results!$I:$I,'Reference Lists'!$F$5)+SUMIFS(Results!$L:$L,Results!$D:$D,$C8,Results!$G:$G,$O$4,Results!$I:$I,'Reference Lists'!$F$6)</f>
        <v>3476</v>
      </c>
      <c r="O8" s="190">
        <f>H8-N8</f>
        <v>7</v>
      </c>
      <c r="P8" s="193">
        <f>IF(N8=0,0,O8/N8)</f>
        <v>2.0138089758342925E-3</v>
      </c>
      <c r="Q8" s="347">
        <f>IF(P8&gt;=$T$17,1,IF(P8&gt;=$T$18,0,-1))</f>
        <v>1</v>
      </c>
      <c r="S8" s="164" t="s">
        <v>73</v>
      </c>
      <c r="T8" s="160" t="s">
        <v>74</v>
      </c>
      <c r="U8" s="160" t="s">
        <v>291</v>
      </c>
    </row>
    <row r="9" spans="3:21" ht="171">
      <c r="C9" s="313" t="s">
        <v>34</v>
      </c>
      <c r="D9" s="333" t="s">
        <v>256</v>
      </c>
      <c r="E9" s="344">
        <f>SUMIFS(Results!$O:$O,Results!$D:$D,$C9,Results!$G:$G,$O$4,Results!$I:$I,'Reference Lists'!$F$5)+SUMIFS(Results!$O:$O,Results!$D:$D,$C9,Results!$G:$G,$O$4,Results!$I:$I,'Reference Lists'!$F$6)</f>
        <v>2259</v>
      </c>
      <c r="F9" s="190">
        <f>SUMIFS(Results!$P:$P,Results!$D:$D,$C9,Results!$G:$G,$O$4,Results!$I:$I,'Reference Lists'!$F$5)+SUMIFS(Results!$P:$P,Results!$D:$D,$C9,Results!$G:$G,$O$4,Results!$I:$I,'Reference Lists'!$F$6)</f>
        <v>676.39150000000097</v>
      </c>
      <c r="G9" s="345">
        <f>SUMIFS(Results!$Q:$Q,Results!$D:$D,$C9,Results!$G:$G,$O$4,Results!$I:$I,'Reference Lists'!$F$5)+SUMIFS(Results!$Q:$Q,Results!$D:$D,$C9,Results!$G:$G,$O$4,Results!$I:$I,'Reference Lists'!$F$6)</f>
        <v>-1582.6084999999989</v>
      </c>
      <c r="H9" s="338">
        <f>SUMIFS(Results!$M:$M,Results!$D:$D,$C9,Results!$G:$G,$O$4,Results!$I:$I,'Reference Lists'!$F$5)+SUMIFS(Results!$M:$M,Results!$D:$D,$C9,Results!$G:$G,$O$4,Results!$I:$I,'Reference Lists'!$F$6)</f>
        <v>-119.60849999999911</v>
      </c>
      <c r="I9" s="314">
        <f>Q9</f>
        <v>-1</v>
      </c>
      <c r="J9" s="535" t="s">
        <v>395</v>
      </c>
      <c r="K9"/>
      <c r="L9" s="464" t="s">
        <v>396</v>
      </c>
      <c r="M9" s="339">
        <f>SUMIFS(Results!$Q:$Q,Results!$D:$D,$C9,Results!$G:$G,$O$4,Results!$I:$I,'Reference Lists'!$F$5)+SUMIFS(Results!$Q:$Q,Results!$D:$D,$C9,Results!$G:$G,$O$4,Results!$I:$I,'Reference Lists'!$F$6)</f>
        <v>-1582.6084999999989</v>
      </c>
      <c r="N9" s="190">
        <f>SUMIFS(Results!$L:$L,Results!$D:$D,$C9,Results!$G:$G,$O$4,Results!$I:$I,'Reference Lists'!$F$5)+SUMIFS(Results!$L:$L,Results!$D:$D,$C9,Results!$G:$G,$O$4,Results!$I:$I,'Reference Lists'!$F$6)</f>
        <v>1463</v>
      </c>
      <c r="O9" s="190">
        <f t="shared" ref="O9:O15" si="0">H9-N9</f>
        <v>-1582.6084999999991</v>
      </c>
      <c r="P9" s="193">
        <f t="shared" ref="P9:P15" si="1">IF(N9=0,0,O9/N9)</f>
        <v>-1.0817556390977439</v>
      </c>
      <c r="Q9" s="347">
        <f t="shared" ref="Q9:Q18" si="2">IF(P9&gt;=$T$17,1,IF(P9&gt;=$T$18,0,-1))</f>
        <v>-1</v>
      </c>
      <c r="S9" s="164" t="s">
        <v>213</v>
      </c>
      <c r="T9" s="160" t="s">
        <v>294</v>
      </c>
      <c r="U9" s="160" t="s">
        <v>295</v>
      </c>
    </row>
    <row r="10" spans="3:21" ht="113.25" customHeight="1">
      <c r="C10" s="313" t="s">
        <v>40</v>
      </c>
      <c r="D10" s="333" t="s">
        <v>57</v>
      </c>
      <c r="E10" s="344">
        <f>SUMIFS(Results!$O:$O,Results!$D:$D,$C10,Results!$G:$G,$O$4,Results!$I:$I,'Reference Lists'!$F$5)+SUMIFS(Results!$O:$O,Results!$D:$D,$C10,Results!$G:$G,$O$4,Results!$I:$I,'Reference Lists'!$F$6)</f>
        <v>511</v>
      </c>
      <c r="F10" s="190">
        <f>SUMIFS(Results!$P:$P,Results!$D:$D,$C10,Results!$G:$G,$O$4,Results!$I:$I,'Reference Lists'!$F$5)+SUMIFS(Results!$P:$P,Results!$D:$D,$C10,Results!$G:$G,$O$4,Results!$I:$I,'Reference Lists'!$F$6)</f>
        <v>341</v>
      </c>
      <c r="G10" s="345">
        <f>SUMIFS(Results!$Q:$Q,Results!$D:$D,$C10,Results!$G:$G,$O$4,Results!$I:$I,'Reference Lists'!$F$5)+SUMIFS(Results!$Q:$Q,Results!$D:$D,$C10,Results!$G:$G,$O$4,Results!$I:$I,'Reference Lists'!$F$6)</f>
        <v>-170</v>
      </c>
      <c r="H10" s="338">
        <f>SUMIFS(Results!$M:$M,Results!$D:$D,$C10,Results!$G:$G,$O$4,Results!$I:$I,'Reference Lists'!$F$5)+SUMIFS(Results!$M:$M,Results!$D:$D,$C10,Results!$G:$G,$O$4,Results!$I:$I,'Reference Lists'!$F$6)</f>
        <v>17</v>
      </c>
      <c r="I10" s="314">
        <f>Q10</f>
        <v>-1</v>
      </c>
      <c r="J10" s="535" t="s">
        <v>397</v>
      </c>
      <c r="K10"/>
      <c r="L10" s="464" t="s">
        <v>398</v>
      </c>
      <c r="M10" s="339">
        <f>SUMIFS(Results!$Q:$Q,Results!$D:$D,$C10,Results!$G:$G,$O$4,Results!$I:$I,'Reference Lists'!$F$5)+SUMIFS(Results!$Q:$Q,Results!$D:$D,$C10,Results!$G:$G,$O$4,Results!$I:$I,'Reference Lists'!$F$6)</f>
        <v>-170</v>
      </c>
      <c r="N10" s="190">
        <f>SUMIFS(Results!$L:$L,Results!$D:$D,$C10,Results!$G:$G,$O$4,Results!$I:$I,'Reference Lists'!$F$5)+SUMIFS(Results!$L:$L,Results!$D:$D,$C10,Results!$G:$G,$O$4,Results!$I:$I,'Reference Lists'!$F$6)</f>
        <v>187</v>
      </c>
      <c r="O10" s="190">
        <f t="shared" si="0"/>
        <v>-170</v>
      </c>
      <c r="P10" s="193">
        <f t="shared" si="1"/>
        <v>-0.90909090909090906</v>
      </c>
      <c r="Q10" s="347">
        <f t="shared" si="2"/>
        <v>-1</v>
      </c>
      <c r="S10" s="164" t="s">
        <v>63</v>
      </c>
      <c r="T10" s="160" t="s">
        <v>64</v>
      </c>
      <c r="U10" s="160" t="s">
        <v>288</v>
      </c>
    </row>
    <row r="11" spans="3:21" ht="168" customHeight="1">
      <c r="C11" s="313" t="s">
        <v>21</v>
      </c>
      <c r="D11" s="333" t="s">
        <v>256</v>
      </c>
      <c r="E11" s="344">
        <f>SUMIFS(Results!$O:$O,Results!$D:$D,$C11,Results!$G:$G,$O$4,Results!$I:$I,'Reference Lists'!$F$5)+SUMIFS(Results!$O:$O,Results!$D:$D,$C11,Results!$G:$G,$O$4,Results!$I:$I,'Reference Lists'!$F$6)</f>
        <v>6018</v>
      </c>
      <c r="F11" s="190">
        <f>SUMIFS(Results!$P:$P,Results!$D:$D,$C11,Results!$G:$G,$O$4,Results!$I:$I,'Reference Lists'!$F$5)+SUMIFS(Results!$P:$P,Results!$D:$D,$C11,Results!$G:$G,$O$4,Results!$I:$I,'Reference Lists'!$F$6)</f>
        <v>5088</v>
      </c>
      <c r="G11" s="345">
        <f>SUMIFS(Results!$Q:$Q,Results!$D:$D,$C11,Results!$G:$G,$O$4,Results!$I:$I,'Reference Lists'!$F$5)+SUMIFS(Results!$Q:$Q,Results!$D:$D,$C11,Results!$G:$G,$O$4,Results!$I:$I,'Reference Lists'!$F$6)</f>
        <v>-930</v>
      </c>
      <c r="H11" s="338">
        <f>SUMIFS(Results!$M:$M,Results!$D:$D,$C11,Results!$G:$G,$O$4,Results!$I:$I,'Reference Lists'!$F$5)+SUMIFS(Results!$M:$M,Results!$D:$D,$C11,Results!$G:$G,$O$4,Results!$I:$I,'Reference Lists'!$F$6)</f>
        <v>2580</v>
      </c>
      <c r="I11" s="314">
        <f>Q11</f>
        <v>-1</v>
      </c>
      <c r="J11" s="535" t="s">
        <v>399</v>
      </c>
      <c r="K11"/>
      <c r="L11" s="464"/>
      <c r="M11" s="339">
        <f>SUMIFS(Results!$Q:$Q,Results!$D:$D,$C11,Results!$G:$G,$O$4,Results!$I:$I,'Reference Lists'!$F$5)+SUMIFS(Results!$Q:$Q,Results!$D:$D,$C11,Results!$G:$G,$O$4,Results!$I:$I,'Reference Lists'!$F$6)</f>
        <v>-930</v>
      </c>
      <c r="N11" s="190">
        <f>SUMIFS(Results!$L:$L,Results!$D:$D,$C11,Results!$G:$G,$O$4,Results!$I:$I,'Reference Lists'!$F$5)+SUMIFS(Results!$L:$L,Results!$D:$D,$C11,Results!$G:$G,$O$4,Results!$I:$I,'Reference Lists'!$F$6)</f>
        <v>3510</v>
      </c>
      <c r="O11" s="190">
        <f t="shared" si="0"/>
        <v>-930</v>
      </c>
      <c r="P11" s="193">
        <f t="shared" si="1"/>
        <v>-0.26495726495726496</v>
      </c>
      <c r="Q11" s="347">
        <f t="shared" si="2"/>
        <v>-1</v>
      </c>
      <c r="S11" s="164"/>
    </row>
    <row r="12" spans="3:21" ht="15">
      <c r="C12" s="313"/>
      <c r="D12" s="333"/>
      <c r="E12" s="344">
        <f>SUMIFS(Results!$O:$O,Results!$D:$D,$C12,Results!$G:$G,$O$4,Results!$I:$I,'Reference Lists'!$F$5)+SUMIFS(Results!$O:$O,Results!$D:$D,$C12,Results!$G:$G,$O$4,Results!$I:$I,'Reference Lists'!$F$6)</f>
        <v>0</v>
      </c>
      <c r="F12" s="190">
        <f>SUMIFS(Results!$P:$P,Results!$D:$D,$C12,Results!$G:$G,$O$4,Results!$I:$I,'Reference Lists'!$F$5)+SUMIFS(Results!$P:$P,Results!$D:$D,$C12,Results!$G:$G,$O$4,Results!$I:$I,'Reference Lists'!$F$6)</f>
        <v>0</v>
      </c>
      <c r="G12" s="345">
        <f>SUMIFS(Results!$Q:$Q,Results!$D:$D,$C12,Results!$G:$G,$O$4,Results!$I:$I,'Reference Lists'!$F$5)+SUMIFS(Results!$Q:$Q,Results!$D:$D,$C12,Results!$G:$G,$O$4,Results!$I:$I,'Reference Lists'!$F$6)</f>
        <v>0</v>
      </c>
      <c r="H12" s="338">
        <f>SUMIFS(Results!$M:$M,Results!$D:$D,$C12,Results!$G:$G,$O$4,Results!$I:$I,'Reference Lists'!$F$5)+SUMIFS(Results!$M:$M,Results!$D:$D,$C12,Results!$G:$G,$O$4,Results!$I:$I,'Reference Lists'!$F$6)</f>
        <v>0</v>
      </c>
      <c r="I12" s="314">
        <f>Q12</f>
        <v>1</v>
      </c>
      <c r="J12" s="535"/>
      <c r="K12"/>
      <c r="L12" s="464"/>
      <c r="M12" s="339">
        <f>SUMIFS(Results!$Q:$Q,Results!$D:$D,$C12,Results!$G:$G,$O$4,Results!$I:$I,'Reference Lists'!$F$5)+SUMIFS(Results!$Q:$Q,Results!$D:$D,$C12,Results!$G:$G,$O$4,Results!$I:$I,'Reference Lists'!$F$6)</f>
        <v>0</v>
      </c>
      <c r="N12" s="190">
        <f>SUMIFS(Results!$L:$L,Results!$D:$D,$C12,Results!$G:$G,$O$4,Results!$I:$I,'Reference Lists'!$F$5)+SUMIFS(Results!$L:$L,Results!$D:$D,$C12,Results!$G:$G,$O$4,Results!$I:$I,'Reference Lists'!$F$6)</f>
        <v>0</v>
      </c>
      <c r="O12" s="190">
        <f t="shared" si="0"/>
        <v>0</v>
      </c>
      <c r="P12" s="193">
        <f t="shared" si="1"/>
        <v>0</v>
      </c>
      <c r="Q12" s="347">
        <f t="shared" si="2"/>
        <v>1</v>
      </c>
      <c r="S12" s="164" t="s">
        <v>68</v>
      </c>
      <c r="T12" s="160" t="s">
        <v>69</v>
      </c>
      <c r="U12" s="160" t="s">
        <v>308</v>
      </c>
    </row>
    <row r="13" spans="3:21" ht="72.75" customHeight="1">
      <c r="C13" s="313"/>
      <c r="D13" s="333"/>
      <c r="E13" s="344">
        <f>SUMIFS(Results!$O:$O,Results!$D:$D,$C13,Results!$G:$G,$O$4,Results!$I:$I,'Reference Lists'!$F$5)+SUMIFS(Results!$O:$O,Results!$D:$D,$C13,Results!$G:$G,$O$4,Results!$I:$I,'Reference Lists'!$F$6)</f>
        <v>0</v>
      </c>
      <c r="F13" s="190">
        <f>SUMIFS(Results!$P:$P,Results!$D:$D,$C13,Results!$G:$G,$O$4,Results!$I:$I,'Reference Lists'!$F$5)+SUMIFS(Results!$P:$P,Results!$D:$D,$C13,Results!$G:$G,$O$4,Results!$I:$I,'Reference Lists'!$F$6)</f>
        <v>0</v>
      </c>
      <c r="G13" s="345">
        <f>SUMIFS(Results!$Q:$Q,Results!$D:$D,$C13,Results!$G:$G,$O$4,Results!$I:$I,'Reference Lists'!$F$5)+SUMIFS(Results!$Q:$Q,Results!$D:$D,$C13,Results!$G:$G,$O$4,Results!$I:$I,'Reference Lists'!$F$6)</f>
        <v>0</v>
      </c>
      <c r="H13" s="338">
        <f>SUMIFS(Results!$M:$M,Results!$D:$D,$C13,Results!$G:$G,$O$4,Results!$I:$I,'Reference Lists'!$F$5)+SUMIFS(Results!$M:$M,Results!$D:$D,$C13,Results!$G:$G,$O$4,Results!$I:$I,'Reference Lists'!$F$6)</f>
        <v>0</v>
      </c>
      <c r="I13" s="314">
        <f t="shared" ref="I13:I18" si="3">Q13</f>
        <v>1</v>
      </c>
      <c r="J13" s="535"/>
      <c r="K13"/>
      <c r="L13" s="464"/>
      <c r="M13" s="339">
        <f>SUMIFS(Results!$Q:$Q,Results!$D:$D,$C13,Results!$G:$G,$O$4,Results!$I:$I,'Reference Lists'!$F$5)+SUMIFS(Results!$Q:$Q,Results!$D:$D,$C13,Results!$G:$G,$O$4,Results!$I:$I,'Reference Lists'!$F$6)</f>
        <v>0</v>
      </c>
      <c r="N13" s="190">
        <f>SUMIFS(Results!$L:$L,Results!$D:$D,$C13,Results!$G:$G,$O$4,Results!$I:$I,'Reference Lists'!$F$5)+SUMIFS(Results!$L:$L,Results!$D:$D,$C13,Results!$G:$G,$O$4,Results!$I:$I,'Reference Lists'!$F$6)</f>
        <v>0</v>
      </c>
      <c r="O13" s="190">
        <f t="shared" si="0"/>
        <v>0</v>
      </c>
      <c r="P13" s="193">
        <f t="shared" si="1"/>
        <v>0</v>
      </c>
      <c r="Q13" s="347">
        <f t="shared" si="2"/>
        <v>1</v>
      </c>
      <c r="S13" s="164" t="s">
        <v>214</v>
      </c>
      <c r="T13" s="160" t="s">
        <v>297</v>
      </c>
      <c r="U13" s="160" t="s">
        <v>298</v>
      </c>
    </row>
    <row r="14" spans="3:21" ht="120" customHeight="1">
      <c r="C14" s="313"/>
      <c r="D14" s="333"/>
      <c r="E14" s="344">
        <f>SUMIFS(Results!$O:$O,Results!$D:$D,$C14,Results!$G:$G,$O$4,Results!$I:$I,'Reference Lists'!$F$5)+SUMIFS(Results!$O:$O,Results!$D:$D,$C14,Results!$G:$G,$O$4,Results!$I:$I,'Reference Lists'!$F$6)</f>
        <v>0</v>
      </c>
      <c r="F14" s="190">
        <f>SUMIFS(Results!$P:$P,Results!$D:$D,$C14,Results!$G:$G,$O$4,Results!$I:$I,'Reference Lists'!$F$5)+SUMIFS(Results!$P:$P,Results!$D:$D,$C14,Results!$G:$G,$O$4,Results!$I:$I,'Reference Lists'!$F$6)</f>
        <v>0</v>
      </c>
      <c r="G14" s="345">
        <f>SUMIFS(Results!$Q:$Q,Results!$D:$D,$C14,Results!$G:$G,$O$4,Results!$I:$I,'Reference Lists'!$F$5)+SUMIFS(Results!$Q:$Q,Results!$D:$D,$C14,Results!$G:$G,$O$4,Results!$I:$I,'Reference Lists'!$F$6)</f>
        <v>0</v>
      </c>
      <c r="H14" s="338">
        <f>SUMIFS(Results!$M:$M,Results!$D:$D,$C14,Results!$G:$G,$O$4,Results!$I:$I,'Reference Lists'!$F$5)+SUMIFS(Results!$M:$M,Results!$D:$D,$C14,Results!$G:$G,$O$4,Results!$I:$I,'Reference Lists'!$F$6)</f>
        <v>0</v>
      </c>
      <c r="I14" s="314">
        <f>Q14</f>
        <v>1</v>
      </c>
      <c r="J14" s="535"/>
      <c r="K14"/>
      <c r="L14" s="464"/>
      <c r="M14" s="339">
        <f>SUMIFS(Results!$Q:$Q,Results!$D:$D,$C14,Results!$G:$G,$O$4,Results!$I:$I,'Reference Lists'!$F$5)+SUMIFS(Results!$Q:$Q,Results!$D:$D,$C14,Results!$G:$G,$O$4,Results!$I:$I,'Reference Lists'!$F$6)</f>
        <v>0</v>
      </c>
      <c r="N14" s="190">
        <f>SUMIFS(Results!$L:$L,Results!$D:$D,$C14,Results!$G:$G,$O$4,Results!$I:$I,'Reference Lists'!$F$5)+SUMIFS(Results!$L:$L,Results!$D:$D,$C14,Results!$G:$G,$O$4,Results!$I:$I,'Reference Lists'!$F$6)</f>
        <v>0</v>
      </c>
      <c r="O14" s="190">
        <f t="shared" si="0"/>
        <v>0</v>
      </c>
      <c r="P14" s="193">
        <f t="shared" si="1"/>
        <v>0</v>
      </c>
      <c r="Q14" s="347">
        <f t="shared" si="2"/>
        <v>1</v>
      </c>
      <c r="S14" s="164"/>
    </row>
    <row r="15" spans="3:21" ht="72.75" customHeight="1" thickBot="1">
      <c r="C15" s="313"/>
      <c r="D15" s="333"/>
      <c r="E15" s="344">
        <f>SUMIFS(Results!$O:$O,Results!$D:$D,$C15,Results!$G:$G,$O$4,Results!$I:$I,'Reference Lists'!$F$5)+SUMIFS(Results!$O:$O,Results!$D:$D,$C15,Results!$G:$G,$O$4,Results!$I:$I,'Reference Lists'!$F$6)</f>
        <v>0</v>
      </c>
      <c r="F15" s="190">
        <f>SUMIFS(Results!$P:$P,Results!$D:$D,$C15,Results!$G:$G,$O$4,Results!$I:$I,'Reference Lists'!$F$5)+SUMIFS(Results!$P:$P,Results!$D:$D,$C15,Results!$G:$G,$O$4,Results!$I:$I,'Reference Lists'!$F$6)</f>
        <v>0</v>
      </c>
      <c r="G15" s="345">
        <f>SUMIFS(Results!$Q:$Q,Results!$D:$D,$C15,Results!$G:$G,$O$4,Results!$I:$I,'Reference Lists'!$F$5)+SUMIFS(Results!$Q:$Q,Results!$D:$D,$C15,Results!$G:$G,$O$4,Results!$I:$I,'Reference Lists'!$F$6)</f>
        <v>0</v>
      </c>
      <c r="H15" s="338">
        <f>SUMIFS(Results!$M:$M,Results!$D:$D,$C15,Results!$G:$G,$O$4,Results!$I:$I,'Reference Lists'!$F$5)+SUMIFS(Results!$M:$M,Results!$D:$D,$C15,Results!$G:$G,$O$4,Results!$I:$I,'Reference Lists'!$F$6)</f>
        <v>0</v>
      </c>
      <c r="I15" s="314">
        <f t="shared" si="3"/>
        <v>1</v>
      </c>
      <c r="J15" s="535"/>
      <c r="K15"/>
      <c r="L15" s="465"/>
      <c r="M15" s="339">
        <f>SUMIFS(Results!$Q:$Q,Results!$D:$D,$C15,Results!$G:$G,$O$4,Results!$I:$I,'Reference Lists'!$F$5)+SUMIFS(Results!$Q:$Q,Results!$D:$D,$C15,Results!$G:$G,$O$4,Results!$I:$I,'Reference Lists'!$F$6)</f>
        <v>0</v>
      </c>
      <c r="N15" s="190">
        <f>SUMIFS(Results!$L:$L,Results!$D:$D,$C15,Results!$G:$G,$O$4,Results!$I:$I,'Reference Lists'!$F$5)+SUMIFS(Results!$L:$L,Results!$D:$D,$C15,Results!$G:$G,$O$4,Results!$I:$I,'Reference Lists'!$F$6)</f>
        <v>0</v>
      </c>
      <c r="O15" s="190">
        <f t="shared" si="0"/>
        <v>0</v>
      </c>
      <c r="P15" s="193">
        <f t="shared" si="1"/>
        <v>0</v>
      </c>
      <c r="Q15" s="347">
        <f t="shared" si="2"/>
        <v>1</v>
      </c>
      <c r="S15" s="164" t="s">
        <v>24</v>
      </c>
      <c r="T15" s="160" t="s">
        <v>27</v>
      </c>
      <c r="U15" s="160" t="s">
        <v>300</v>
      </c>
    </row>
    <row r="16" spans="3:21" ht="46.5" hidden="1" customHeight="1">
      <c r="C16" s="353"/>
      <c r="D16" s="333"/>
      <c r="E16" s="344">
        <f>SUMIFS(Results!$O:$O,Results!$D:$D,$C16,Results!$G:$G,$O$4)</f>
        <v>0</v>
      </c>
      <c r="F16" s="318"/>
      <c r="G16" s="345"/>
      <c r="H16" s="338">
        <f>SUMIFS(Results!$M:$M,Results!$D:$D,$C16,Results!$G:$G,$O$4)</f>
        <v>0</v>
      </c>
      <c r="I16" s="319">
        <f t="shared" si="3"/>
        <v>1</v>
      </c>
      <c r="J16" s="357"/>
      <c r="K16"/>
      <c r="L16" s="484"/>
      <c r="M16" s="481"/>
      <c r="N16" s="190">
        <f>SUMIFS(Results!$L:$L,Results!$D:$D,$C16,Results!$G:$G,$O$4)</f>
        <v>0</v>
      </c>
      <c r="O16" s="190">
        <f>H16-N16</f>
        <v>0</v>
      </c>
      <c r="P16" s="193">
        <f>IF(N16=0,0,O16/N16)</f>
        <v>0</v>
      </c>
      <c r="Q16" s="347">
        <f t="shared" si="2"/>
        <v>1</v>
      </c>
    </row>
    <row r="17" spans="3:20" ht="46.5" hidden="1" customHeight="1">
      <c r="C17" s="169"/>
      <c r="D17" s="334"/>
      <c r="E17" s="346">
        <f>SUMIFS(Results!$O:$O,Results!$D:$D,$C17,Results!$G:$G,$O$4)</f>
        <v>0</v>
      </c>
      <c r="F17" s="190"/>
      <c r="G17" s="347"/>
      <c r="H17" s="339">
        <f>SUMIFS(Results!$M:$M,Results!$D:$D,$C17,Results!$G:$G,$O$4)</f>
        <v>0</v>
      </c>
      <c r="I17" s="314">
        <f t="shared" si="3"/>
        <v>1</v>
      </c>
      <c r="J17" s="358"/>
      <c r="K17"/>
      <c r="L17" s="484"/>
      <c r="M17" s="481"/>
      <c r="N17" s="190">
        <f>SUMIFS(Results!$L:$L,Results!$D:$D,$C17,Results!$G:$G,$O$4)</f>
        <v>0</v>
      </c>
      <c r="O17" s="190">
        <f>H17-N17</f>
        <v>0</v>
      </c>
      <c r="P17" s="193">
        <f>IF(N17=0,0,O17/N17)</f>
        <v>0</v>
      </c>
      <c r="Q17" s="347">
        <f t="shared" si="2"/>
        <v>1</v>
      </c>
      <c r="S17" s="160" t="s">
        <v>301</v>
      </c>
      <c r="T17" s="194">
        <v>0</v>
      </c>
    </row>
    <row r="18" spans="3:20" ht="46.5" hidden="1" customHeight="1">
      <c r="C18" s="352"/>
      <c r="D18" s="335"/>
      <c r="E18" s="348">
        <f>SUMIFS(Results!$O:$O,Results!$D:$D,$C18,Results!$G:$G,$O$4)</f>
        <v>0</v>
      </c>
      <c r="F18" s="326"/>
      <c r="G18" s="349"/>
      <c r="H18" s="340">
        <f>SUMIFS(Results!$M:$M,Results!$D:$D,$C18,Results!$G:$G,$O$4)</f>
        <v>0</v>
      </c>
      <c r="I18" s="327">
        <f t="shared" si="3"/>
        <v>1</v>
      </c>
      <c r="J18" s="359"/>
      <c r="K18"/>
      <c r="L18" s="484"/>
      <c r="M18" s="481"/>
      <c r="N18" s="190">
        <f>SUMIFS(Results!$L:$L,Results!$D:$D,$C18,Results!$G:$G,$O$4)</f>
        <v>0</v>
      </c>
      <c r="O18" s="190">
        <f>H18-N18</f>
        <v>0</v>
      </c>
      <c r="P18" s="193">
        <f>IF(N18=0,0,O18/N18)</f>
        <v>0</v>
      </c>
      <c r="Q18" s="347">
        <f t="shared" si="2"/>
        <v>1</v>
      </c>
      <c r="S18" s="164" t="s">
        <v>302</v>
      </c>
      <c r="T18" s="194">
        <v>-2.5000000000000001E-2</v>
      </c>
    </row>
    <row r="19" spans="3:20" s="172" customFormat="1" ht="26.25" customHeight="1" thickBot="1">
      <c r="C19" s="426" t="s">
        <v>18</v>
      </c>
      <c r="D19" s="427"/>
      <c r="E19" s="428">
        <f>SUM(E8:E18)</f>
        <v>13773</v>
      </c>
      <c r="F19" s="429">
        <f>SUM(F8:F18)</f>
        <v>11175.391500000002</v>
      </c>
      <c r="G19" s="430">
        <f>SUM(G8:G18)</f>
        <v>-2597.6084999999989</v>
      </c>
      <c r="H19" s="431">
        <f>SUM(H8:H18)</f>
        <v>5960.3915000000015</v>
      </c>
      <c r="I19" s="432"/>
      <c r="J19" s="433"/>
      <c r="K19" s="170"/>
      <c r="L19" s="467"/>
      <c r="M19" s="485">
        <f>SUM(M8:M18)</f>
        <v>-2597.6084999999989</v>
      </c>
      <c r="N19" s="460">
        <f>SUM(N8:N18)</f>
        <v>8636</v>
      </c>
      <c r="O19" s="460">
        <f>H19-N19</f>
        <v>-2675.6084999999985</v>
      </c>
      <c r="P19" s="460"/>
      <c r="Q19" s="461"/>
      <c r="R19" s="171"/>
      <c r="S19" s="171" t="s">
        <v>309</v>
      </c>
      <c r="T19" s="195"/>
    </row>
    <row r="22" spans="3:20" ht="15">
      <c r="C22"/>
      <c r="D22"/>
      <c r="E22"/>
      <c r="F22"/>
      <c r="G22"/>
      <c r="H22"/>
      <c r="I22"/>
      <c r="J22"/>
    </row>
    <row r="23" spans="3:20" ht="15">
      <c r="C23"/>
      <c r="D23"/>
      <c r="E23"/>
      <c r="F23"/>
      <c r="G23"/>
      <c r="H23"/>
      <c r="I23"/>
      <c r="J23"/>
      <c r="O23" s="160">
        <v>-1599</v>
      </c>
    </row>
    <row r="24" spans="3:20" ht="15">
      <c r="C24"/>
      <c r="D24"/>
      <c r="E24"/>
      <c r="F24"/>
      <c r="G24"/>
      <c r="H24"/>
      <c r="I24"/>
      <c r="J24"/>
    </row>
    <row r="25" spans="3:20" ht="15">
      <c r="C25"/>
      <c r="D25"/>
      <c r="E25"/>
      <c r="F25"/>
      <c r="G25"/>
      <c r="H25"/>
      <c r="I25"/>
      <c r="J25"/>
    </row>
    <row r="26" spans="3:20" ht="15">
      <c r="C26"/>
      <c r="D26"/>
      <c r="E26"/>
      <c r="F26"/>
      <c r="G26"/>
      <c r="H26"/>
      <c r="I26"/>
      <c r="J26"/>
    </row>
    <row r="27" spans="3:20" ht="15">
      <c r="C27"/>
      <c r="D27"/>
      <c r="E27"/>
      <c r="F27"/>
      <c r="G27"/>
      <c r="H27"/>
      <c r="I27"/>
      <c r="J27"/>
    </row>
    <row r="28" spans="3:20" ht="15">
      <c r="C28"/>
      <c r="D28"/>
      <c r="E28"/>
      <c r="F28"/>
      <c r="G28"/>
      <c r="H28"/>
      <c r="I28"/>
      <c r="J28"/>
    </row>
    <row r="29" spans="3:20" ht="15">
      <c r="C29"/>
      <c r="D29"/>
      <c r="E29"/>
      <c r="F29"/>
      <c r="G29"/>
      <c r="H29"/>
      <c r="I29"/>
      <c r="J29"/>
    </row>
    <row r="30" spans="3:20" ht="15">
      <c r="C30"/>
      <c r="D30"/>
      <c r="E30" s="173"/>
      <c r="F30" s="173"/>
      <c r="G30" s="173"/>
      <c r="H30"/>
      <c r="I30"/>
      <c r="J30"/>
    </row>
    <row r="31" spans="3:20" ht="15">
      <c r="C31"/>
      <c r="D31"/>
      <c r="E31"/>
      <c r="F31"/>
      <c r="G31"/>
      <c r="H31"/>
      <c r="I31"/>
      <c r="J31"/>
    </row>
    <row r="32" spans="3:20" ht="15">
      <c r="C32"/>
      <c r="D32"/>
      <c r="E32"/>
      <c r="F32"/>
      <c r="G32"/>
      <c r="H32"/>
      <c r="I32"/>
      <c r="J32"/>
    </row>
    <row r="33" spans="3:10" ht="15">
      <c r="C33"/>
      <c r="D33"/>
      <c r="E33"/>
      <c r="F33"/>
      <c r="G33"/>
      <c r="H33"/>
      <c r="I33"/>
      <c r="J33"/>
    </row>
  </sheetData>
  <sheetProtection algorithmName="SHA-512" hashValue="q3WJEP/Sd1P8yk0ctRLSnUa65hAehE8xCJFNPWy3xY7ls3dAYi4tsZLMFQLgYkZsUazOBHp2XaJlQoLirjT5BA==" saltValue="KKtJQXNAQGyYFe+NRcpfwg==" spinCount="100000" sheet="1" objects="1" scenarios="1"/>
  <conditionalFormatting sqref="I16:I18 I12:I13">
    <cfRule type="iconSet" priority="11">
      <iconSet showValue="0">
        <cfvo type="percent" val="0"/>
        <cfvo type="num" val="0"/>
        <cfvo type="num" val="0" gte="0"/>
      </iconSet>
    </cfRule>
  </conditionalFormatting>
  <conditionalFormatting sqref="I8:I15">
    <cfRule type="iconSet" priority="6">
      <iconSet showValue="0">
        <cfvo type="percent" val="0"/>
        <cfvo type="num" val="0"/>
        <cfvo type="num" val="0" gte="0"/>
      </iconSet>
    </cfRule>
  </conditionalFormatting>
  <conditionalFormatting sqref="I11">
    <cfRule type="iconSet" priority="5">
      <iconSet showValue="0">
        <cfvo type="percent" val="0"/>
        <cfvo type="num" val="0"/>
        <cfvo type="num" val="0" gte="0"/>
      </iconSet>
    </cfRule>
  </conditionalFormatting>
  <conditionalFormatting sqref="I9">
    <cfRule type="iconSet" priority="4">
      <iconSet showValue="0">
        <cfvo type="percent" val="0"/>
        <cfvo type="num" val="0"/>
        <cfvo type="num" val="0" gte="0"/>
      </iconSet>
    </cfRule>
  </conditionalFormatting>
  <conditionalFormatting sqref="I10">
    <cfRule type="iconSet" priority="3">
      <iconSet showValue="0">
        <cfvo type="percent" val="0"/>
        <cfvo type="num" val="0"/>
        <cfvo type="num" val="0" gte="0"/>
      </iconSet>
    </cfRule>
  </conditionalFormatting>
  <conditionalFormatting sqref="I8">
    <cfRule type="iconSet" priority="2">
      <iconSet showValue="0">
        <cfvo type="percent" val="0"/>
        <cfvo type="num" val="0"/>
        <cfvo type="num" val="0" gte="0"/>
      </iconSet>
    </cfRule>
  </conditionalFormatting>
  <conditionalFormatting sqref="I14:I15">
    <cfRule type="iconSet" priority="1">
      <iconSet showValue="0">
        <cfvo type="percent" val="0"/>
        <cfvo type="num" val="0"/>
        <cfvo type="num" val="0" gte="0"/>
      </iconSet>
    </cfRule>
  </conditionalFormatting>
  <printOptions horizontalCentered="1"/>
  <pageMargins left="0.51181102362204722" right="0.51181102362204722" top="0.74803149606299213" bottom="0.55118110236220474" header="0.31496062992125984" footer="0.31496062992125984"/>
  <pageSetup paperSize="9" scale="55"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'FRAP Summary'!$K$19:$Q$19</xm:f>
          </x14:formula1>
          <xm:sqref>O4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C4:N35"/>
  <sheetViews>
    <sheetView topLeftCell="C7" workbookViewId="0">
      <selection activeCell="M33" sqref="M33"/>
    </sheetView>
  </sheetViews>
  <sheetFormatPr defaultRowHeight="15"/>
  <cols>
    <col min="3" max="3" width="10.7109375" bestFit="1" customWidth="1"/>
    <col min="6" max="6" width="21.42578125" bestFit="1" customWidth="1"/>
    <col min="13" max="13" width="41.28515625" bestFit="1" customWidth="1"/>
    <col min="14" max="14" width="43.28515625" bestFit="1" customWidth="1"/>
  </cols>
  <sheetData>
    <row r="4" spans="3:14">
      <c r="C4" s="81">
        <v>45138</v>
      </c>
      <c r="F4" t="s">
        <v>400</v>
      </c>
      <c r="I4" t="s">
        <v>25</v>
      </c>
      <c r="M4" t="e">
        <f>VLOOKUP(N4,'FRAP Summary'!$D$21:$D$42,1,FALSE)</f>
        <v>#N/A</v>
      </c>
      <c r="N4" t="s">
        <v>401</v>
      </c>
    </row>
    <row r="5" spans="3:14">
      <c r="C5" s="81">
        <v>45169</v>
      </c>
      <c r="F5" s="261" t="s">
        <v>402</v>
      </c>
      <c r="I5" t="s">
        <v>81</v>
      </c>
      <c r="M5" t="e">
        <f>VLOOKUP(N5,'FRAP Summary'!$D$21:$D$42,1,FALSE)</f>
        <v>#N/A</v>
      </c>
      <c r="N5" t="s">
        <v>403</v>
      </c>
    </row>
    <row r="6" spans="3:14">
      <c r="C6" s="81">
        <v>45199</v>
      </c>
      <c r="F6" s="261" t="s">
        <v>26</v>
      </c>
      <c r="I6" t="s">
        <v>113</v>
      </c>
      <c r="M6" t="str">
        <f>VLOOKUP(N6,'FRAP Summary'!$D$21:$D$42,1,FALSE)</f>
        <v>Contract Savings</v>
      </c>
      <c r="N6" t="s">
        <v>40</v>
      </c>
    </row>
    <row r="7" spans="3:14">
      <c r="C7" s="81">
        <v>45230</v>
      </c>
      <c r="F7" t="s">
        <v>404</v>
      </c>
      <c r="M7" t="e">
        <f>VLOOKUP(N7,'FRAP Summary'!$D$21:$D$42,1,FALSE)</f>
        <v>#N/A</v>
      </c>
      <c r="N7" t="s">
        <v>303</v>
      </c>
    </row>
    <row r="8" spans="3:14">
      <c r="C8" s="81">
        <v>45260</v>
      </c>
      <c r="F8" t="s">
        <v>103</v>
      </c>
      <c r="M8" t="e">
        <f>VLOOKUP(N8,'FRAP Summary'!$D$21:$D$42,1,FALSE)</f>
        <v>#N/A</v>
      </c>
      <c r="N8" t="s">
        <v>405</v>
      </c>
    </row>
    <row r="9" spans="3:14">
      <c r="C9" s="81">
        <v>45291</v>
      </c>
      <c r="F9" t="s">
        <v>406</v>
      </c>
      <c r="M9" t="str">
        <f>VLOOKUP(N9,'FRAP Summary'!$D$21:$D$42,1,FALSE)</f>
        <v>Nursing workforce efficiencies</v>
      </c>
      <c r="N9" t="s">
        <v>54</v>
      </c>
    </row>
    <row r="10" spans="3:14">
      <c r="C10" s="81">
        <v>45322</v>
      </c>
      <c r="M10" t="e">
        <f>VLOOKUP(N10,'FRAP Summary'!$D$21:$D$42,1,FALSE)</f>
        <v>#N/A</v>
      </c>
      <c r="N10" t="s">
        <v>407</v>
      </c>
    </row>
    <row r="11" spans="3:14">
      <c r="C11" s="81">
        <v>45351</v>
      </c>
      <c r="M11" t="e">
        <f>VLOOKUP(N11,'FRAP Summary'!$D$21:$D$42,1,FALSE)</f>
        <v>#N/A</v>
      </c>
      <c r="N11" t="s">
        <v>408</v>
      </c>
    </row>
    <row r="12" spans="3:14">
      <c r="C12" s="81">
        <v>45382</v>
      </c>
      <c r="M12" t="str">
        <f>VLOOKUP(N12,'FRAP Summary'!$D$21:$D$42,1,FALSE)</f>
        <v>Clinical Products &amp; Waste cost reduction</v>
      </c>
      <c r="N12" t="s">
        <v>51</v>
      </c>
    </row>
    <row r="13" spans="3:14">
      <c r="C13" s="81">
        <v>45412</v>
      </c>
      <c r="M13" t="str">
        <f>VLOOKUP(N13,'FRAP Summary'!$D$21:$D$42,1,FALSE)</f>
        <v>Excess Leave Management</v>
      </c>
      <c r="N13" t="s">
        <v>21</v>
      </c>
    </row>
    <row r="14" spans="3:14">
      <c r="C14" s="81">
        <v>45443</v>
      </c>
      <c r="M14" t="str">
        <f>VLOOKUP(N14,'FRAP Summary'!$D$21:$D$42,1,FALSE)</f>
        <v>HeathShare Accelerated Contract Savings</v>
      </c>
      <c r="N14" t="s">
        <v>30</v>
      </c>
    </row>
    <row r="15" spans="3:14">
      <c r="C15" s="81">
        <v>45473</v>
      </c>
      <c r="M15" t="e">
        <f>VLOOKUP(N15,'FRAP Summary'!$D$21:$D$42,1,FALSE)</f>
        <v>#N/A</v>
      </c>
      <c r="N15" t="s">
        <v>409</v>
      </c>
    </row>
    <row r="16" spans="3:14">
      <c r="C16" s="80"/>
      <c r="M16" t="e">
        <f>VLOOKUP(N16,'FRAP Summary'!$D$21:$D$42,1,FALSE)</f>
        <v>#N/A</v>
      </c>
      <c r="N16" t="s">
        <v>410</v>
      </c>
    </row>
    <row r="17" spans="13:14">
      <c r="M17" t="str">
        <f>VLOOKUP(N17,'FRAP Summary'!$D$21:$D$42,1,FALSE)</f>
        <v>RMR Reduction</v>
      </c>
      <c r="N17" t="s">
        <v>43</v>
      </c>
    </row>
    <row r="18" spans="13:14">
      <c r="M18" t="e">
        <f>VLOOKUP(N18,'FRAP Summary'!$D$21:$D$42,1,FALSE)</f>
        <v>#N/A</v>
      </c>
      <c r="N18" t="s">
        <v>411</v>
      </c>
    </row>
    <row r="19" spans="13:14">
      <c r="M19" t="str">
        <f>VLOOKUP(N19,'FRAP Summary'!$D$21:$D$42,1,FALSE)</f>
        <v>Whole of Government Saving</v>
      </c>
      <c r="N19" t="s">
        <v>34</v>
      </c>
    </row>
    <row r="22" spans="13:14">
      <c r="M22" t="s">
        <v>59</v>
      </c>
      <c r="N22" t="s">
        <v>59</v>
      </c>
    </row>
    <row r="29" spans="13:14">
      <c r="M29" t="s">
        <v>30</v>
      </c>
    </row>
    <row r="30" spans="13:14">
      <c r="M30" t="s">
        <v>34</v>
      </c>
    </row>
    <row r="31" spans="13:14">
      <c r="M31" t="s">
        <v>40</v>
      </c>
    </row>
    <row r="32" spans="13:14">
      <c r="M32" t="s">
        <v>43</v>
      </c>
    </row>
    <row r="33" spans="13:13">
      <c r="M33" t="s">
        <v>401</v>
      </c>
    </row>
    <row r="34" spans="13:13">
      <c r="M34" t="s">
        <v>51</v>
      </c>
    </row>
    <row r="35" spans="13:13">
      <c r="M35" t="s">
        <v>54</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140-DC0B-4100-8AB6-D5C3FA78E690}">
  <sheetPr>
    <tabColor theme="1"/>
  </sheetPr>
  <dimension ref="A1:H175"/>
  <sheetViews>
    <sheetView workbookViewId="0">
      <selection activeCell="G32" sqref="G32"/>
    </sheetView>
  </sheetViews>
  <sheetFormatPr defaultRowHeight="15"/>
  <cols>
    <col min="1" max="1" width="43" bestFit="1" customWidth="1"/>
    <col min="2" max="2" width="18.28515625" bestFit="1" customWidth="1"/>
    <col min="3" max="3" width="25" bestFit="1" customWidth="1"/>
    <col min="4" max="4" width="26.5703125" bestFit="1" customWidth="1"/>
    <col min="6" max="6" width="18.28515625" bestFit="1" customWidth="1"/>
    <col min="7" max="7" width="25" bestFit="1" customWidth="1"/>
    <col min="8" max="9" width="26.5703125" bestFit="1" customWidth="1"/>
  </cols>
  <sheetData>
    <row r="1" spans="1:8">
      <c r="A1" s="237" t="s">
        <v>412</v>
      </c>
      <c r="B1" t="s">
        <v>413</v>
      </c>
      <c r="F1" s="237" t="s">
        <v>412</v>
      </c>
      <c r="G1" t="s">
        <v>413</v>
      </c>
    </row>
    <row r="2" spans="1:8">
      <c r="F2" s="237" t="s">
        <v>414</v>
      </c>
      <c r="G2" t="s">
        <v>415</v>
      </c>
    </row>
    <row r="3" spans="1:8">
      <c r="C3" s="237" t="s">
        <v>416</v>
      </c>
    </row>
    <row r="4" spans="1:8">
      <c r="A4" s="237" t="s">
        <v>414</v>
      </c>
      <c r="B4" s="237" t="s">
        <v>417</v>
      </c>
      <c r="C4" t="s">
        <v>418</v>
      </c>
      <c r="D4" t="s">
        <v>419</v>
      </c>
      <c r="G4" s="237" t="s">
        <v>416</v>
      </c>
    </row>
    <row r="5" spans="1:8">
      <c r="A5" t="s">
        <v>152</v>
      </c>
      <c r="B5" t="s">
        <v>151</v>
      </c>
      <c r="C5">
        <v>411</v>
      </c>
      <c r="D5">
        <v>5121.8645216171999</v>
      </c>
      <c r="F5" s="237" t="s">
        <v>417</v>
      </c>
      <c r="G5" t="s">
        <v>418</v>
      </c>
      <c r="H5" t="s">
        <v>419</v>
      </c>
    </row>
    <row r="6" spans="1:8">
      <c r="A6" t="s">
        <v>152</v>
      </c>
      <c r="B6" t="s">
        <v>122</v>
      </c>
      <c r="C6">
        <v>373</v>
      </c>
      <c r="D6">
        <v>5001.9857913530996</v>
      </c>
      <c r="F6" t="s">
        <v>151</v>
      </c>
      <c r="G6">
        <v>1803</v>
      </c>
      <c r="H6" s="563">
        <v>68682.320261280795</v>
      </c>
    </row>
    <row r="7" spans="1:8">
      <c r="A7" t="s">
        <v>152</v>
      </c>
      <c r="B7" t="s">
        <v>154</v>
      </c>
      <c r="C7">
        <v>386</v>
      </c>
      <c r="D7">
        <v>5076.8149511279007</v>
      </c>
      <c r="F7" t="s">
        <v>122</v>
      </c>
      <c r="G7">
        <v>1652</v>
      </c>
      <c r="H7" s="563">
        <v>67749.602335528092</v>
      </c>
    </row>
    <row r="8" spans="1:8">
      <c r="A8" t="s">
        <v>152</v>
      </c>
      <c r="B8" t="s">
        <v>156</v>
      </c>
      <c r="C8">
        <v>408</v>
      </c>
      <c r="D8">
        <v>5031.5547669166008</v>
      </c>
      <c r="F8" t="s">
        <v>154</v>
      </c>
      <c r="G8">
        <v>1849</v>
      </c>
      <c r="H8" s="563">
        <v>67521.216818612578</v>
      </c>
    </row>
    <row r="9" spans="1:8">
      <c r="A9" t="s">
        <v>152</v>
      </c>
      <c r="B9" t="s">
        <v>157</v>
      </c>
      <c r="C9">
        <v>416</v>
      </c>
      <c r="D9">
        <v>5041.8783853386003</v>
      </c>
      <c r="F9" t="s">
        <v>156</v>
      </c>
      <c r="G9">
        <v>1777</v>
      </c>
      <c r="H9" s="563">
        <v>67605.294230265688</v>
      </c>
    </row>
    <row r="10" spans="1:8">
      <c r="A10" t="s">
        <v>152</v>
      </c>
      <c r="B10" t="s">
        <v>159</v>
      </c>
      <c r="C10">
        <v>406</v>
      </c>
      <c r="D10">
        <v>5054.8722011278005</v>
      </c>
      <c r="F10" t="s">
        <v>157</v>
      </c>
      <c r="G10">
        <v>1971</v>
      </c>
      <c r="H10" s="563">
        <v>67867.893720863503</v>
      </c>
    </row>
    <row r="11" spans="1:8">
      <c r="A11" t="s">
        <v>152</v>
      </c>
      <c r="B11" t="s">
        <v>161</v>
      </c>
      <c r="C11">
        <v>458</v>
      </c>
      <c r="D11">
        <v>5123.2365714287989</v>
      </c>
      <c r="F11" t="s">
        <v>159</v>
      </c>
      <c r="G11">
        <v>1855</v>
      </c>
      <c r="H11" s="563">
        <v>67706.176373118084</v>
      </c>
    </row>
    <row r="12" spans="1:8">
      <c r="A12" t="s">
        <v>152</v>
      </c>
      <c r="B12" t="s">
        <v>163</v>
      </c>
      <c r="C12">
        <v>430</v>
      </c>
      <c r="D12">
        <v>5045.2465075191994</v>
      </c>
      <c r="F12" t="s">
        <v>161</v>
      </c>
      <c r="G12">
        <v>2045</v>
      </c>
      <c r="H12" s="563">
        <v>67358.357658833716</v>
      </c>
    </row>
    <row r="13" spans="1:8">
      <c r="A13" t="s">
        <v>152</v>
      </c>
      <c r="B13" t="s">
        <v>164</v>
      </c>
      <c r="C13">
        <v>438</v>
      </c>
      <c r="D13">
        <v>5070.5946231205007</v>
      </c>
      <c r="F13" t="s">
        <v>163</v>
      </c>
      <c r="G13">
        <v>1926</v>
      </c>
      <c r="H13" s="563">
        <v>67125.579763157803</v>
      </c>
    </row>
    <row r="14" spans="1:8">
      <c r="A14" t="s">
        <v>152</v>
      </c>
      <c r="B14" t="s">
        <v>165</v>
      </c>
      <c r="C14">
        <v>457</v>
      </c>
      <c r="D14">
        <v>5048.5008778191004</v>
      </c>
      <c r="F14" t="s">
        <v>164</v>
      </c>
      <c r="G14">
        <v>1839</v>
      </c>
      <c r="H14" s="563">
        <v>66411.061365607296</v>
      </c>
    </row>
    <row r="15" spans="1:8">
      <c r="A15" t="s">
        <v>152</v>
      </c>
      <c r="B15" t="s">
        <v>166</v>
      </c>
      <c r="C15">
        <v>472</v>
      </c>
      <c r="D15">
        <v>5071.0148890977007</v>
      </c>
      <c r="F15" t="s">
        <v>165</v>
      </c>
      <c r="G15">
        <v>2091</v>
      </c>
      <c r="H15" s="563">
        <v>65453.505932334927</v>
      </c>
    </row>
    <row r="16" spans="1:8">
      <c r="A16" t="s">
        <v>152</v>
      </c>
      <c r="B16" t="s">
        <v>167</v>
      </c>
      <c r="C16">
        <v>473</v>
      </c>
      <c r="D16">
        <v>5058.2333815780003</v>
      </c>
      <c r="F16" t="s">
        <v>166</v>
      </c>
      <c r="G16">
        <v>1881</v>
      </c>
      <c r="H16" s="563">
        <v>65048.369646616382</v>
      </c>
    </row>
    <row r="17" spans="1:8">
      <c r="A17" t="s">
        <v>152</v>
      </c>
      <c r="B17" t="s">
        <v>168</v>
      </c>
      <c r="C17">
        <v>455</v>
      </c>
      <c r="D17">
        <v>5085.3782330828999</v>
      </c>
      <c r="F17" t="s">
        <v>167</v>
      </c>
      <c r="G17">
        <v>1987.5</v>
      </c>
      <c r="H17" s="563">
        <v>65068.372752818308</v>
      </c>
    </row>
    <row r="18" spans="1:8">
      <c r="A18" t="s">
        <v>152</v>
      </c>
      <c r="B18" t="s">
        <v>169</v>
      </c>
      <c r="C18">
        <v>310</v>
      </c>
      <c r="D18">
        <v>4877.1227124057004</v>
      </c>
      <c r="F18" t="s">
        <v>168</v>
      </c>
      <c r="G18">
        <v>1771.5</v>
      </c>
      <c r="H18" s="563">
        <v>64857.393439850399</v>
      </c>
    </row>
    <row r="19" spans="1:8">
      <c r="A19" t="s">
        <v>152</v>
      </c>
      <c r="B19" t="s">
        <v>170</v>
      </c>
      <c r="C19">
        <v>269</v>
      </c>
      <c r="D19">
        <v>4428.4675338350999</v>
      </c>
      <c r="F19" t="s">
        <v>169</v>
      </c>
      <c r="G19">
        <v>1506.5</v>
      </c>
      <c r="H19" s="563">
        <v>64404.529970862699</v>
      </c>
    </row>
    <row r="20" spans="1:8">
      <c r="A20" t="s">
        <v>152</v>
      </c>
      <c r="B20" t="s">
        <v>171</v>
      </c>
      <c r="C20">
        <v>277</v>
      </c>
      <c r="D20">
        <v>4303.8371005641993</v>
      </c>
      <c r="F20" t="s">
        <v>170</v>
      </c>
      <c r="G20">
        <v>1290.5</v>
      </c>
      <c r="H20" s="563">
        <v>61790.512092109195</v>
      </c>
    </row>
    <row r="21" spans="1:8">
      <c r="A21" t="s">
        <v>152</v>
      </c>
      <c r="B21" t="s">
        <v>124</v>
      </c>
      <c r="C21">
        <v>283</v>
      </c>
      <c r="D21">
        <v>3950.3197133467002</v>
      </c>
      <c r="F21" t="s">
        <v>171</v>
      </c>
      <c r="G21">
        <v>1355.5</v>
      </c>
      <c r="H21" s="563">
        <v>61406.03057330961</v>
      </c>
    </row>
    <row r="22" spans="1:8">
      <c r="A22" t="s">
        <v>133</v>
      </c>
      <c r="B22" t="s">
        <v>151</v>
      </c>
      <c r="C22">
        <v>162</v>
      </c>
      <c r="D22">
        <v>8022.4865140986994</v>
      </c>
      <c r="F22" t="s">
        <v>124</v>
      </c>
      <c r="G22">
        <v>1402.5</v>
      </c>
      <c r="H22" s="563">
        <v>62733.717656955909</v>
      </c>
    </row>
    <row r="23" spans="1:8">
      <c r="A23" t="s">
        <v>133</v>
      </c>
      <c r="B23" t="s">
        <v>122</v>
      </c>
      <c r="C23">
        <v>137</v>
      </c>
      <c r="D23">
        <v>7974.0399755638991</v>
      </c>
      <c r="F23" t="s">
        <v>119</v>
      </c>
      <c r="G23">
        <v>30003</v>
      </c>
      <c r="H23" s="563">
        <v>1118789.9345921248</v>
      </c>
    </row>
    <row r="24" spans="1:8">
      <c r="A24" t="s">
        <v>133</v>
      </c>
      <c r="B24" t="s">
        <v>154</v>
      </c>
      <c r="C24">
        <v>190</v>
      </c>
      <c r="D24">
        <v>7946.3304511287988</v>
      </c>
      <c r="H24" s="563"/>
    </row>
    <row r="25" spans="1:8">
      <c r="A25" t="s">
        <v>133</v>
      </c>
      <c r="B25" t="s">
        <v>156</v>
      </c>
      <c r="C25">
        <v>168</v>
      </c>
      <c r="D25">
        <v>7887.7780140983004</v>
      </c>
      <c r="H25" s="563"/>
    </row>
    <row r="26" spans="1:8">
      <c r="A26" t="s">
        <v>133</v>
      </c>
      <c r="B26" t="s">
        <v>157</v>
      </c>
      <c r="C26">
        <v>211</v>
      </c>
      <c r="D26">
        <v>8115.2762246242992</v>
      </c>
      <c r="H26" s="563"/>
    </row>
    <row r="27" spans="1:8">
      <c r="A27" t="s">
        <v>133</v>
      </c>
      <c r="B27" t="s">
        <v>159</v>
      </c>
      <c r="C27">
        <v>190</v>
      </c>
      <c r="D27">
        <v>8049.8068853382993</v>
      </c>
      <c r="H27" s="563"/>
    </row>
    <row r="28" spans="1:8">
      <c r="A28" t="s">
        <v>133</v>
      </c>
      <c r="B28" t="s">
        <v>161</v>
      </c>
      <c r="C28">
        <v>216</v>
      </c>
      <c r="D28">
        <v>7921.9213843986008</v>
      </c>
    </row>
    <row r="29" spans="1:8">
      <c r="A29" t="s">
        <v>133</v>
      </c>
      <c r="B29" t="s">
        <v>163</v>
      </c>
      <c r="C29">
        <v>173</v>
      </c>
      <c r="D29">
        <v>8075.5697622183998</v>
      </c>
    </row>
    <row r="30" spans="1:8">
      <c r="A30" t="s">
        <v>133</v>
      </c>
      <c r="B30" t="s">
        <v>164</v>
      </c>
      <c r="C30">
        <v>146</v>
      </c>
      <c r="D30">
        <v>7920.9979229340997</v>
      </c>
    </row>
    <row r="31" spans="1:8">
      <c r="A31" t="s">
        <v>133</v>
      </c>
      <c r="B31" t="s">
        <v>165</v>
      </c>
      <c r="C31">
        <v>214</v>
      </c>
      <c r="D31">
        <v>7790.6338524449002</v>
      </c>
    </row>
    <row r="32" spans="1:8">
      <c r="A32" t="s">
        <v>133</v>
      </c>
      <c r="B32" t="s">
        <v>166</v>
      </c>
      <c r="C32">
        <v>149</v>
      </c>
      <c r="D32">
        <v>7536.4003496248997</v>
      </c>
    </row>
    <row r="33" spans="1:4">
      <c r="A33" t="s">
        <v>133</v>
      </c>
      <c r="B33" t="s">
        <v>167</v>
      </c>
      <c r="C33">
        <v>156</v>
      </c>
      <c r="D33">
        <v>7506.6764436089998</v>
      </c>
    </row>
    <row r="34" spans="1:4">
      <c r="A34" t="s">
        <v>133</v>
      </c>
      <c r="B34" t="s">
        <v>168</v>
      </c>
      <c r="C34">
        <v>121</v>
      </c>
      <c r="D34">
        <v>7436.3051409780001</v>
      </c>
    </row>
    <row r="35" spans="1:4">
      <c r="A35" t="s">
        <v>133</v>
      </c>
      <c r="B35" t="s">
        <v>169</v>
      </c>
      <c r="C35">
        <v>135</v>
      </c>
      <c r="D35">
        <v>7445.6864304507999</v>
      </c>
    </row>
    <row r="36" spans="1:4">
      <c r="A36" t="s">
        <v>133</v>
      </c>
      <c r="B36" t="s">
        <v>170</v>
      </c>
      <c r="C36">
        <v>103</v>
      </c>
      <c r="D36">
        <v>7132.3433148497988</v>
      </c>
    </row>
    <row r="37" spans="1:4">
      <c r="A37" t="s">
        <v>133</v>
      </c>
      <c r="B37" t="s">
        <v>171</v>
      </c>
      <c r="C37">
        <v>113</v>
      </c>
      <c r="D37">
        <v>7006.7278477447999</v>
      </c>
    </row>
    <row r="38" spans="1:4">
      <c r="A38" t="s">
        <v>133</v>
      </c>
      <c r="B38" t="s">
        <v>124</v>
      </c>
      <c r="C38">
        <v>158</v>
      </c>
      <c r="D38">
        <v>7520.8879633462002</v>
      </c>
    </row>
    <row r="39" spans="1:4">
      <c r="A39" t="s">
        <v>137</v>
      </c>
      <c r="B39" t="s">
        <v>151</v>
      </c>
      <c r="C39">
        <v>31</v>
      </c>
      <c r="D39">
        <v>1373.4419144737001</v>
      </c>
    </row>
    <row r="40" spans="1:4">
      <c r="A40" t="s">
        <v>137</v>
      </c>
      <c r="B40" t="s">
        <v>122</v>
      </c>
      <c r="C40">
        <v>37</v>
      </c>
      <c r="D40">
        <v>1340.7476710527001</v>
      </c>
    </row>
    <row r="41" spans="1:4">
      <c r="A41" t="s">
        <v>137</v>
      </c>
      <c r="B41" t="s">
        <v>154</v>
      </c>
      <c r="C41">
        <v>33</v>
      </c>
      <c r="D41">
        <v>1365.2353552639001</v>
      </c>
    </row>
    <row r="42" spans="1:4">
      <c r="A42" t="s">
        <v>137</v>
      </c>
      <c r="B42" t="s">
        <v>156</v>
      </c>
      <c r="C42">
        <v>36</v>
      </c>
      <c r="D42">
        <v>1346.2254802634</v>
      </c>
    </row>
    <row r="43" spans="1:4">
      <c r="A43" t="s">
        <v>137</v>
      </c>
      <c r="B43" t="s">
        <v>157</v>
      </c>
      <c r="C43">
        <v>30</v>
      </c>
      <c r="D43">
        <v>1400.9381372183998</v>
      </c>
    </row>
    <row r="44" spans="1:4">
      <c r="A44" t="s">
        <v>137</v>
      </c>
      <c r="B44" t="s">
        <v>159</v>
      </c>
      <c r="C44">
        <v>35</v>
      </c>
      <c r="D44">
        <v>1398.6397048877</v>
      </c>
    </row>
    <row r="45" spans="1:4">
      <c r="A45" t="s">
        <v>137</v>
      </c>
      <c r="B45" t="s">
        <v>161</v>
      </c>
      <c r="C45">
        <v>36</v>
      </c>
      <c r="D45">
        <v>1395.1564595865002</v>
      </c>
    </row>
    <row r="46" spans="1:4">
      <c r="A46" t="s">
        <v>137</v>
      </c>
      <c r="B46" t="s">
        <v>163</v>
      </c>
      <c r="C46">
        <v>36</v>
      </c>
      <c r="D46">
        <v>1400.90906015</v>
      </c>
    </row>
    <row r="47" spans="1:4">
      <c r="A47" t="s">
        <v>137</v>
      </c>
      <c r="B47" t="s">
        <v>164</v>
      </c>
      <c r="C47">
        <v>37</v>
      </c>
      <c r="D47">
        <v>1332.1385272555999</v>
      </c>
    </row>
    <row r="48" spans="1:4">
      <c r="A48" t="s">
        <v>137</v>
      </c>
      <c r="B48" t="s">
        <v>165</v>
      </c>
      <c r="C48">
        <v>37</v>
      </c>
      <c r="D48">
        <v>1315.8620319546999</v>
      </c>
    </row>
    <row r="49" spans="1:4">
      <c r="A49" t="s">
        <v>137</v>
      </c>
      <c r="B49" t="s">
        <v>166</v>
      </c>
      <c r="C49">
        <v>35</v>
      </c>
      <c r="D49">
        <v>1287.0509680448999</v>
      </c>
    </row>
    <row r="50" spans="1:4">
      <c r="A50" t="s">
        <v>137</v>
      </c>
      <c r="B50" t="s">
        <v>167</v>
      </c>
      <c r="C50">
        <v>32</v>
      </c>
      <c r="D50">
        <v>1260.5032857140998</v>
      </c>
    </row>
    <row r="51" spans="1:4">
      <c r="A51" t="s">
        <v>137</v>
      </c>
      <c r="B51" t="s">
        <v>168</v>
      </c>
      <c r="C51">
        <v>34</v>
      </c>
      <c r="D51">
        <v>1270.9783496241998</v>
      </c>
    </row>
    <row r="52" spans="1:4">
      <c r="A52" t="s">
        <v>137</v>
      </c>
      <c r="B52" t="s">
        <v>169</v>
      </c>
      <c r="C52">
        <v>29</v>
      </c>
      <c r="D52">
        <v>1313.5473251876999</v>
      </c>
    </row>
    <row r="53" spans="1:4">
      <c r="A53" t="s">
        <v>137</v>
      </c>
      <c r="B53" t="s">
        <v>170</v>
      </c>
      <c r="C53">
        <v>21</v>
      </c>
      <c r="D53">
        <v>1244.9009802630001</v>
      </c>
    </row>
    <row r="54" spans="1:4">
      <c r="A54" t="s">
        <v>137</v>
      </c>
      <c r="B54" t="s">
        <v>171</v>
      </c>
      <c r="C54">
        <v>27</v>
      </c>
      <c r="D54">
        <v>1155.8036033835001</v>
      </c>
    </row>
    <row r="55" spans="1:4">
      <c r="A55" t="s">
        <v>137</v>
      </c>
      <c r="B55" t="s">
        <v>124</v>
      </c>
      <c r="C55">
        <v>26</v>
      </c>
      <c r="D55">
        <v>1320.9931644736</v>
      </c>
    </row>
    <row r="56" spans="1:4">
      <c r="A56" t="s">
        <v>130</v>
      </c>
      <c r="B56" t="s">
        <v>151</v>
      </c>
      <c r="C56">
        <v>857</v>
      </c>
      <c r="D56">
        <v>41639.339364663494</v>
      </c>
    </row>
    <row r="57" spans="1:4">
      <c r="A57" t="s">
        <v>130</v>
      </c>
      <c r="B57" t="s">
        <v>122</v>
      </c>
      <c r="C57">
        <v>786</v>
      </c>
      <c r="D57">
        <v>41037.872636280597</v>
      </c>
    </row>
    <row r="58" spans="1:4">
      <c r="A58" t="s">
        <v>130</v>
      </c>
      <c r="B58" t="s">
        <v>154</v>
      </c>
      <c r="C58">
        <v>908</v>
      </c>
      <c r="D58">
        <v>40772.991841167299</v>
      </c>
    </row>
    <row r="59" spans="1:4">
      <c r="A59" t="s">
        <v>130</v>
      </c>
      <c r="B59" t="s">
        <v>156</v>
      </c>
      <c r="C59">
        <v>837</v>
      </c>
      <c r="D59">
        <v>40577.0267462423</v>
      </c>
    </row>
    <row r="60" spans="1:4">
      <c r="A60" t="s">
        <v>130</v>
      </c>
      <c r="B60" t="s">
        <v>157</v>
      </c>
      <c r="C60">
        <v>949</v>
      </c>
      <c r="D60">
        <v>40523.626324247103</v>
      </c>
    </row>
    <row r="61" spans="1:4">
      <c r="A61" t="s">
        <v>130</v>
      </c>
      <c r="B61" t="s">
        <v>159</v>
      </c>
      <c r="C61">
        <v>877</v>
      </c>
      <c r="D61">
        <v>40561.740292290015</v>
      </c>
    </row>
    <row r="62" spans="1:4">
      <c r="A62" t="s">
        <v>130</v>
      </c>
      <c r="B62" t="s">
        <v>161</v>
      </c>
      <c r="C62">
        <v>973</v>
      </c>
      <c r="D62">
        <v>40376.9072518783</v>
      </c>
    </row>
    <row r="63" spans="1:4">
      <c r="A63" t="s">
        <v>130</v>
      </c>
      <c r="B63" t="s">
        <v>163</v>
      </c>
      <c r="C63">
        <v>934</v>
      </c>
      <c r="D63">
        <v>40191.356195488195</v>
      </c>
    </row>
    <row r="64" spans="1:4">
      <c r="A64" t="s">
        <v>130</v>
      </c>
      <c r="B64" t="s">
        <v>164</v>
      </c>
      <c r="C64">
        <v>863</v>
      </c>
      <c r="D64">
        <v>39884.235294176498</v>
      </c>
    </row>
    <row r="65" spans="1:4">
      <c r="A65" t="s">
        <v>130</v>
      </c>
      <c r="B65" t="s">
        <v>165</v>
      </c>
      <c r="C65">
        <v>984</v>
      </c>
      <c r="D65">
        <v>39307.790678574995</v>
      </c>
    </row>
    <row r="66" spans="1:4">
      <c r="A66" t="s">
        <v>130</v>
      </c>
      <c r="B66" t="s">
        <v>166</v>
      </c>
      <c r="C66">
        <v>881</v>
      </c>
      <c r="D66">
        <v>39134.495238721996</v>
      </c>
    </row>
    <row r="67" spans="1:4">
      <c r="A67" t="s">
        <v>130</v>
      </c>
      <c r="B67" t="s">
        <v>167</v>
      </c>
      <c r="C67">
        <v>951.5</v>
      </c>
      <c r="D67">
        <v>39233.789998119799</v>
      </c>
    </row>
    <row r="68" spans="1:4">
      <c r="A68" t="s">
        <v>130</v>
      </c>
      <c r="B68" t="s">
        <v>168</v>
      </c>
      <c r="C68">
        <v>823.5</v>
      </c>
      <c r="D68">
        <v>39051.830632519697</v>
      </c>
    </row>
    <row r="69" spans="1:4">
      <c r="A69" t="s">
        <v>130</v>
      </c>
      <c r="B69" t="s">
        <v>169</v>
      </c>
      <c r="C69">
        <v>787.5</v>
      </c>
      <c r="D69">
        <v>39041.2602847737</v>
      </c>
    </row>
    <row r="70" spans="1:4">
      <c r="A70" t="s">
        <v>130</v>
      </c>
      <c r="B70" t="s">
        <v>170</v>
      </c>
      <c r="C70">
        <v>685.5</v>
      </c>
      <c r="D70">
        <v>37845.518974626502</v>
      </c>
    </row>
    <row r="71" spans="1:4">
      <c r="A71" t="s">
        <v>130</v>
      </c>
      <c r="B71" t="s">
        <v>171</v>
      </c>
      <c r="C71">
        <v>747.5</v>
      </c>
      <c r="D71">
        <v>37891.024273496099</v>
      </c>
    </row>
    <row r="72" spans="1:4">
      <c r="A72" t="s">
        <v>130</v>
      </c>
      <c r="B72" t="s">
        <v>124</v>
      </c>
      <c r="C72">
        <v>731.5</v>
      </c>
      <c r="D72">
        <v>38819.358896616301</v>
      </c>
    </row>
    <row r="73" spans="1:4">
      <c r="A73" t="s">
        <v>135</v>
      </c>
      <c r="B73" t="s">
        <v>151</v>
      </c>
      <c r="C73">
        <v>47</v>
      </c>
      <c r="D73">
        <v>5079.5811240593994</v>
      </c>
    </row>
    <row r="74" spans="1:4">
      <c r="A74" t="s">
        <v>135</v>
      </c>
      <c r="B74" t="s">
        <v>122</v>
      </c>
      <c r="C74">
        <v>34</v>
      </c>
      <c r="D74">
        <v>5036.3672415418005</v>
      </c>
    </row>
    <row r="75" spans="1:4">
      <c r="A75" t="s">
        <v>135</v>
      </c>
      <c r="B75" t="s">
        <v>154</v>
      </c>
      <c r="C75">
        <v>45</v>
      </c>
      <c r="D75">
        <v>5011.9818909769992</v>
      </c>
    </row>
    <row r="76" spans="1:4">
      <c r="A76" t="s">
        <v>135</v>
      </c>
      <c r="B76" t="s">
        <v>156</v>
      </c>
      <c r="C76">
        <v>39</v>
      </c>
      <c r="D76">
        <v>5198.2794201126999</v>
      </c>
    </row>
    <row r="77" spans="1:4">
      <c r="A77" t="s">
        <v>135</v>
      </c>
      <c r="B77" t="s">
        <v>157</v>
      </c>
      <c r="C77">
        <v>55</v>
      </c>
      <c r="D77">
        <v>5235.6119060148994</v>
      </c>
    </row>
    <row r="78" spans="1:4">
      <c r="A78" t="s">
        <v>135</v>
      </c>
      <c r="B78" t="s">
        <v>159</v>
      </c>
      <c r="C78">
        <v>49</v>
      </c>
      <c r="D78">
        <v>5202.5419483083006</v>
      </c>
    </row>
    <row r="79" spans="1:4">
      <c r="A79" t="s">
        <v>135</v>
      </c>
      <c r="B79" t="s">
        <v>161</v>
      </c>
      <c r="C79">
        <v>57</v>
      </c>
      <c r="D79">
        <v>5263.4076766918006</v>
      </c>
    </row>
    <row r="80" spans="1:4">
      <c r="A80" t="s">
        <v>135</v>
      </c>
      <c r="B80" t="s">
        <v>163</v>
      </c>
      <c r="C80">
        <v>51</v>
      </c>
      <c r="D80">
        <v>5300.9702528197995</v>
      </c>
    </row>
    <row r="81" spans="1:4">
      <c r="A81" t="s">
        <v>135</v>
      </c>
      <c r="B81" t="s">
        <v>164</v>
      </c>
      <c r="C81">
        <v>53</v>
      </c>
      <c r="D81">
        <v>5170.767974623599</v>
      </c>
    </row>
    <row r="82" spans="1:4">
      <c r="A82" t="s">
        <v>135</v>
      </c>
      <c r="B82" t="s">
        <v>165</v>
      </c>
      <c r="C82">
        <v>63</v>
      </c>
      <c r="D82">
        <v>5021.3281146612999</v>
      </c>
    </row>
    <row r="83" spans="1:4">
      <c r="A83" t="s">
        <v>135</v>
      </c>
      <c r="B83" t="s">
        <v>166</v>
      </c>
      <c r="C83">
        <v>28</v>
      </c>
      <c r="D83">
        <v>5070.7333458645007</v>
      </c>
    </row>
    <row r="84" spans="1:4">
      <c r="A84" t="s">
        <v>135</v>
      </c>
      <c r="B84" t="s">
        <v>167</v>
      </c>
      <c r="C84">
        <v>35</v>
      </c>
      <c r="D84">
        <v>5086.7764746235998</v>
      </c>
    </row>
    <row r="85" spans="1:4">
      <c r="A85" t="s">
        <v>135</v>
      </c>
      <c r="B85" t="s">
        <v>168</v>
      </c>
      <c r="C85">
        <v>16</v>
      </c>
      <c r="D85">
        <v>5125.3432932320993</v>
      </c>
    </row>
    <row r="86" spans="1:4">
      <c r="A86" t="s">
        <v>135</v>
      </c>
      <c r="B86" t="s">
        <v>169</v>
      </c>
      <c r="C86">
        <v>18</v>
      </c>
      <c r="D86">
        <v>5123.1775460520003</v>
      </c>
    </row>
    <row r="87" spans="1:4">
      <c r="A87" t="s">
        <v>135</v>
      </c>
      <c r="B87" t="s">
        <v>170</v>
      </c>
      <c r="C87">
        <v>16</v>
      </c>
      <c r="D87">
        <v>5010.9049454891992</v>
      </c>
    </row>
    <row r="88" spans="1:4">
      <c r="A88" t="s">
        <v>135</v>
      </c>
      <c r="B88" t="s">
        <v>171</v>
      </c>
      <c r="C88">
        <v>13</v>
      </c>
      <c r="D88">
        <v>5012.9972077070997</v>
      </c>
    </row>
    <row r="89" spans="1:4">
      <c r="A89" t="s">
        <v>135</v>
      </c>
      <c r="B89" t="s">
        <v>124</v>
      </c>
      <c r="C89">
        <v>28</v>
      </c>
      <c r="D89">
        <v>5016.2658599629995</v>
      </c>
    </row>
    <row r="90" spans="1:4">
      <c r="A90" t="s">
        <v>149</v>
      </c>
      <c r="B90" t="s">
        <v>151</v>
      </c>
      <c r="C90">
        <v>18</v>
      </c>
      <c r="D90">
        <v>130.7127631578</v>
      </c>
    </row>
    <row r="91" spans="1:4">
      <c r="A91" t="s">
        <v>149</v>
      </c>
      <c r="B91" t="s">
        <v>122</v>
      </c>
      <c r="C91">
        <v>19</v>
      </c>
      <c r="D91">
        <v>127.2085526317</v>
      </c>
    </row>
    <row r="92" spans="1:4">
      <c r="A92" t="s">
        <v>149</v>
      </c>
      <c r="B92" t="s">
        <v>154</v>
      </c>
      <c r="C92">
        <v>19</v>
      </c>
      <c r="D92">
        <v>132.05802631579999</v>
      </c>
    </row>
    <row r="93" spans="1:4">
      <c r="A93" t="s">
        <v>149</v>
      </c>
      <c r="B93" t="s">
        <v>156</v>
      </c>
      <c r="C93">
        <v>13</v>
      </c>
      <c r="D93">
        <v>134.82907894740001</v>
      </c>
    </row>
    <row r="94" spans="1:4">
      <c r="A94" t="s">
        <v>149</v>
      </c>
      <c r="B94" t="s">
        <v>157</v>
      </c>
      <c r="C94">
        <v>14</v>
      </c>
      <c r="D94">
        <v>138.8652631578</v>
      </c>
    </row>
    <row r="95" spans="1:4">
      <c r="A95" t="s">
        <v>149</v>
      </c>
      <c r="B95" t="s">
        <v>159</v>
      </c>
      <c r="C95">
        <v>13</v>
      </c>
      <c r="D95">
        <v>140.2565789473</v>
      </c>
    </row>
    <row r="96" spans="1:4">
      <c r="A96" t="s">
        <v>149</v>
      </c>
      <c r="B96" t="s">
        <v>161</v>
      </c>
      <c r="C96">
        <v>14</v>
      </c>
      <c r="D96">
        <v>143.5015789473</v>
      </c>
    </row>
    <row r="97" spans="1:4">
      <c r="A97" t="s">
        <v>149</v>
      </c>
      <c r="B97" t="s">
        <v>163</v>
      </c>
      <c r="C97">
        <v>15</v>
      </c>
      <c r="D97">
        <v>133.46907894750001</v>
      </c>
    </row>
    <row r="98" spans="1:4">
      <c r="A98" t="s">
        <v>149</v>
      </c>
      <c r="B98" t="s">
        <v>164</v>
      </c>
      <c r="C98">
        <v>16</v>
      </c>
      <c r="D98">
        <v>140.02144736849999</v>
      </c>
    </row>
    <row r="99" spans="1:4">
      <c r="A99" t="s">
        <v>149</v>
      </c>
      <c r="B99" t="s">
        <v>165</v>
      </c>
      <c r="C99">
        <v>17</v>
      </c>
      <c r="D99">
        <v>143.9068289475</v>
      </c>
    </row>
    <row r="100" spans="1:4">
      <c r="A100" t="s">
        <v>149</v>
      </c>
      <c r="B100" t="s">
        <v>166</v>
      </c>
      <c r="C100">
        <v>18</v>
      </c>
      <c r="D100">
        <v>132.20326973690001</v>
      </c>
    </row>
    <row r="101" spans="1:4">
      <c r="A101" t="s">
        <v>149</v>
      </c>
      <c r="B101" t="s">
        <v>167</v>
      </c>
      <c r="C101">
        <v>19</v>
      </c>
      <c r="D101">
        <v>150.2230065791</v>
      </c>
    </row>
    <row r="102" spans="1:4">
      <c r="A102" t="s">
        <v>149</v>
      </c>
      <c r="B102" t="s">
        <v>168</v>
      </c>
      <c r="C102">
        <v>14</v>
      </c>
      <c r="D102">
        <v>155.77682236850001</v>
      </c>
    </row>
    <row r="103" spans="1:4">
      <c r="A103" t="s">
        <v>149</v>
      </c>
      <c r="B103" t="s">
        <v>169</v>
      </c>
      <c r="C103">
        <v>11</v>
      </c>
      <c r="D103">
        <v>129.4623486843</v>
      </c>
    </row>
    <row r="104" spans="1:4">
      <c r="A104" t="s">
        <v>149</v>
      </c>
      <c r="B104" t="s">
        <v>170</v>
      </c>
      <c r="C104">
        <v>13</v>
      </c>
      <c r="D104">
        <v>108.9064276316</v>
      </c>
    </row>
    <row r="105" spans="1:4">
      <c r="A105" t="s">
        <v>149</v>
      </c>
      <c r="B105" t="s">
        <v>171</v>
      </c>
      <c r="C105">
        <v>13</v>
      </c>
      <c r="D105">
        <v>100.0981315789</v>
      </c>
    </row>
    <row r="106" spans="1:4">
      <c r="A106" t="s">
        <v>149</v>
      </c>
      <c r="B106" t="s">
        <v>124</v>
      </c>
      <c r="C106">
        <v>14</v>
      </c>
      <c r="D106">
        <v>118.8708947368</v>
      </c>
    </row>
    <row r="107" spans="1:4">
      <c r="A107" t="s">
        <v>140</v>
      </c>
      <c r="B107" t="s">
        <v>151</v>
      </c>
      <c r="C107">
        <v>124</v>
      </c>
      <c r="D107">
        <v>4827.6836118420997</v>
      </c>
    </row>
    <row r="108" spans="1:4">
      <c r="A108" t="s">
        <v>140</v>
      </c>
      <c r="B108" t="s">
        <v>122</v>
      </c>
      <c r="C108">
        <v>107</v>
      </c>
      <c r="D108">
        <v>4853.6417894731003</v>
      </c>
    </row>
    <row r="109" spans="1:4">
      <c r="A109" t="s">
        <v>140</v>
      </c>
      <c r="B109" t="s">
        <v>154</v>
      </c>
      <c r="C109">
        <v>113</v>
      </c>
      <c r="D109">
        <v>4802.3383026320998</v>
      </c>
    </row>
    <row r="110" spans="1:4">
      <c r="A110" t="s">
        <v>140</v>
      </c>
      <c r="B110" t="s">
        <v>156</v>
      </c>
      <c r="C110">
        <v>106</v>
      </c>
      <c r="D110">
        <v>5029.8019342111002</v>
      </c>
    </row>
    <row r="111" spans="1:4">
      <c r="A111" t="s">
        <v>140</v>
      </c>
      <c r="B111" t="s">
        <v>157</v>
      </c>
      <c r="C111">
        <v>138</v>
      </c>
      <c r="D111">
        <v>5006.2936842099998</v>
      </c>
    </row>
    <row r="112" spans="1:4">
      <c r="A112" t="s">
        <v>140</v>
      </c>
      <c r="B112" t="s">
        <v>159</v>
      </c>
      <c r="C112">
        <v>132</v>
      </c>
      <c r="D112">
        <v>4968.0037171057993</v>
      </c>
    </row>
    <row r="113" spans="1:4">
      <c r="A113" t="s">
        <v>140</v>
      </c>
      <c r="B113" t="s">
        <v>161</v>
      </c>
      <c r="C113">
        <v>148</v>
      </c>
      <c r="D113">
        <v>4835.6232171054999</v>
      </c>
    </row>
    <row r="114" spans="1:4">
      <c r="A114" t="s">
        <v>140</v>
      </c>
      <c r="B114" t="s">
        <v>163</v>
      </c>
      <c r="C114">
        <v>142</v>
      </c>
      <c r="D114">
        <v>4722.8455197366002</v>
      </c>
    </row>
    <row r="115" spans="1:4">
      <c r="A115" t="s">
        <v>140</v>
      </c>
      <c r="B115" t="s">
        <v>164</v>
      </c>
      <c r="C115">
        <v>138</v>
      </c>
      <c r="D115">
        <v>4623.7967631585998</v>
      </c>
    </row>
    <row r="116" spans="1:4">
      <c r="A116" t="s">
        <v>140</v>
      </c>
      <c r="B116" t="s">
        <v>165</v>
      </c>
      <c r="C116">
        <v>168</v>
      </c>
      <c r="D116">
        <v>4617.6599605267002</v>
      </c>
    </row>
    <row r="117" spans="1:4">
      <c r="A117" t="s">
        <v>140</v>
      </c>
      <c r="B117" t="s">
        <v>166</v>
      </c>
      <c r="C117">
        <v>154</v>
      </c>
      <c r="D117">
        <v>4572.4080723683001</v>
      </c>
    </row>
    <row r="118" spans="1:4">
      <c r="A118" t="s">
        <v>140</v>
      </c>
      <c r="B118" t="s">
        <v>167</v>
      </c>
      <c r="C118">
        <v>161</v>
      </c>
      <c r="D118">
        <v>4608.1228947373002</v>
      </c>
    </row>
    <row r="119" spans="1:4">
      <c r="A119" t="s">
        <v>140</v>
      </c>
      <c r="B119" t="s">
        <v>168</v>
      </c>
      <c r="C119">
        <v>150</v>
      </c>
      <c r="D119">
        <v>4602.8686973683998</v>
      </c>
    </row>
    <row r="120" spans="1:4">
      <c r="A120" t="s">
        <v>140</v>
      </c>
      <c r="B120" t="s">
        <v>169</v>
      </c>
      <c r="C120">
        <v>115</v>
      </c>
      <c r="D120">
        <v>4468.1160394737999</v>
      </c>
    </row>
    <row r="121" spans="1:4">
      <c r="A121" t="s">
        <v>140</v>
      </c>
      <c r="B121" t="s">
        <v>170</v>
      </c>
      <c r="C121">
        <v>81</v>
      </c>
      <c r="D121">
        <v>4190.4694539474995</v>
      </c>
    </row>
    <row r="122" spans="1:4">
      <c r="A122" t="s">
        <v>140</v>
      </c>
      <c r="B122" t="s">
        <v>171</v>
      </c>
      <c r="C122">
        <v>79</v>
      </c>
      <c r="D122">
        <v>4137.8710000005003</v>
      </c>
    </row>
    <row r="123" spans="1:4">
      <c r="A123" t="s">
        <v>140</v>
      </c>
      <c r="B123" t="s">
        <v>124</v>
      </c>
      <c r="C123">
        <v>70</v>
      </c>
      <c r="D123">
        <v>4201.2392368419996</v>
      </c>
    </row>
    <row r="124" spans="1:4">
      <c r="A124" t="s">
        <v>144</v>
      </c>
      <c r="B124" t="s">
        <v>151</v>
      </c>
      <c r="C124">
        <v>26</v>
      </c>
      <c r="D124">
        <v>189.1178223684</v>
      </c>
    </row>
    <row r="125" spans="1:4">
      <c r="A125" t="s">
        <v>144</v>
      </c>
      <c r="B125" t="s">
        <v>122</v>
      </c>
      <c r="C125">
        <v>32</v>
      </c>
      <c r="D125">
        <v>186.36386184200001</v>
      </c>
    </row>
    <row r="126" spans="1:4">
      <c r="A126" t="s">
        <v>144</v>
      </c>
      <c r="B126" t="s">
        <v>154</v>
      </c>
      <c r="C126">
        <v>35</v>
      </c>
      <c r="D126">
        <v>188.11198026310001</v>
      </c>
    </row>
    <row r="127" spans="1:4">
      <c r="A127" t="s">
        <v>144</v>
      </c>
      <c r="B127" t="s">
        <v>156</v>
      </c>
      <c r="C127">
        <v>39</v>
      </c>
      <c r="D127">
        <v>187.49401315789999</v>
      </c>
    </row>
    <row r="128" spans="1:4">
      <c r="A128" t="s">
        <v>144</v>
      </c>
      <c r="B128" t="s">
        <v>157</v>
      </c>
      <c r="C128">
        <v>38</v>
      </c>
      <c r="D128">
        <v>200.1250789474</v>
      </c>
    </row>
    <row r="129" spans="1:4">
      <c r="A129" t="s">
        <v>144</v>
      </c>
      <c r="B129" t="s">
        <v>159</v>
      </c>
      <c r="C129">
        <v>30</v>
      </c>
      <c r="D129">
        <v>202.2945657896</v>
      </c>
    </row>
    <row r="130" spans="1:4">
      <c r="A130" t="s">
        <v>144</v>
      </c>
      <c r="B130" t="s">
        <v>161</v>
      </c>
      <c r="C130">
        <v>30</v>
      </c>
      <c r="D130">
        <v>207.97566447379998</v>
      </c>
    </row>
    <row r="131" spans="1:4">
      <c r="A131" t="s">
        <v>144</v>
      </c>
      <c r="B131" t="s">
        <v>163</v>
      </c>
      <c r="C131">
        <v>29</v>
      </c>
      <c r="D131">
        <v>216.4181513156</v>
      </c>
    </row>
    <row r="132" spans="1:4">
      <c r="A132" t="s">
        <v>144</v>
      </c>
      <c r="B132" t="s">
        <v>164</v>
      </c>
      <c r="C132">
        <v>32</v>
      </c>
      <c r="D132">
        <v>225.40329605259998</v>
      </c>
    </row>
    <row r="133" spans="1:4">
      <c r="A133" t="s">
        <v>144</v>
      </c>
      <c r="B133" t="s">
        <v>165</v>
      </c>
      <c r="C133">
        <v>33</v>
      </c>
      <c r="D133">
        <v>235.7197565788</v>
      </c>
    </row>
    <row r="134" spans="1:4">
      <c r="A134" t="s">
        <v>144</v>
      </c>
      <c r="B134" t="s">
        <v>166</v>
      </c>
      <c r="C134">
        <v>39</v>
      </c>
      <c r="D134">
        <v>237.12017105260003</v>
      </c>
    </row>
    <row r="135" spans="1:4">
      <c r="A135" t="s">
        <v>144</v>
      </c>
      <c r="B135" t="s">
        <v>167</v>
      </c>
      <c r="C135">
        <v>39</v>
      </c>
      <c r="D135">
        <v>232.82338815790001</v>
      </c>
    </row>
    <row r="136" spans="1:4">
      <c r="A136" t="s">
        <v>144</v>
      </c>
      <c r="B136" t="s">
        <v>168</v>
      </c>
      <c r="C136">
        <v>37</v>
      </c>
      <c r="D136">
        <v>238.6918421053</v>
      </c>
    </row>
    <row r="137" spans="1:4">
      <c r="A137" t="s">
        <v>144</v>
      </c>
      <c r="B137" t="s">
        <v>169</v>
      </c>
      <c r="C137">
        <v>13</v>
      </c>
      <c r="D137">
        <v>224.858105263</v>
      </c>
    </row>
    <row r="138" spans="1:4">
      <c r="A138" t="s">
        <v>144</v>
      </c>
      <c r="B138" t="s">
        <v>170</v>
      </c>
      <c r="C138">
        <v>15</v>
      </c>
      <c r="D138">
        <v>195.08837500000001</v>
      </c>
    </row>
    <row r="139" spans="1:4">
      <c r="A139" t="s">
        <v>144</v>
      </c>
      <c r="B139" t="s">
        <v>171</v>
      </c>
      <c r="C139">
        <v>15</v>
      </c>
      <c r="D139">
        <v>201.1971578946</v>
      </c>
    </row>
    <row r="140" spans="1:4">
      <c r="A140" t="s">
        <v>144</v>
      </c>
      <c r="B140" t="s">
        <v>124</v>
      </c>
      <c r="C140">
        <v>19</v>
      </c>
      <c r="D140">
        <v>241.20315131569998</v>
      </c>
    </row>
    <row r="141" spans="1:4">
      <c r="A141" t="s">
        <v>142</v>
      </c>
      <c r="B141" t="s">
        <v>151</v>
      </c>
      <c r="C141">
        <v>107</v>
      </c>
      <c r="D141">
        <v>1894.2450855263</v>
      </c>
    </row>
    <row r="142" spans="1:4">
      <c r="A142" t="s">
        <v>142</v>
      </c>
      <c r="B142" t="s">
        <v>122</v>
      </c>
      <c r="C142">
        <v>111</v>
      </c>
      <c r="D142">
        <v>1826.1377434207998</v>
      </c>
    </row>
    <row r="143" spans="1:4">
      <c r="A143" t="s">
        <v>142</v>
      </c>
      <c r="B143" t="s">
        <v>154</v>
      </c>
      <c r="C143">
        <v>102</v>
      </c>
      <c r="D143">
        <v>1855.7784671052002</v>
      </c>
    </row>
    <row r="144" spans="1:4">
      <c r="A144" t="s">
        <v>142</v>
      </c>
      <c r="B144" t="s">
        <v>156</v>
      </c>
      <c r="C144">
        <v>112</v>
      </c>
      <c r="D144">
        <v>1840.2415263158998</v>
      </c>
    </row>
    <row r="145" spans="1:4">
      <c r="A145" t="s">
        <v>142</v>
      </c>
      <c r="B145" t="s">
        <v>157</v>
      </c>
      <c r="C145">
        <v>99</v>
      </c>
      <c r="D145">
        <v>1863.1483157892999</v>
      </c>
    </row>
    <row r="146" spans="1:4">
      <c r="A146" t="s">
        <v>142</v>
      </c>
      <c r="B146" t="s">
        <v>159</v>
      </c>
      <c r="C146">
        <v>101</v>
      </c>
      <c r="D146">
        <v>1865.7419859022004</v>
      </c>
    </row>
    <row r="147" spans="1:4">
      <c r="A147" t="s">
        <v>142</v>
      </c>
      <c r="B147" t="s">
        <v>161</v>
      </c>
      <c r="C147">
        <v>90</v>
      </c>
      <c r="D147">
        <v>1836.2725845863001</v>
      </c>
    </row>
    <row r="148" spans="1:4">
      <c r="A148" t="s">
        <v>142</v>
      </c>
      <c r="B148" t="s">
        <v>163</v>
      </c>
      <c r="C148">
        <v>92</v>
      </c>
      <c r="D148">
        <v>1788.2101691730998</v>
      </c>
    </row>
    <row r="149" spans="1:4">
      <c r="A149" t="s">
        <v>142</v>
      </c>
      <c r="B149" t="s">
        <v>164</v>
      </c>
      <c r="C149">
        <v>92</v>
      </c>
      <c r="D149">
        <v>1817.1406484962999</v>
      </c>
    </row>
    <row r="150" spans="1:4">
      <c r="A150" t="s">
        <v>142</v>
      </c>
      <c r="B150" t="s">
        <v>165</v>
      </c>
      <c r="C150">
        <v>90</v>
      </c>
      <c r="D150">
        <v>1741.0456071426001</v>
      </c>
    </row>
    <row r="151" spans="1:4">
      <c r="A151" t="s">
        <v>142</v>
      </c>
      <c r="B151" t="s">
        <v>166</v>
      </c>
      <c r="C151">
        <v>76</v>
      </c>
      <c r="D151">
        <v>1770.1486052625</v>
      </c>
    </row>
    <row r="152" spans="1:4">
      <c r="A152" t="s">
        <v>142</v>
      </c>
      <c r="B152" t="s">
        <v>167</v>
      </c>
      <c r="C152">
        <v>89</v>
      </c>
      <c r="D152">
        <v>1687.4107875942</v>
      </c>
    </row>
    <row r="153" spans="1:4">
      <c r="A153" t="s">
        <v>142</v>
      </c>
      <c r="B153" t="s">
        <v>168</v>
      </c>
      <c r="C153">
        <v>94</v>
      </c>
      <c r="D153">
        <v>1639.7714877817004</v>
      </c>
    </row>
    <row r="154" spans="1:4">
      <c r="A154" t="s">
        <v>142</v>
      </c>
      <c r="B154" t="s">
        <v>169</v>
      </c>
      <c r="C154">
        <v>67</v>
      </c>
      <c r="D154">
        <v>1528.7264877821999</v>
      </c>
    </row>
    <row r="155" spans="1:4">
      <c r="A155" t="s">
        <v>142</v>
      </c>
      <c r="B155" t="s">
        <v>170</v>
      </c>
      <c r="C155">
        <v>64</v>
      </c>
      <c r="D155">
        <v>1382.5045930454</v>
      </c>
    </row>
    <row r="156" spans="1:4">
      <c r="A156" t="s">
        <v>142</v>
      </c>
      <c r="B156" t="s">
        <v>171</v>
      </c>
      <c r="C156">
        <v>53</v>
      </c>
      <c r="D156">
        <v>1349.3785338346001</v>
      </c>
    </row>
    <row r="157" spans="1:4">
      <c r="A157" t="s">
        <v>142</v>
      </c>
      <c r="B157" t="s">
        <v>124</v>
      </c>
      <c r="C157">
        <v>60</v>
      </c>
      <c r="D157">
        <v>1350.6751973683001</v>
      </c>
    </row>
    <row r="158" spans="1:4">
      <c r="A158" t="s">
        <v>420</v>
      </c>
      <c r="B158" t="s">
        <v>151</v>
      </c>
      <c r="C158">
        <v>20</v>
      </c>
      <c r="D158">
        <v>403.84753947370001</v>
      </c>
    </row>
    <row r="159" spans="1:4">
      <c r="A159" t="s">
        <v>420</v>
      </c>
      <c r="B159" t="s">
        <v>122</v>
      </c>
      <c r="C159">
        <v>16</v>
      </c>
      <c r="D159">
        <v>365.23707236839999</v>
      </c>
    </row>
    <row r="160" spans="1:4">
      <c r="A160" t="s">
        <v>420</v>
      </c>
      <c r="B160" t="s">
        <v>154</v>
      </c>
      <c r="C160">
        <v>18</v>
      </c>
      <c r="D160">
        <v>369.57555263149999</v>
      </c>
    </row>
    <row r="161" spans="1:4">
      <c r="A161" t="s">
        <v>420</v>
      </c>
      <c r="B161" t="s">
        <v>156</v>
      </c>
      <c r="C161">
        <v>19</v>
      </c>
      <c r="D161">
        <v>372.06325000009997</v>
      </c>
    </row>
    <row r="162" spans="1:4">
      <c r="A162" t="s">
        <v>420</v>
      </c>
      <c r="B162" t="s">
        <v>157</v>
      </c>
      <c r="C162">
        <v>21</v>
      </c>
      <c r="D162">
        <v>342.1304013157</v>
      </c>
    </row>
    <row r="163" spans="1:4">
      <c r="A163" t="s">
        <v>420</v>
      </c>
      <c r="B163" t="s">
        <v>159</v>
      </c>
      <c r="C163">
        <v>22</v>
      </c>
      <c r="D163">
        <v>262.27849342109999</v>
      </c>
    </row>
    <row r="164" spans="1:4">
      <c r="A164" t="s">
        <v>420</v>
      </c>
      <c r="B164" t="s">
        <v>161</v>
      </c>
      <c r="C164">
        <v>23</v>
      </c>
      <c r="D164">
        <v>254.35526973679998</v>
      </c>
    </row>
    <row r="165" spans="1:4">
      <c r="A165" t="s">
        <v>420</v>
      </c>
      <c r="B165" t="s">
        <v>163</v>
      </c>
      <c r="C165">
        <v>24</v>
      </c>
      <c r="D165">
        <v>250.58506578940001</v>
      </c>
    </row>
    <row r="166" spans="1:4">
      <c r="A166" t="s">
        <v>420</v>
      </c>
      <c r="B166" t="s">
        <v>164</v>
      </c>
      <c r="C166">
        <v>24</v>
      </c>
      <c r="D166">
        <v>225.96486842100001</v>
      </c>
    </row>
    <row r="167" spans="1:4">
      <c r="A167" t="s">
        <v>420</v>
      </c>
      <c r="B167" t="s">
        <v>165</v>
      </c>
      <c r="C167">
        <v>28</v>
      </c>
      <c r="D167">
        <v>231.0582236843</v>
      </c>
    </row>
    <row r="168" spans="1:4">
      <c r="A168" t="s">
        <v>420</v>
      </c>
      <c r="B168" t="s">
        <v>166</v>
      </c>
      <c r="C168">
        <v>29</v>
      </c>
      <c r="D168">
        <v>236.79473684210001</v>
      </c>
    </row>
    <row r="169" spans="1:4">
      <c r="A169" t="s">
        <v>420</v>
      </c>
      <c r="B169" t="s">
        <v>167</v>
      </c>
      <c r="C169">
        <v>32</v>
      </c>
      <c r="D169">
        <v>243.81309210529997</v>
      </c>
    </row>
    <row r="170" spans="1:4">
      <c r="A170" t="s">
        <v>420</v>
      </c>
      <c r="B170" t="s">
        <v>168</v>
      </c>
      <c r="C170">
        <v>27</v>
      </c>
      <c r="D170">
        <v>250.44894078959999</v>
      </c>
    </row>
    <row r="171" spans="1:4">
      <c r="A171" t="s">
        <v>420</v>
      </c>
      <c r="B171" t="s">
        <v>169</v>
      </c>
      <c r="C171">
        <v>21</v>
      </c>
      <c r="D171">
        <v>252.5726907895</v>
      </c>
    </row>
    <row r="172" spans="1:4">
      <c r="A172" t="s">
        <v>420</v>
      </c>
      <c r="B172" t="s">
        <v>170</v>
      </c>
      <c r="C172">
        <v>23</v>
      </c>
      <c r="D172">
        <v>251.40749342110001</v>
      </c>
    </row>
    <row r="173" spans="1:4">
      <c r="A173" t="s">
        <v>420</v>
      </c>
      <c r="B173" t="s">
        <v>171</v>
      </c>
      <c r="C173">
        <v>18</v>
      </c>
      <c r="D173">
        <v>247.09571710530003</v>
      </c>
    </row>
    <row r="174" spans="1:4">
      <c r="A174" t="s">
        <v>420</v>
      </c>
      <c r="B174" t="s">
        <v>124</v>
      </c>
      <c r="C174">
        <v>13</v>
      </c>
      <c r="D174">
        <v>193.90357894729999</v>
      </c>
    </row>
    <row r="175" spans="1:4">
      <c r="A175" t="s">
        <v>119</v>
      </c>
      <c r="C175">
        <v>30003</v>
      </c>
      <c r="D175">
        <v>1118789.9345921255</v>
      </c>
    </row>
  </sheetData>
  <phoneticPr fontId="20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5986-BECA-46E2-8640-D5C2DC8A21D9}">
  <sheetPr>
    <tabColor theme="1"/>
  </sheetPr>
  <dimension ref="A1:W252"/>
  <sheetViews>
    <sheetView showGridLines="0" topLeftCell="A33" zoomScale="80" zoomScaleNormal="80" workbookViewId="0">
      <selection activeCell="Y45" sqref="Y45"/>
    </sheetView>
  </sheetViews>
  <sheetFormatPr defaultRowHeight="15"/>
  <cols>
    <col min="2" max="2" width="2" customWidth="1"/>
    <col min="5" max="5" width="63.5703125" bestFit="1" customWidth="1"/>
    <col min="6" max="9" width="12.5703125" bestFit="1" customWidth="1"/>
    <col min="10" max="10" width="13.5703125" bestFit="1" customWidth="1"/>
    <col min="11" max="11" width="12.5703125" bestFit="1" customWidth="1"/>
    <col min="12" max="12" width="11.5703125" bestFit="1" customWidth="1"/>
    <col min="13" max="17" width="12.5703125" bestFit="1" customWidth="1"/>
    <col min="18" max="18" width="1.7109375" customWidth="1"/>
    <col min="19" max="19" width="11.28515625" bestFit="1" customWidth="1"/>
  </cols>
  <sheetData>
    <row r="1" spans="1:23">
      <c r="A1" s="545" t="s">
        <v>421</v>
      </c>
      <c r="B1" s="545"/>
      <c r="C1" s="546"/>
      <c r="D1" s="546"/>
      <c r="E1" s="546"/>
      <c r="F1" s="546"/>
      <c r="G1" s="546"/>
      <c r="H1" s="546"/>
      <c r="I1" s="546"/>
      <c r="J1" s="546"/>
      <c r="K1" s="546"/>
      <c r="L1" s="546"/>
      <c r="M1" s="546"/>
      <c r="N1" s="546"/>
      <c r="O1" s="546"/>
      <c r="P1" s="546"/>
      <c r="Q1" s="546"/>
      <c r="R1" s="546"/>
      <c r="S1" s="546"/>
    </row>
    <row r="2" spans="1:23">
      <c r="S2" s="2" t="s">
        <v>4</v>
      </c>
    </row>
    <row r="3" spans="1:23">
      <c r="E3" s="547" t="s">
        <v>422</v>
      </c>
      <c r="F3" s="548" t="s">
        <v>184</v>
      </c>
      <c r="G3" s="548" t="s">
        <v>185</v>
      </c>
      <c r="H3" s="548" t="s">
        <v>186</v>
      </c>
      <c r="I3" s="548" t="s">
        <v>187</v>
      </c>
      <c r="J3" s="548" t="s">
        <v>188</v>
      </c>
      <c r="K3" s="548" t="s">
        <v>189</v>
      </c>
      <c r="L3" s="548" t="s">
        <v>190</v>
      </c>
      <c r="M3" s="548" t="s">
        <v>191</v>
      </c>
      <c r="N3" s="548" t="s">
        <v>192</v>
      </c>
      <c r="O3" s="548" t="s">
        <v>193</v>
      </c>
      <c r="P3" s="548" t="s">
        <v>194</v>
      </c>
      <c r="Q3" s="548" t="s">
        <v>195</v>
      </c>
      <c r="S3" s="584" t="s">
        <v>191</v>
      </c>
      <c r="T3" s="586" t="s">
        <v>423</v>
      </c>
      <c r="U3" s="261"/>
      <c r="V3" s="261"/>
      <c r="W3" s="261"/>
    </row>
    <row r="4" spans="1:23">
      <c r="E4" s="548" t="s">
        <v>424</v>
      </c>
      <c r="F4" s="549">
        <f>SUM(F76:F88)-SUM(F94:F106)</f>
        <v>90612.82</v>
      </c>
      <c r="G4" s="549">
        <f t="shared" ref="G4:Q4" si="0">SUM(G76:G88)-SUM(G94:G106)</f>
        <v>78572.179999999993</v>
      </c>
      <c r="H4" s="549">
        <f t="shared" si="0"/>
        <v>-8192.6100000000042</v>
      </c>
      <c r="I4" s="549">
        <f t="shared" si="0"/>
        <v>79229.45</v>
      </c>
      <c r="J4" s="549">
        <f t="shared" si="0"/>
        <v>46480.62</v>
      </c>
      <c r="K4" s="549">
        <f t="shared" si="0"/>
        <v>73560.679999999993</v>
      </c>
      <c r="L4" s="549">
        <f t="shared" si="0"/>
        <v>61328.419999999991</v>
      </c>
      <c r="M4" s="549">
        <f t="shared" si="0"/>
        <v>186796.56999999995</v>
      </c>
      <c r="N4" s="549">
        <f t="shared" si="0"/>
        <v>-118557.51000000001</v>
      </c>
      <c r="O4" s="549">
        <f t="shared" si="0"/>
        <v>1979.1399999999994</v>
      </c>
      <c r="P4" s="549">
        <f t="shared" si="0"/>
        <v>72277.319999999992</v>
      </c>
      <c r="Q4" s="549">
        <f t="shared" si="0"/>
        <v>27042.609999999997</v>
      </c>
      <c r="R4" s="550"/>
      <c r="S4" s="549">
        <f>SUM(S76:S88)-SUM(S94:S106)</f>
        <v>608388.12999999989</v>
      </c>
    </row>
    <row r="5" spans="1:23">
      <c r="E5" s="548" t="s">
        <v>425</v>
      </c>
      <c r="F5" s="549">
        <f>SUM(F90:F92)-SUM(F108:F110)</f>
        <v>196393.63</v>
      </c>
      <c r="G5" s="549">
        <f t="shared" ref="G5:Q5" si="1">SUM(G90:G92)-SUM(G108:G110)</f>
        <v>223646.03000000003</v>
      </c>
      <c r="H5" s="549">
        <f t="shared" si="1"/>
        <v>116985.59</v>
      </c>
      <c r="I5" s="549">
        <f t="shared" si="1"/>
        <v>264924.93</v>
      </c>
      <c r="J5" s="549">
        <f t="shared" si="1"/>
        <v>122428.45000000001</v>
      </c>
      <c r="K5" s="549">
        <f t="shared" si="1"/>
        <v>132626.17000000001</v>
      </c>
      <c r="L5" s="549">
        <f t="shared" si="1"/>
        <v>85055.97</v>
      </c>
      <c r="M5" s="549">
        <f t="shared" si="1"/>
        <v>189158.91</v>
      </c>
      <c r="N5" s="549">
        <f t="shared" si="1"/>
        <v>466742.17000000004</v>
      </c>
      <c r="O5" s="549">
        <f t="shared" si="1"/>
        <v>213437.63999999998</v>
      </c>
      <c r="P5" s="549">
        <f t="shared" si="1"/>
        <v>420461.07000000007</v>
      </c>
      <c r="Q5" s="549">
        <f t="shared" si="1"/>
        <v>406654.8</v>
      </c>
      <c r="R5" s="550"/>
      <c r="S5" s="549">
        <f>SUM(S90:S92)-SUM(S108:S110)</f>
        <v>1331219.6800000002</v>
      </c>
    </row>
    <row r="6" spans="1:23">
      <c r="F6" s="550"/>
      <c r="G6" s="550"/>
      <c r="H6" s="550"/>
      <c r="I6" s="550"/>
      <c r="J6" s="550"/>
      <c r="K6" s="550"/>
      <c r="L6" s="550"/>
      <c r="M6" s="550"/>
      <c r="N6" s="550"/>
      <c r="O6" s="550"/>
      <c r="P6" s="550"/>
      <c r="Q6" s="550"/>
      <c r="R6" s="550"/>
      <c r="S6" s="550"/>
    </row>
    <row r="7" spans="1:23">
      <c r="E7" s="548" t="s">
        <v>426</v>
      </c>
      <c r="F7" s="549">
        <f>SUM(F40:F52)-SUM(F58:F70)</f>
        <v>63059.08</v>
      </c>
      <c r="G7" s="549">
        <f t="shared" ref="G7:Q7" si="2">SUM(G40:G52)-SUM(G58:G70)</f>
        <v>81037.09</v>
      </c>
      <c r="H7" s="549">
        <f t="shared" si="2"/>
        <v>23599.309999999994</v>
      </c>
      <c r="I7" s="549">
        <f t="shared" si="2"/>
        <v>70694.530000000013</v>
      </c>
      <c r="J7" s="549">
        <f t="shared" si="2"/>
        <v>53524.76</v>
      </c>
      <c r="K7" s="549">
        <f t="shared" si="2"/>
        <v>134984.38</v>
      </c>
      <c r="L7" s="549">
        <f t="shared" si="2"/>
        <v>-77751.73000000001</v>
      </c>
      <c r="M7" s="549">
        <f t="shared" si="2"/>
        <v>-13586.500000000007</v>
      </c>
      <c r="N7" s="549">
        <f t="shared" si="2"/>
        <v>0</v>
      </c>
      <c r="O7" s="549">
        <f t="shared" si="2"/>
        <v>0</v>
      </c>
      <c r="P7" s="549">
        <f t="shared" si="2"/>
        <v>0</v>
      </c>
      <c r="Q7" s="549">
        <f t="shared" si="2"/>
        <v>0</v>
      </c>
      <c r="R7" s="550"/>
      <c r="S7" s="549">
        <f>SUM(S40:S52)-SUM(S58:S70)</f>
        <v>335560.92000000004</v>
      </c>
    </row>
    <row r="8" spans="1:23">
      <c r="E8" s="548" t="s">
        <v>427</v>
      </c>
      <c r="F8" s="549">
        <f>SUM(F54:F56)-SUM(F72:F74)</f>
        <v>314456.44999999995</v>
      </c>
      <c r="G8" s="549">
        <f t="shared" ref="G8:Q8" si="3">SUM(G54:G56)-SUM(G72:G74)</f>
        <v>229640.36</v>
      </c>
      <c r="H8" s="549">
        <f t="shared" si="3"/>
        <v>264985.45</v>
      </c>
      <c r="I8" s="549">
        <f t="shared" si="3"/>
        <v>260868.37</v>
      </c>
      <c r="J8" s="549">
        <f t="shared" si="3"/>
        <v>206090.20000000004</v>
      </c>
      <c r="K8" s="549">
        <f t="shared" si="3"/>
        <v>193543.91999999998</v>
      </c>
      <c r="L8" s="549">
        <f t="shared" si="3"/>
        <v>125183.44</v>
      </c>
      <c r="M8" s="549">
        <f t="shared" si="3"/>
        <v>274677.68</v>
      </c>
      <c r="N8" s="549">
        <f t="shared" si="3"/>
        <v>0</v>
      </c>
      <c r="O8" s="549">
        <f t="shared" si="3"/>
        <v>0</v>
      </c>
      <c r="P8" s="549">
        <f t="shared" si="3"/>
        <v>0</v>
      </c>
      <c r="Q8" s="549">
        <f t="shared" si="3"/>
        <v>0</v>
      </c>
      <c r="R8" s="550"/>
      <c r="S8" s="549">
        <f>SUM(S54:S56)-SUM(S72:S74)</f>
        <v>1869445.8699999999</v>
      </c>
    </row>
    <row r="9" spans="1:23">
      <c r="F9" s="550"/>
      <c r="G9" s="550"/>
      <c r="H9" s="550"/>
      <c r="I9" s="550"/>
      <c r="J9" s="550"/>
      <c r="K9" s="550"/>
      <c r="L9" s="550"/>
      <c r="M9" s="550"/>
      <c r="N9" s="550"/>
      <c r="O9" s="550"/>
      <c r="P9" s="550"/>
      <c r="Q9" s="550"/>
      <c r="R9" s="550"/>
      <c r="S9" s="550"/>
    </row>
    <row r="10" spans="1:23">
      <c r="E10" s="548" t="s">
        <v>428</v>
      </c>
      <c r="F10" s="549">
        <f>F4-F7</f>
        <v>27553.740000000005</v>
      </c>
      <c r="G10" s="549">
        <f t="shared" ref="G10:Q11" si="4">G4-G7</f>
        <v>-2464.9100000000035</v>
      </c>
      <c r="H10" s="549">
        <f t="shared" si="4"/>
        <v>-31791.919999999998</v>
      </c>
      <c r="I10" s="549">
        <f t="shared" si="4"/>
        <v>8534.9199999999837</v>
      </c>
      <c r="J10" s="549">
        <f t="shared" si="4"/>
        <v>-7044.1399999999994</v>
      </c>
      <c r="K10" s="549">
        <f t="shared" si="4"/>
        <v>-61423.700000000012</v>
      </c>
      <c r="L10" s="549">
        <f t="shared" si="4"/>
        <v>139080.15</v>
      </c>
      <c r="M10" s="549">
        <f t="shared" si="4"/>
        <v>200383.06999999995</v>
      </c>
      <c r="N10" s="549">
        <f t="shared" si="4"/>
        <v>-118557.51000000001</v>
      </c>
      <c r="O10" s="549">
        <f t="shared" si="4"/>
        <v>1979.1399999999994</v>
      </c>
      <c r="P10" s="549">
        <f t="shared" si="4"/>
        <v>72277.319999999992</v>
      </c>
      <c r="Q10" s="549">
        <f t="shared" si="4"/>
        <v>27042.609999999997</v>
      </c>
      <c r="R10" s="550"/>
      <c r="S10" s="549">
        <f>S4-S7</f>
        <v>272827.20999999985</v>
      </c>
    </row>
    <row r="11" spans="1:23">
      <c r="E11" s="548" t="s">
        <v>429</v>
      </c>
      <c r="F11" s="549">
        <f>F5-F8</f>
        <v>-118062.81999999995</v>
      </c>
      <c r="G11" s="549">
        <f t="shared" si="4"/>
        <v>-5994.3299999999581</v>
      </c>
      <c r="H11" s="549">
        <f t="shared" si="4"/>
        <v>-147999.86000000002</v>
      </c>
      <c r="I11" s="549">
        <f t="shared" si="4"/>
        <v>4056.5599999999977</v>
      </c>
      <c r="J11" s="549">
        <f t="shared" si="4"/>
        <v>-83661.750000000029</v>
      </c>
      <c r="K11" s="549">
        <f t="shared" si="4"/>
        <v>-60917.749999999971</v>
      </c>
      <c r="L11" s="549">
        <f t="shared" si="4"/>
        <v>-40127.47</v>
      </c>
      <c r="M11" s="549">
        <f t="shared" si="4"/>
        <v>-85518.76999999999</v>
      </c>
      <c r="N11" s="549">
        <f t="shared" si="4"/>
        <v>466742.17000000004</v>
      </c>
      <c r="O11" s="549">
        <f t="shared" si="4"/>
        <v>213437.63999999998</v>
      </c>
      <c r="P11" s="549">
        <f t="shared" si="4"/>
        <v>420461.07000000007</v>
      </c>
      <c r="Q11" s="549">
        <f t="shared" si="4"/>
        <v>406654.8</v>
      </c>
      <c r="R11" s="550"/>
      <c r="S11" s="549">
        <f>S5-S8</f>
        <v>-538226.18999999971</v>
      </c>
    </row>
    <row r="12" spans="1:23">
      <c r="E12" s="548" t="s">
        <v>430</v>
      </c>
      <c r="F12" s="551">
        <f>SUM(F10:F11)</f>
        <v>-90509.079999999944</v>
      </c>
      <c r="G12" s="551">
        <f t="shared" ref="G12:S12" si="5">SUM(G10:G11)</f>
        <v>-8459.2399999999616</v>
      </c>
      <c r="H12" s="551">
        <f t="shared" si="5"/>
        <v>-179791.78000000003</v>
      </c>
      <c r="I12" s="551">
        <f t="shared" si="5"/>
        <v>12591.479999999981</v>
      </c>
      <c r="J12" s="551">
        <f t="shared" si="5"/>
        <v>-90705.890000000029</v>
      </c>
      <c r="K12" s="551">
        <f t="shared" si="5"/>
        <v>-122341.44999999998</v>
      </c>
      <c r="L12" s="551">
        <f t="shared" si="5"/>
        <v>98952.68</v>
      </c>
      <c r="M12" s="551">
        <f t="shared" si="5"/>
        <v>114864.29999999996</v>
      </c>
      <c r="N12" s="551">
        <f t="shared" si="5"/>
        <v>348184.66000000003</v>
      </c>
      <c r="O12" s="551">
        <f t="shared" si="5"/>
        <v>215416.77999999997</v>
      </c>
      <c r="P12" s="551">
        <f t="shared" si="5"/>
        <v>492738.39000000007</v>
      </c>
      <c r="Q12" s="551">
        <f t="shared" si="5"/>
        <v>433697.41</v>
      </c>
      <c r="R12" s="550"/>
      <c r="S12" s="551">
        <f t="shared" si="5"/>
        <v>-265398.97999999986</v>
      </c>
    </row>
    <row r="14" spans="1:23">
      <c r="E14" s="547" t="s">
        <v>431</v>
      </c>
      <c r="F14" s="548" t="s">
        <v>184</v>
      </c>
      <c r="G14" s="548" t="s">
        <v>185</v>
      </c>
      <c r="H14" s="548" t="s">
        <v>186</v>
      </c>
      <c r="I14" s="548" t="s">
        <v>187</v>
      </c>
      <c r="J14" s="548" t="s">
        <v>188</v>
      </c>
      <c r="K14" s="548" t="s">
        <v>189</v>
      </c>
      <c r="L14" s="548" t="s">
        <v>190</v>
      </c>
      <c r="M14" s="548" t="s">
        <v>191</v>
      </c>
      <c r="N14" s="548" t="s">
        <v>192</v>
      </c>
      <c r="O14" s="548" t="s">
        <v>193</v>
      </c>
      <c r="P14" s="548" t="s">
        <v>194</v>
      </c>
      <c r="Q14" s="548" t="s">
        <v>195</v>
      </c>
      <c r="S14" s="548" t="str">
        <f>S3</f>
        <v>Feb</v>
      </c>
    </row>
    <row r="15" spans="1:23">
      <c r="E15" s="548" t="s">
        <v>424</v>
      </c>
      <c r="F15" s="549">
        <f>SUM(F132:F144)</f>
        <v>42587.899999999994</v>
      </c>
      <c r="G15" s="549">
        <f t="shared" ref="G15:Q15" si="6">SUM(G132:G144)</f>
        <v>23264.079999999998</v>
      </c>
      <c r="H15" s="549">
        <f t="shared" si="6"/>
        <v>14074.019999999999</v>
      </c>
      <c r="I15" s="549">
        <f t="shared" si="6"/>
        <v>28768.589999999997</v>
      </c>
      <c r="J15" s="549">
        <f t="shared" si="6"/>
        <v>31829.799999999996</v>
      </c>
      <c r="K15" s="549">
        <f t="shared" si="6"/>
        <v>65235.03</v>
      </c>
      <c r="L15" s="549">
        <f t="shared" si="6"/>
        <v>41861.810000000012</v>
      </c>
      <c r="M15" s="549">
        <f t="shared" si="6"/>
        <v>97490.34</v>
      </c>
      <c r="N15" s="549">
        <f t="shared" si="6"/>
        <v>-41243.62000000001</v>
      </c>
      <c r="O15" s="549">
        <f t="shared" si="6"/>
        <v>48378.57</v>
      </c>
      <c r="P15" s="549">
        <f t="shared" si="6"/>
        <v>-64844.76999999999</v>
      </c>
      <c r="Q15" s="549">
        <f t="shared" si="6"/>
        <v>34268.520000000004</v>
      </c>
      <c r="R15" s="550"/>
      <c r="S15" s="549">
        <f>SUM(S132:S144)</f>
        <v>345111.56999999995</v>
      </c>
    </row>
    <row r="16" spans="1:23">
      <c r="E16" s="548" t="s">
        <v>425</v>
      </c>
      <c r="F16" s="549">
        <f>SUM(F146:F148)</f>
        <v>88795.87</v>
      </c>
      <c r="G16" s="549">
        <f t="shared" ref="G16:Q16" si="7">SUM(G146:G148)</f>
        <v>174801.27</v>
      </c>
      <c r="H16" s="549">
        <f t="shared" si="7"/>
        <v>41939.159999999996</v>
      </c>
      <c r="I16" s="549">
        <f t="shared" si="7"/>
        <v>127965.81999999999</v>
      </c>
      <c r="J16" s="549">
        <f t="shared" si="7"/>
        <v>129456.72999999998</v>
      </c>
      <c r="K16" s="549">
        <f t="shared" si="7"/>
        <v>199725.15000000002</v>
      </c>
      <c r="L16" s="549">
        <f t="shared" si="7"/>
        <v>107840.23999999998</v>
      </c>
      <c r="M16" s="549">
        <f t="shared" si="7"/>
        <v>45806.62</v>
      </c>
      <c r="N16" s="549">
        <f t="shared" si="7"/>
        <v>288007.23000000004</v>
      </c>
      <c r="O16" s="549">
        <f t="shared" si="7"/>
        <v>238332.81000000003</v>
      </c>
      <c r="P16" s="549">
        <f t="shared" si="7"/>
        <v>235370.80999999997</v>
      </c>
      <c r="Q16" s="549">
        <f t="shared" si="7"/>
        <v>188510.54</v>
      </c>
      <c r="R16" s="550"/>
      <c r="S16" s="549">
        <f>SUM(S146:S148)</f>
        <v>916330.85999999987</v>
      </c>
    </row>
    <row r="17" spans="5:19">
      <c r="F17" s="550"/>
      <c r="G17" s="550"/>
      <c r="H17" s="550"/>
      <c r="I17" s="550"/>
      <c r="J17" s="550"/>
      <c r="K17" s="550"/>
      <c r="L17" s="550"/>
      <c r="M17" s="550"/>
      <c r="N17" s="550"/>
      <c r="O17" s="550"/>
      <c r="P17" s="550"/>
      <c r="Q17" s="550"/>
      <c r="R17" s="550"/>
      <c r="S17" s="550"/>
    </row>
    <row r="18" spans="5:19">
      <c r="E18" s="548" t="s">
        <v>426</v>
      </c>
      <c r="F18" s="549">
        <f>SUM(F114:F126)</f>
        <v>48313.94999999999</v>
      </c>
      <c r="G18" s="549">
        <f t="shared" ref="G18:Q18" si="8">SUM(G114:G126)</f>
        <v>6491.7700000000023</v>
      </c>
      <c r="H18" s="549">
        <f t="shared" si="8"/>
        <v>43922.559999999998</v>
      </c>
      <c r="I18" s="549">
        <f t="shared" si="8"/>
        <v>-2749.49</v>
      </c>
      <c r="J18" s="549">
        <f t="shared" si="8"/>
        <v>37943.710000000006</v>
      </c>
      <c r="K18" s="549">
        <f t="shared" si="8"/>
        <v>11330.930000000004</v>
      </c>
      <c r="L18" s="549">
        <f t="shared" si="8"/>
        <v>32230.690000000002</v>
      </c>
      <c r="M18" s="549">
        <f t="shared" si="8"/>
        <v>-4026.6100000000006</v>
      </c>
      <c r="N18" s="549">
        <f t="shared" si="8"/>
        <v>0</v>
      </c>
      <c r="O18" s="549">
        <f t="shared" si="8"/>
        <v>0</v>
      </c>
      <c r="P18" s="549">
        <f t="shared" si="8"/>
        <v>0</v>
      </c>
      <c r="Q18" s="549">
        <f t="shared" si="8"/>
        <v>0</v>
      </c>
      <c r="R18" s="550"/>
      <c r="S18" s="549">
        <f>SUM(S114:S126)</f>
        <v>173457.50999999995</v>
      </c>
    </row>
    <row r="19" spans="5:19">
      <c r="E19" s="548" t="s">
        <v>427</v>
      </c>
      <c r="F19" s="549">
        <f>SUM(F128:F130)</f>
        <v>127290.38</v>
      </c>
      <c r="G19" s="549">
        <f t="shared" ref="G19:Q19" si="9">SUM(G128:G130)</f>
        <v>209337.06</v>
      </c>
      <c r="H19" s="549">
        <f t="shared" si="9"/>
        <v>92011.049999999988</v>
      </c>
      <c r="I19" s="549">
        <f t="shared" si="9"/>
        <v>106786.62999999999</v>
      </c>
      <c r="J19" s="549">
        <f t="shared" si="9"/>
        <v>184256.75</v>
      </c>
      <c r="K19" s="549">
        <f t="shared" si="9"/>
        <v>96299.489999999991</v>
      </c>
      <c r="L19" s="549">
        <f t="shared" si="9"/>
        <v>44202.94000000001</v>
      </c>
      <c r="M19" s="549">
        <f t="shared" si="9"/>
        <v>151257.49999999997</v>
      </c>
      <c r="N19" s="549">
        <f t="shared" si="9"/>
        <v>0</v>
      </c>
      <c r="O19" s="549">
        <f t="shared" si="9"/>
        <v>0</v>
      </c>
      <c r="P19" s="549">
        <f t="shared" si="9"/>
        <v>0</v>
      </c>
      <c r="Q19" s="549">
        <f t="shared" si="9"/>
        <v>0</v>
      </c>
      <c r="R19" s="550"/>
      <c r="S19" s="549">
        <f>SUM(S128:S130)</f>
        <v>1011441.8</v>
      </c>
    </row>
    <row r="20" spans="5:19">
      <c r="F20" s="550"/>
      <c r="G20" s="550"/>
      <c r="H20" s="550"/>
      <c r="I20" s="550"/>
      <c r="J20" s="550"/>
      <c r="K20" s="550"/>
      <c r="L20" s="550"/>
      <c r="M20" s="550"/>
      <c r="N20" s="550"/>
      <c r="O20" s="550"/>
      <c r="P20" s="550"/>
      <c r="Q20" s="550"/>
      <c r="R20" s="550"/>
      <c r="S20" s="550"/>
    </row>
    <row r="21" spans="5:19">
      <c r="E21" s="548" t="s">
        <v>428</v>
      </c>
      <c r="F21" s="549">
        <f>F15-F18</f>
        <v>-5726.0499999999956</v>
      </c>
      <c r="G21" s="549">
        <f t="shared" ref="G21:Q22" si="10">G15-G18</f>
        <v>16772.309999999998</v>
      </c>
      <c r="H21" s="549">
        <f t="shared" si="10"/>
        <v>-29848.54</v>
      </c>
      <c r="I21" s="549">
        <f t="shared" si="10"/>
        <v>31518.079999999994</v>
      </c>
      <c r="J21" s="549">
        <f t="shared" si="10"/>
        <v>-6113.9100000000108</v>
      </c>
      <c r="K21" s="549">
        <f t="shared" si="10"/>
        <v>53904.099999999991</v>
      </c>
      <c r="L21" s="549">
        <f t="shared" si="10"/>
        <v>9631.1200000000099</v>
      </c>
      <c r="M21" s="549">
        <f t="shared" si="10"/>
        <v>101516.95</v>
      </c>
      <c r="N21" s="549">
        <f t="shared" si="10"/>
        <v>-41243.62000000001</v>
      </c>
      <c r="O21" s="549">
        <f t="shared" si="10"/>
        <v>48378.57</v>
      </c>
      <c r="P21" s="549">
        <f t="shared" si="10"/>
        <v>-64844.76999999999</v>
      </c>
      <c r="Q21" s="549">
        <f t="shared" si="10"/>
        <v>34268.520000000004</v>
      </c>
      <c r="R21" s="550"/>
      <c r="S21" s="549">
        <f>S15-S18</f>
        <v>171654.06</v>
      </c>
    </row>
    <row r="22" spans="5:19">
      <c r="E22" s="548" t="s">
        <v>429</v>
      </c>
      <c r="F22" s="549">
        <f>F16-F19</f>
        <v>-38494.510000000009</v>
      </c>
      <c r="G22" s="549">
        <f t="shared" si="10"/>
        <v>-34535.790000000008</v>
      </c>
      <c r="H22" s="549">
        <f t="shared" si="10"/>
        <v>-50071.889999999992</v>
      </c>
      <c r="I22" s="549">
        <f t="shared" si="10"/>
        <v>21179.190000000002</v>
      </c>
      <c r="J22" s="549">
        <f t="shared" si="10"/>
        <v>-54800.020000000019</v>
      </c>
      <c r="K22" s="549">
        <f t="shared" si="10"/>
        <v>103425.66000000003</v>
      </c>
      <c r="L22" s="549">
        <f t="shared" si="10"/>
        <v>63637.299999999967</v>
      </c>
      <c r="M22" s="549">
        <f t="shared" si="10"/>
        <v>-105450.87999999998</v>
      </c>
      <c r="N22" s="549">
        <f t="shared" si="10"/>
        <v>288007.23000000004</v>
      </c>
      <c r="O22" s="549">
        <f t="shared" si="10"/>
        <v>238332.81000000003</v>
      </c>
      <c r="P22" s="549">
        <f t="shared" si="10"/>
        <v>235370.80999999997</v>
      </c>
      <c r="Q22" s="549">
        <f t="shared" si="10"/>
        <v>188510.54</v>
      </c>
      <c r="R22" s="550"/>
      <c r="S22" s="549">
        <f>S16-S19</f>
        <v>-95110.940000000177</v>
      </c>
    </row>
    <row r="23" spans="5:19">
      <c r="E23" s="548" t="s">
        <v>430</v>
      </c>
      <c r="F23" s="551">
        <f>SUM(F21:F22)</f>
        <v>-44220.560000000005</v>
      </c>
      <c r="G23" s="551">
        <f t="shared" ref="G23:Q23" si="11">SUM(G21:G22)</f>
        <v>-17763.48000000001</v>
      </c>
      <c r="H23" s="551">
        <f t="shared" si="11"/>
        <v>-79920.429999999993</v>
      </c>
      <c r="I23" s="551">
        <f t="shared" si="11"/>
        <v>52697.27</v>
      </c>
      <c r="J23" s="551">
        <f t="shared" si="11"/>
        <v>-60913.930000000029</v>
      </c>
      <c r="K23" s="551">
        <f t="shared" si="11"/>
        <v>157329.76</v>
      </c>
      <c r="L23" s="551">
        <f t="shared" si="11"/>
        <v>73268.419999999984</v>
      </c>
      <c r="M23" s="551">
        <f t="shared" si="11"/>
        <v>-3933.9299999999785</v>
      </c>
      <c r="N23" s="551">
        <f t="shared" si="11"/>
        <v>246763.61000000004</v>
      </c>
      <c r="O23" s="551">
        <f t="shared" si="11"/>
        <v>286711.38</v>
      </c>
      <c r="P23" s="551">
        <f t="shared" si="11"/>
        <v>170526.03999999998</v>
      </c>
      <c r="Q23" s="551">
        <f t="shared" si="11"/>
        <v>222779.06</v>
      </c>
      <c r="R23" s="550"/>
      <c r="S23" s="551">
        <f>SUM(S21:S22)</f>
        <v>76543.119999999821</v>
      </c>
    </row>
    <row r="24" spans="5:19" ht="15.75" thickBot="1"/>
    <row r="25" spans="5:19">
      <c r="E25" s="552" t="s">
        <v>18</v>
      </c>
      <c r="F25" s="553" t="s">
        <v>184</v>
      </c>
      <c r="G25" s="553" t="s">
        <v>185</v>
      </c>
      <c r="H25" s="553" t="s">
        <v>186</v>
      </c>
      <c r="I25" s="553" t="s">
        <v>187</v>
      </c>
      <c r="J25" s="553" t="s">
        <v>188</v>
      </c>
      <c r="K25" s="553" t="s">
        <v>189</v>
      </c>
      <c r="L25" s="553" t="s">
        <v>190</v>
      </c>
      <c r="M25" s="553" t="s">
        <v>191</v>
      </c>
      <c r="N25" s="553" t="s">
        <v>192</v>
      </c>
      <c r="O25" s="553" t="s">
        <v>193</v>
      </c>
      <c r="P25" s="553" t="s">
        <v>194</v>
      </c>
      <c r="Q25" s="553" t="s">
        <v>195</v>
      </c>
      <c r="R25" s="554"/>
      <c r="S25" s="555" t="str">
        <f>S3</f>
        <v>Feb</v>
      </c>
    </row>
    <row r="26" spans="5:19">
      <c r="E26" s="556" t="s">
        <v>424</v>
      </c>
      <c r="F26" s="549">
        <f>F4+F15</f>
        <v>133200.72</v>
      </c>
      <c r="G26" s="549">
        <f t="shared" ref="G26:Q27" si="12">G4+G15</f>
        <v>101836.26</v>
      </c>
      <c r="H26" s="549">
        <f t="shared" si="12"/>
        <v>5881.4099999999944</v>
      </c>
      <c r="I26" s="549">
        <f t="shared" si="12"/>
        <v>107998.04</v>
      </c>
      <c r="J26" s="549">
        <f t="shared" si="12"/>
        <v>78310.42</v>
      </c>
      <c r="K26" s="549">
        <f t="shared" si="12"/>
        <v>138795.71</v>
      </c>
      <c r="L26" s="549">
        <f t="shared" si="12"/>
        <v>103190.23000000001</v>
      </c>
      <c r="M26" s="549">
        <f t="shared" si="12"/>
        <v>284286.90999999992</v>
      </c>
      <c r="N26" s="549">
        <f t="shared" si="12"/>
        <v>-159801.13</v>
      </c>
      <c r="O26" s="549">
        <f t="shared" si="12"/>
        <v>50357.71</v>
      </c>
      <c r="P26" s="549">
        <f t="shared" si="12"/>
        <v>7432.5500000000029</v>
      </c>
      <c r="Q26" s="549">
        <f t="shared" si="12"/>
        <v>61311.130000000005</v>
      </c>
      <c r="R26" s="550"/>
      <c r="S26" s="557">
        <f>S4+S15</f>
        <v>953499.69999999984</v>
      </c>
    </row>
    <row r="27" spans="5:19">
      <c r="E27" s="556" t="s">
        <v>425</v>
      </c>
      <c r="F27" s="549">
        <f>F5+F16</f>
        <v>285189.5</v>
      </c>
      <c r="G27" s="549">
        <f t="shared" si="12"/>
        <v>398447.30000000005</v>
      </c>
      <c r="H27" s="549">
        <f t="shared" si="12"/>
        <v>158924.75</v>
      </c>
      <c r="I27" s="549">
        <f t="shared" si="12"/>
        <v>392890.75</v>
      </c>
      <c r="J27" s="549">
        <f t="shared" si="12"/>
        <v>251885.18</v>
      </c>
      <c r="K27" s="549">
        <f t="shared" si="12"/>
        <v>332351.32000000007</v>
      </c>
      <c r="L27" s="549">
        <f t="shared" si="12"/>
        <v>192896.20999999996</v>
      </c>
      <c r="M27" s="549">
        <f t="shared" si="12"/>
        <v>234965.53</v>
      </c>
      <c r="N27" s="549">
        <f t="shared" si="12"/>
        <v>754749.40000000014</v>
      </c>
      <c r="O27" s="549">
        <f t="shared" si="12"/>
        <v>451770.45</v>
      </c>
      <c r="P27" s="549">
        <f t="shared" si="12"/>
        <v>655831.88</v>
      </c>
      <c r="Q27" s="549">
        <f t="shared" si="12"/>
        <v>595165.34</v>
      </c>
      <c r="R27" s="550"/>
      <c r="S27" s="557">
        <f>S5+S16</f>
        <v>2247550.54</v>
      </c>
    </row>
    <row r="28" spans="5:19">
      <c r="E28" s="481"/>
      <c r="F28" s="550"/>
      <c r="G28" s="550"/>
      <c r="H28" s="550"/>
      <c r="I28" s="550"/>
      <c r="J28" s="550"/>
      <c r="K28" s="550"/>
      <c r="L28" s="550"/>
      <c r="M28" s="550"/>
      <c r="N28" s="550"/>
      <c r="O28" s="550"/>
      <c r="P28" s="550"/>
      <c r="Q28" s="550"/>
      <c r="R28" s="550"/>
      <c r="S28" s="558"/>
    </row>
    <row r="29" spans="5:19">
      <c r="E29" s="556" t="s">
        <v>426</v>
      </c>
      <c r="F29" s="549">
        <f>F7+F18</f>
        <v>111373.03</v>
      </c>
      <c r="G29" s="549">
        <f t="shared" ref="G29:Q30" si="13">G7+G18</f>
        <v>87528.86</v>
      </c>
      <c r="H29" s="549">
        <f t="shared" si="13"/>
        <v>67521.87</v>
      </c>
      <c r="I29" s="549">
        <f t="shared" si="13"/>
        <v>67945.040000000008</v>
      </c>
      <c r="J29" s="549">
        <f t="shared" si="13"/>
        <v>91468.47</v>
      </c>
      <c r="K29" s="549">
        <f t="shared" si="13"/>
        <v>146315.31</v>
      </c>
      <c r="L29" s="549">
        <f t="shared" si="13"/>
        <v>-45521.040000000008</v>
      </c>
      <c r="M29" s="549">
        <f t="shared" si="13"/>
        <v>-17613.110000000008</v>
      </c>
      <c r="N29" s="549">
        <f t="shared" si="13"/>
        <v>0</v>
      </c>
      <c r="O29" s="549">
        <f t="shared" si="13"/>
        <v>0</v>
      </c>
      <c r="P29" s="549">
        <f t="shared" si="13"/>
        <v>0</v>
      </c>
      <c r="Q29" s="549">
        <f t="shared" si="13"/>
        <v>0</v>
      </c>
      <c r="R29" s="550"/>
      <c r="S29" s="557">
        <f>S7+S18</f>
        <v>509018.43</v>
      </c>
    </row>
    <row r="30" spans="5:19">
      <c r="E30" s="556" t="s">
        <v>427</v>
      </c>
      <c r="F30" s="549">
        <f>F8+F19</f>
        <v>441746.82999999996</v>
      </c>
      <c r="G30" s="549">
        <f t="shared" si="13"/>
        <v>438977.42</v>
      </c>
      <c r="H30" s="549">
        <f t="shared" si="13"/>
        <v>356996.5</v>
      </c>
      <c r="I30" s="549">
        <f t="shared" si="13"/>
        <v>367655</v>
      </c>
      <c r="J30" s="549">
        <f t="shared" si="13"/>
        <v>390346.95000000007</v>
      </c>
      <c r="K30" s="549">
        <f t="shared" si="13"/>
        <v>289843.40999999997</v>
      </c>
      <c r="L30" s="549">
        <f t="shared" si="13"/>
        <v>169386.38</v>
      </c>
      <c r="M30" s="549">
        <f t="shared" si="13"/>
        <v>425935.17999999993</v>
      </c>
      <c r="N30" s="549">
        <f t="shared" si="13"/>
        <v>0</v>
      </c>
      <c r="O30" s="549">
        <f t="shared" si="13"/>
        <v>0</v>
      </c>
      <c r="P30" s="549">
        <f t="shared" si="13"/>
        <v>0</v>
      </c>
      <c r="Q30" s="549">
        <f t="shared" si="13"/>
        <v>0</v>
      </c>
      <c r="R30" s="550"/>
      <c r="S30" s="557">
        <f>S8+S19</f>
        <v>2880887.67</v>
      </c>
    </row>
    <row r="31" spans="5:19">
      <c r="E31" s="481"/>
      <c r="F31" s="550"/>
      <c r="G31" s="550"/>
      <c r="H31" s="550"/>
      <c r="I31" s="550"/>
      <c r="J31" s="550"/>
      <c r="K31" s="550"/>
      <c r="L31" s="550"/>
      <c r="M31" s="550"/>
      <c r="N31" s="550"/>
      <c r="O31" s="550"/>
      <c r="P31" s="550"/>
      <c r="Q31" s="550"/>
      <c r="R31" s="550"/>
      <c r="S31" s="558"/>
    </row>
    <row r="32" spans="5:19">
      <c r="E32" s="556" t="s">
        <v>428</v>
      </c>
      <c r="F32" s="549">
        <f>F10+F21</f>
        <v>21827.69000000001</v>
      </c>
      <c r="G32" s="549">
        <f t="shared" ref="G32:Q34" si="14">G10+G21</f>
        <v>14307.399999999994</v>
      </c>
      <c r="H32" s="549">
        <f t="shared" si="14"/>
        <v>-61640.46</v>
      </c>
      <c r="I32" s="549">
        <f t="shared" si="14"/>
        <v>40052.999999999978</v>
      </c>
      <c r="J32" s="549">
        <f t="shared" si="14"/>
        <v>-13158.05000000001</v>
      </c>
      <c r="K32" s="549">
        <f t="shared" si="14"/>
        <v>-7519.6000000000204</v>
      </c>
      <c r="L32" s="549">
        <f t="shared" si="14"/>
        <v>148711.27000000002</v>
      </c>
      <c r="M32" s="549">
        <f t="shared" si="14"/>
        <v>301900.01999999996</v>
      </c>
      <c r="N32" s="549">
        <f t="shared" si="14"/>
        <v>-159801.13</v>
      </c>
      <c r="O32" s="549">
        <f t="shared" si="14"/>
        <v>50357.71</v>
      </c>
      <c r="P32" s="549">
        <f t="shared" si="14"/>
        <v>7432.5500000000029</v>
      </c>
      <c r="Q32" s="549">
        <f t="shared" si="14"/>
        <v>61311.130000000005</v>
      </c>
      <c r="R32" s="550"/>
      <c r="S32" s="557">
        <f>S10+S21</f>
        <v>444481.26999999984</v>
      </c>
    </row>
    <row r="33" spans="2:22">
      <c r="E33" s="556" t="s">
        <v>429</v>
      </c>
      <c r="F33" s="549">
        <f>F11+F22</f>
        <v>-156557.32999999996</v>
      </c>
      <c r="G33" s="549">
        <f t="shared" si="14"/>
        <v>-40530.119999999966</v>
      </c>
      <c r="H33" s="549">
        <f t="shared" si="14"/>
        <v>-198071.75</v>
      </c>
      <c r="I33" s="549">
        <f t="shared" si="14"/>
        <v>25235.75</v>
      </c>
      <c r="J33" s="549">
        <f t="shared" si="14"/>
        <v>-138461.77000000005</v>
      </c>
      <c r="K33" s="549">
        <f t="shared" si="14"/>
        <v>42507.910000000062</v>
      </c>
      <c r="L33" s="549">
        <f t="shared" si="14"/>
        <v>23509.829999999965</v>
      </c>
      <c r="M33" s="549">
        <f t="shared" si="14"/>
        <v>-190969.64999999997</v>
      </c>
      <c r="N33" s="549">
        <f t="shared" si="14"/>
        <v>754749.40000000014</v>
      </c>
      <c r="O33" s="549">
        <f t="shared" si="14"/>
        <v>451770.45</v>
      </c>
      <c r="P33" s="549">
        <f t="shared" si="14"/>
        <v>655831.88</v>
      </c>
      <c r="Q33" s="549">
        <f t="shared" si="14"/>
        <v>595165.34</v>
      </c>
      <c r="R33" s="550"/>
      <c r="S33" s="557">
        <f>S11+S22</f>
        <v>-633337.12999999989</v>
      </c>
    </row>
    <row r="34" spans="2:22" ht="15.75" thickBot="1">
      <c r="E34" s="559" t="s">
        <v>430</v>
      </c>
      <c r="F34" s="560">
        <f>F12+F23</f>
        <v>-134729.63999999996</v>
      </c>
      <c r="G34" s="560">
        <f t="shared" si="14"/>
        <v>-26222.719999999972</v>
      </c>
      <c r="H34" s="560">
        <f t="shared" si="14"/>
        <v>-259712.21000000002</v>
      </c>
      <c r="I34" s="560">
        <f t="shared" si="14"/>
        <v>65288.749999999978</v>
      </c>
      <c r="J34" s="560">
        <f t="shared" si="14"/>
        <v>-151619.82000000007</v>
      </c>
      <c r="K34" s="560">
        <f t="shared" si="14"/>
        <v>34988.310000000027</v>
      </c>
      <c r="L34" s="560">
        <f t="shared" si="14"/>
        <v>172221.09999999998</v>
      </c>
      <c r="M34" s="560">
        <f t="shared" si="14"/>
        <v>110930.36999999998</v>
      </c>
      <c r="N34" s="560">
        <f t="shared" si="14"/>
        <v>594948.27</v>
      </c>
      <c r="O34" s="560">
        <f t="shared" si="14"/>
        <v>502128.16</v>
      </c>
      <c r="P34" s="560">
        <f t="shared" si="14"/>
        <v>663264.43000000005</v>
      </c>
      <c r="Q34" s="560">
        <f t="shared" si="14"/>
        <v>656476.47</v>
      </c>
      <c r="R34" s="720"/>
      <c r="S34" s="561">
        <f>S12+S23</f>
        <v>-188855.86000000004</v>
      </c>
    </row>
    <row r="39" spans="2:22">
      <c r="B39" s="511" t="s">
        <v>432</v>
      </c>
      <c r="F39" s="562" t="s">
        <v>184</v>
      </c>
      <c r="G39" s="562" t="s">
        <v>185</v>
      </c>
      <c r="H39" s="562" t="s">
        <v>186</v>
      </c>
      <c r="I39" s="562" t="s">
        <v>187</v>
      </c>
      <c r="J39" s="562" t="s">
        <v>188</v>
      </c>
      <c r="K39" s="562" t="s">
        <v>189</v>
      </c>
      <c r="L39" s="562" t="s">
        <v>190</v>
      </c>
      <c r="M39" s="562" t="s">
        <v>191</v>
      </c>
      <c r="N39" s="562" t="s">
        <v>192</v>
      </c>
      <c r="O39" s="562" t="s">
        <v>193</v>
      </c>
      <c r="P39" s="562" t="s">
        <v>194</v>
      </c>
      <c r="Q39" s="562" t="s">
        <v>195</v>
      </c>
      <c r="S39" s="562" t="str">
        <f>S3</f>
        <v>Feb</v>
      </c>
    </row>
    <row r="40" spans="2:22">
      <c r="C40" t="s">
        <v>433</v>
      </c>
      <c r="D40" t="s">
        <v>413</v>
      </c>
      <c r="E40" t="s">
        <v>434</v>
      </c>
      <c r="F40" s="563" cm="1">
        <f t="array" ref="F40">[6]!HsGetValue($V$42,"Account#"&amp;LEFT($E40,7),"Allocations#Allocations","FundEntity#FNSG","Projects#"&amp;$V$41,"Scenario#Actual","Version#Official","Year#"&amp;$D40,"Period#"&amp;F$39,"BalanceType#MOVE","CostCentres#"&amp;$C40,"View#PTD")</f>
        <v>3776.3300000000004</v>
      </c>
      <c r="G40" s="563" cm="1">
        <f t="array" ref="G40">[6]!HsGetValue($V$42,"Account#"&amp;LEFT($E40,7),"Allocations#Allocations","FundEntity#FNSG","Projects#"&amp;$V$41,"Scenario#Actual","Version#Official","Year#"&amp;$D40,"Period#"&amp;G$39,"BalanceType#MOVE","CostCentres#"&amp;$C40,"View#PTD")</f>
        <v>4319</v>
      </c>
      <c r="H40" s="563" cm="1">
        <f t="array" ref="H40">[6]!HsGetValue($V$42,"Account#"&amp;LEFT($E40,7),"Allocations#Allocations","FundEntity#FNSG","Projects#"&amp;$V$41,"Scenario#Actual","Version#Official","Year#"&amp;$D40,"Period#"&amp;H$39,"BalanceType#MOVE","CostCentres#"&amp;$C40,"View#PTD")</f>
        <v>6076.1399999999994</v>
      </c>
      <c r="I40" s="563" cm="1">
        <f t="array" ref="I40">[6]!HsGetValue($V$42,"Account#"&amp;LEFT($E40,7),"Allocations#Allocations","FundEntity#FNSG","Projects#"&amp;$V$41,"Scenario#Actual","Version#Official","Year#"&amp;$D40,"Period#"&amp;I$39,"BalanceType#MOVE","CostCentres#"&amp;$C40,"View#PTD")</f>
        <v>80.73</v>
      </c>
      <c r="J40" s="563" cm="1">
        <f t="array" ref="J40">[6]!HsGetValue($V$42,"Account#"&amp;LEFT($E40,7),"Allocations#Allocations","FundEntity#FNSG","Projects#"&amp;$V$41,"Scenario#Actual","Version#Official","Year#"&amp;$D40,"Period#"&amp;J$39,"BalanceType#MOVE","CostCentres#"&amp;$C40,"View#PTD")</f>
        <v>0</v>
      </c>
      <c r="K40" s="563" cm="1">
        <f t="array" ref="K40">[6]!HsGetValue($V$42,"Account#"&amp;LEFT($E40,7),"Allocations#Allocations","FundEntity#FNSG","Projects#"&amp;$V$41,"Scenario#Actual","Version#Official","Year#"&amp;$D40,"Period#"&amp;K$39,"BalanceType#MOVE","CostCentres#"&amp;$C40,"View#PTD")</f>
        <v>3249.09</v>
      </c>
      <c r="L40" s="563" cm="1">
        <f t="array" ref="L40">[6]!HsGetValue($V$42,"Account#"&amp;LEFT($E40,7),"Allocations#Allocations","FundEntity#FNSG","Projects#"&amp;$V$41,"Scenario#Actual","Version#Official","Year#"&amp;$D40,"Period#"&amp;L$39,"BalanceType#MOVE","CostCentres#"&amp;$C40,"View#PTD")</f>
        <v>0</v>
      </c>
      <c r="M40" s="563" cm="1">
        <f t="array" ref="M40">[6]!HsGetValue($V$42,"Account#"&amp;LEFT($E40,7),"Allocations#Allocations","FundEntity#FNSG","Projects#"&amp;$V$41,"Scenario#Actual","Version#Official","Year#"&amp;$D40,"Period#"&amp;M$39,"BalanceType#MOVE","CostCentres#"&amp;$C40,"View#PTD")</f>
        <v>-1331.12</v>
      </c>
      <c r="N40" s="563" cm="1">
        <f t="array" ref="N40">[6]!HsGetValue($V$42,"Account#"&amp;LEFT($E40,7),"Allocations#Allocations","FundEntity#FNSG","Projects#"&amp;$V$41,"Scenario#Actual","Version#Official","Year#"&amp;$D40,"Period#"&amp;N$39,"BalanceType#MOVE","CostCentres#"&amp;$C40,"View#PTD")</f>
        <v>0</v>
      </c>
      <c r="O40" s="563" cm="1">
        <f t="array" ref="O40">[6]!HsGetValue($V$42,"Account#"&amp;LEFT($E40,7),"Allocations#Allocations","FundEntity#FNSG","Projects#"&amp;$V$41,"Scenario#Actual","Version#Official","Year#"&amp;$D40,"Period#"&amp;O$39,"BalanceType#MOVE","CostCentres#"&amp;$C40,"View#PTD")</f>
        <v>0</v>
      </c>
      <c r="P40" s="563" cm="1">
        <f t="array" ref="P40">[6]!HsGetValue($V$42,"Account#"&amp;LEFT($E40,7),"Allocations#Allocations","FundEntity#FNSG","Projects#"&amp;$V$41,"Scenario#Actual","Version#Official","Year#"&amp;$D40,"Period#"&amp;P$39,"BalanceType#MOVE","CostCentres#"&amp;$C40,"View#PTD")</f>
        <v>0</v>
      </c>
      <c r="Q40" s="563" cm="1">
        <f t="array" ref="Q40">[6]!HsGetValue($V$42,"Account#"&amp;LEFT($E40,7),"Allocations#Allocations","FundEntity#FNSG","Projects#"&amp;$V$41,"Scenario#Actual","Version#Official","Year#"&amp;$D40,"Period#"&amp;Q$39,"BalanceType#MOVE","CostCentres#"&amp;$C40,"View#PTD")</f>
        <v>0</v>
      </c>
      <c r="S40" s="563" cm="1">
        <f t="array" ref="S40">[6]!HsGetValue($V$42,"Account#"&amp;LEFT($E40,7),"Allocations#Allocations","FundEntity#FNSG","Projects#"&amp;$V$41,"Scenario#Actual","Version#Official","Year#"&amp;$D40,"Period#"&amp;S$39,"BalanceType#MOVE","CostCentres#"&amp;$C40,"View#YTD")</f>
        <v>16170.170000000002</v>
      </c>
    </row>
    <row r="41" spans="2:22">
      <c r="C41" t="s">
        <v>433</v>
      </c>
      <c r="D41" t="s">
        <v>413</v>
      </c>
      <c r="E41" t="s">
        <v>435</v>
      </c>
      <c r="F41" s="563" cm="1">
        <f t="array" ref="F41">[6]!HsGetValue($V$42,"Account#"&amp;LEFT($E41,7),"Allocations#Allocations","FundEntity#FNSG","Projects#"&amp;$V$41,"Scenario#Actual","Version#Official","Year#"&amp;$D41,"Period#"&amp;F$39,"BalanceType#MOVE","CostCentres#"&amp;$C41,"View#PTD")</f>
        <v>0</v>
      </c>
      <c r="G41" s="563" cm="1">
        <f t="array" ref="G41">[6]!HsGetValue($V$42,"Account#"&amp;LEFT($E41,7),"Allocations#Allocations","FundEntity#FNSG","Projects#"&amp;$V$41,"Scenario#Actual","Version#Official","Year#"&amp;$D41,"Period#"&amp;G$39,"BalanceType#MOVE","CostCentres#"&amp;$C41,"View#PTD")</f>
        <v>0</v>
      </c>
      <c r="H41" s="563" cm="1">
        <f t="array" ref="H41">[6]!HsGetValue($V$42,"Account#"&amp;LEFT($E41,7),"Allocations#Allocations","FundEntity#FNSG","Projects#"&amp;$V$41,"Scenario#Actual","Version#Official","Year#"&amp;$D41,"Period#"&amp;H$39,"BalanceType#MOVE","CostCentres#"&amp;$C41,"View#PTD")</f>
        <v>0</v>
      </c>
      <c r="I41" s="563" cm="1">
        <f t="array" ref="I41">[6]!HsGetValue($V$42,"Account#"&amp;LEFT($E41,7),"Allocations#Allocations","FundEntity#FNSG","Projects#"&amp;$V$41,"Scenario#Actual","Version#Official","Year#"&amp;$D41,"Period#"&amp;I$39,"BalanceType#MOVE","CostCentres#"&amp;$C41,"View#PTD")</f>
        <v>0</v>
      </c>
      <c r="J41" s="563" cm="1">
        <f t="array" ref="J41">[6]!HsGetValue($V$42,"Account#"&amp;LEFT($E41,7),"Allocations#Allocations","FundEntity#FNSG","Projects#"&amp;$V$41,"Scenario#Actual","Version#Official","Year#"&amp;$D41,"Period#"&amp;J$39,"BalanceType#MOVE","CostCentres#"&amp;$C41,"View#PTD")</f>
        <v>0</v>
      </c>
      <c r="K41" s="563" cm="1">
        <f t="array" ref="K41">[6]!HsGetValue($V$42,"Account#"&amp;LEFT($E41,7),"Allocations#Allocations","FundEntity#FNSG","Projects#"&amp;$V$41,"Scenario#Actual","Version#Official","Year#"&amp;$D41,"Period#"&amp;K$39,"BalanceType#MOVE","CostCentres#"&amp;$C41,"View#PTD")</f>
        <v>0</v>
      </c>
      <c r="L41" s="563" cm="1">
        <f t="array" ref="L41">[6]!HsGetValue($V$42,"Account#"&amp;LEFT($E41,7),"Allocations#Allocations","FundEntity#FNSG","Projects#"&amp;$V$41,"Scenario#Actual","Version#Official","Year#"&amp;$D41,"Period#"&amp;L$39,"BalanceType#MOVE","CostCentres#"&amp;$C41,"View#PTD")</f>
        <v>0</v>
      </c>
      <c r="M41" s="563" cm="1">
        <f t="array" ref="M41">[6]!HsGetValue($V$42,"Account#"&amp;LEFT($E41,7),"Allocations#Allocations","FundEntity#FNSG","Projects#"&amp;$V$41,"Scenario#Actual","Version#Official","Year#"&amp;$D41,"Period#"&amp;M$39,"BalanceType#MOVE","CostCentres#"&amp;$C41,"View#PTD")</f>
        <v>0</v>
      </c>
      <c r="N41" s="563" cm="1">
        <f t="array" ref="N41">[6]!HsGetValue($V$42,"Account#"&amp;LEFT($E41,7),"Allocations#Allocations","FundEntity#FNSG","Projects#"&amp;$V$41,"Scenario#Actual","Version#Official","Year#"&amp;$D41,"Period#"&amp;N$39,"BalanceType#MOVE","CostCentres#"&amp;$C41,"View#PTD")</f>
        <v>0</v>
      </c>
      <c r="O41" s="563" cm="1">
        <f t="array" ref="O41">[6]!HsGetValue($V$42,"Account#"&amp;LEFT($E41,7),"Allocations#Allocations","FundEntity#FNSG","Projects#"&amp;$V$41,"Scenario#Actual","Version#Official","Year#"&amp;$D41,"Period#"&amp;O$39,"BalanceType#MOVE","CostCentres#"&amp;$C41,"View#PTD")</f>
        <v>0</v>
      </c>
      <c r="P41" s="563" cm="1">
        <f t="array" ref="P41">[6]!HsGetValue($V$42,"Account#"&amp;LEFT($E41,7),"Allocations#Allocations","FundEntity#FNSG","Projects#"&amp;$V$41,"Scenario#Actual","Version#Official","Year#"&amp;$D41,"Period#"&amp;P$39,"BalanceType#MOVE","CostCentres#"&amp;$C41,"View#PTD")</f>
        <v>0</v>
      </c>
      <c r="Q41" s="563" cm="1">
        <f t="array" ref="Q41">[6]!HsGetValue($V$42,"Account#"&amp;LEFT($E41,7),"Allocations#Allocations","FundEntity#FNSG","Projects#"&amp;$V$41,"Scenario#Actual","Version#Official","Year#"&amp;$D41,"Period#"&amp;Q$39,"BalanceType#MOVE","CostCentres#"&amp;$C41,"View#PTD")</f>
        <v>0</v>
      </c>
      <c r="S41" s="563" cm="1">
        <f t="array" ref="S41">[6]!HsGetValue($V$42,"Account#"&amp;LEFT($E41,7),"Allocations#Allocations","FundEntity#FNSG","Projects#"&amp;$V$41,"Scenario#Actual","Version#Official","Year#"&amp;$D41,"Period#"&amp;S$39,"BalanceType#MOVE","CostCentres#"&amp;$C41,"View#YTD")</f>
        <v>0</v>
      </c>
      <c r="V41" t="s">
        <v>436</v>
      </c>
    </row>
    <row r="42" spans="2:22">
      <c r="C42" t="s">
        <v>433</v>
      </c>
      <c r="D42" t="s">
        <v>413</v>
      </c>
      <c r="E42" t="s">
        <v>437</v>
      </c>
      <c r="F42" s="563" cm="1">
        <f t="array" ref="F42">[6]!HsGetValue($V$42,"Account#"&amp;LEFT($E42,7),"Allocations#Allocations","FundEntity#FNSG","Projects#"&amp;$V$41,"Scenario#Actual","Version#Official","Year#"&amp;$D42,"Period#"&amp;F$39,"BalanceType#MOVE","CostCentres#"&amp;$C42,"View#PTD")</f>
        <v>0</v>
      </c>
      <c r="G42" s="563" cm="1">
        <f t="array" ref="G42">[6]!HsGetValue($V$42,"Account#"&amp;LEFT($E42,7),"Allocations#Allocations","FundEntity#FNSG","Projects#"&amp;$V$41,"Scenario#Actual","Version#Official","Year#"&amp;$D42,"Period#"&amp;G$39,"BalanceType#MOVE","CostCentres#"&amp;$C42,"View#PTD")</f>
        <v>0</v>
      </c>
      <c r="H42" s="563" cm="1">
        <f t="array" ref="H42">[6]!HsGetValue($V$42,"Account#"&amp;LEFT($E42,7),"Allocations#Allocations","FundEntity#FNSG","Projects#"&amp;$V$41,"Scenario#Actual","Version#Official","Year#"&amp;$D42,"Period#"&amp;H$39,"BalanceType#MOVE","CostCentres#"&amp;$C42,"View#PTD")</f>
        <v>0</v>
      </c>
      <c r="I42" s="563" cm="1">
        <f t="array" ref="I42">[6]!HsGetValue($V$42,"Account#"&amp;LEFT($E42,7),"Allocations#Allocations","FundEntity#FNSG","Projects#"&amp;$V$41,"Scenario#Actual","Version#Official","Year#"&amp;$D42,"Period#"&amp;I$39,"BalanceType#MOVE","CostCentres#"&amp;$C42,"View#PTD")</f>
        <v>0</v>
      </c>
      <c r="J42" s="563" cm="1">
        <f t="array" ref="J42">[6]!HsGetValue($V$42,"Account#"&amp;LEFT($E42,7),"Allocations#Allocations","FundEntity#FNSG","Projects#"&amp;$V$41,"Scenario#Actual","Version#Official","Year#"&amp;$D42,"Period#"&amp;J$39,"BalanceType#MOVE","CostCentres#"&amp;$C42,"View#PTD")</f>
        <v>0</v>
      </c>
      <c r="K42" s="563" cm="1">
        <f t="array" ref="K42">[6]!HsGetValue($V$42,"Account#"&amp;LEFT($E42,7),"Allocations#Allocations","FundEntity#FNSG","Projects#"&amp;$V$41,"Scenario#Actual","Version#Official","Year#"&amp;$D42,"Period#"&amp;K$39,"BalanceType#MOVE","CostCentres#"&amp;$C42,"View#PTD")</f>
        <v>0</v>
      </c>
      <c r="L42" s="563" cm="1">
        <f t="array" ref="L42">[6]!HsGetValue($V$42,"Account#"&amp;LEFT($E42,7),"Allocations#Allocations","FundEntity#FNSG","Projects#"&amp;$V$41,"Scenario#Actual","Version#Official","Year#"&amp;$D42,"Period#"&amp;L$39,"BalanceType#MOVE","CostCentres#"&amp;$C42,"View#PTD")</f>
        <v>0</v>
      </c>
      <c r="M42" s="563" cm="1">
        <f t="array" ref="M42">[6]!HsGetValue($V$42,"Account#"&amp;LEFT($E42,7),"Allocations#Allocations","FundEntity#FNSG","Projects#"&amp;$V$41,"Scenario#Actual","Version#Official","Year#"&amp;$D42,"Period#"&amp;M$39,"BalanceType#MOVE","CostCentres#"&amp;$C42,"View#PTD")</f>
        <v>0</v>
      </c>
      <c r="N42" s="563" cm="1">
        <f t="array" ref="N42">[6]!HsGetValue($V$42,"Account#"&amp;LEFT($E42,7),"Allocations#Allocations","FundEntity#FNSG","Projects#"&amp;$V$41,"Scenario#Actual","Version#Official","Year#"&amp;$D42,"Period#"&amp;N$39,"BalanceType#MOVE","CostCentres#"&amp;$C42,"View#PTD")</f>
        <v>0</v>
      </c>
      <c r="O42" s="563" cm="1">
        <f t="array" ref="O42">[6]!HsGetValue($V$42,"Account#"&amp;LEFT($E42,7),"Allocations#Allocations","FundEntity#FNSG","Projects#"&amp;$V$41,"Scenario#Actual","Version#Official","Year#"&amp;$D42,"Period#"&amp;O$39,"BalanceType#MOVE","CostCentres#"&amp;$C42,"View#PTD")</f>
        <v>0</v>
      </c>
      <c r="P42" s="563" cm="1">
        <f t="array" ref="P42">[6]!HsGetValue($V$42,"Account#"&amp;LEFT($E42,7),"Allocations#Allocations","FundEntity#FNSG","Projects#"&amp;$V$41,"Scenario#Actual","Version#Official","Year#"&amp;$D42,"Period#"&amp;P$39,"BalanceType#MOVE","CostCentres#"&amp;$C42,"View#PTD")</f>
        <v>0</v>
      </c>
      <c r="Q42" s="563" cm="1">
        <f t="array" ref="Q42">[6]!HsGetValue($V$42,"Account#"&amp;LEFT($E42,7),"Allocations#Allocations","FundEntity#FNSG","Projects#"&amp;$V$41,"Scenario#Actual","Version#Official","Year#"&amp;$D42,"Period#"&amp;Q$39,"BalanceType#MOVE","CostCentres#"&amp;$C42,"View#PTD")</f>
        <v>0</v>
      </c>
      <c r="S42" s="563" cm="1">
        <f t="array" ref="S42">[6]!HsGetValue($V$42,"Account#"&amp;LEFT($E42,7),"Allocations#Allocations","FundEntity#FNSG","Projects#"&amp;$V$41,"Scenario#Actual","Version#Official","Year#"&amp;$D42,"Period#"&amp;S$39,"BalanceType#MOVE","CostCentres#"&amp;$C42,"View#YTD")</f>
        <v>0</v>
      </c>
      <c r="V42" t="s">
        <v>438</v>
      </c>
    </row>
    <row r="43" spans="2:22">
      <c r="C43" t="s">
        <v>433</v>
      </c>
      <c r="D43" t="s">
        <v>413</v>
      </c>
      <c r="E43" t="s">
        <v>439</v>
      </c>
      <c r="F43" s="563" cm="1">
        <f t="array" ref="F43">[6]!HsGetValue($V$42,"Account#"&amp;LEFT($E43,7),"Allocations#Allocations","FundEntity#FNSG","Projects#"&amp;$V$41,"Scenario#Actual","Version#Official","Year#"&amp;$D43,"Period#"&amp;F$39,"BalanceType#MOVE","CostCentres#"&amp;$C43,"View#PTD")</f>
        <v>10241.650000000001</v>
      </c>
      <c r="G43" s="563" cm="1">
        <f t="array" ref="G43">[6]!HsGetValue($V$42,"Account#"&amp;LEFT($E43,7),"Allocations#Allocations","FundEntity#FNSG","Projects#"&amp;$V$41,"Scenario#Actual","Version#Official","Year#"&amp;$D43,"Period#"&amp;G$39,"BalanceType#MOVE","CostCentres#"&amp;$C43,"View#PTD")</f>
        <v>16459.460000000006</v>
      </c>
      <c r="H43" s="563" cm="1">
        <f t="array" ref="H43">[6]!HsGetValue($V$42,"Account#"&amp;LEFT($E43,7),"Allocations#Allocations","FundEntity#FNSG","Projects#"&amp;$V$41,"Scenario#Actual","Version#Official","Year#"&amp;$D43,"Period#"&amp;H$39,"BalanceType#MOVE","CostCentres#"&amp;$C43,"View#PTD")</f>
        <v>-48411.73</v>
      </c>
      <c r="I43" s="563" cm="1">
        <f t="array" ref="I43">[6]!HsGetValue($V$42,"Account#"&amp;LEFT($E43,7),"Allocations#Allocations","FundEntity#FNSG","Projects#"&amp;$V$41,"Scenario#Actual","Version#Official","Year#"&amp;$D43,"Period#"&amp;I$39,"BalanceType#MOVE","CostCentres#"&amp;$C43,"View#PTD")</f>
        <v>0</v>
      </c>
      <c r="J43" s="563" cm="1">
        <f t="array" ref="J43">[6]!HsGetValue($V$42,"Account#"&amp;LEFT($E43,7),"Allocations#Allocations","FundEntity#FNSG","Projects#"&amp;$V$41,"Scenario#Actual","Version#Official","Year#"&amp;$D43,"Period#"&amp;J$39,"BalanceType#MOVE","CostCentres#"&amp;$C43,"View#PTD")</f>
        <v>0</v>
      </c>
      <c r="K43" s="563" cm="1">
        <f t="array" ref="K43">[6]!HsGetValue($V$42,"Account#"&amp;LEFT($E43,7),"Allocations#Allocations","FundEntity#FNSG","Projects#"&amp;$V$41,"Scenario#Actual","Version#Official","Year#"&amp;$D43,"Period#"&amp;K$39,"BalanceType#MOVE","CostCentres#"&amp;$C43,"View#PTD")</f>
        <v>5200</v>
      </c>
      <c r="L43" s="563" cm="1">
        <f t="array" ref="L43">[6]!HsGetValue($V$42,"Account#"&amp;LEFT($E43,7),"Allocations#Allocations","FundEntity#FNSG","Projects#"&amp;$V$41,"Scenario#Actual","Version#Official","Year#"&amp;$D43,"Period#"&amp;L$39,"BalanceType#MOVE","CostCentres#"&amp;$C43,"View#PTD")</f>
        <v>-44165.21</v>
      </c>
      <c r="M43" s="563" cm="1">
        <f t="array" ref="M43">[6]!HsGetValue($V$42,"Account#"&amp;LEFT($E43,7),"Allocations#Allocations","FundEntity#FNSG","Projects#"&amp;$V$41,"Scenario#Actual","Version#Official","Year#"&amp;$D43,"Period#"&amp;M$39,"BalanceType#MOVE","CostCentres#"&amp;$C43,"View#PTD")</f>
        <v>0</v>
      </c>
      <c r="N43" s="563" cm="1">
        <f t="array" ref="N43">[6]!HsGetValue($V$42,"Account#"&amp;LEFT($E43,7),"Allocations#Allocations","FundEntity#FNSG","Projects#"&amp;$V$41,"Scenario#Actual","Version#Official","Year#"&amp;$D43,"Period#"&amp;N$39,"BalanceType#MOVE","CostCentres#"&amp;$C43,"View#PTD")</f>
        <v>0</v>
      </c>
      <c r="O43" s="563" cm="1">
        <f t="array" ref="O43">[6]!HsGetValue($V$42,"Account#"&amp;LEFT($E43,7),"Allocations#Allocations","FundEntity#FNSG","Projects#"&amp;$V$41,"Scenario#Actual","Version#Official","Year#"&amp;$D43,"Period#"&amp;O$39,"BalanceType#MOVE","CostCentres#"&amp;$C43,"View#PTD")</f>
        <v>0</v>
      </c>
      <c r="P43" s="563" cm="1">
        <f t="array" ref="P43">[6]!HsGetValue($V$42,"Account#"&amp;LEFT($E43,7),"Allocations#Allocations","FundEntity#FNSG","Projects#"&amp;$V$41,"Scenario#Actual","Version#Official","Year#"&amp;$D43,"Period#"&amp;P$39,"BalanceType#MOVE","CostCentres#"&amp;$C43,"View#PTD")</f>
        <v>0</v>
      </c>
      <c r="Q43" s="563" cm="1">
        <f t="array" ref="Q43">[6]!HsGetValue($V$42,"Account#"&amp;LEFT($E43,7),"Allocations#Allocations","FundEntity#FNSG","Projects#"&amp;$V$41,"Scenario#Actual","Version#Official","Year#"&amp;$D43,"Period#"&amp;Q$39,"BalanceType#MOVE","CostCentres#"&amp;$C43,"View#PTD")</f>
        <v>0</v>
      </c>
      <c r="S43" s="563" cm="1">
        <f t="array" ref="S43">[6]!HsGetValue($V$42,"Account#"&amp;LEFT($E43,7),"Allocations#Allocations","FundEntity#FNSG","Projects#"&amp;$V$41,"Scenario#Actual","Version#Official","Year#"&amp;$D43,"Period#"&amp;S$39,"BalanceType#MOVE","CostCentres#"&amp;$C43,"View#YTD")</f>
        <v>-60675.829999999994</v>
      </c>
    </row>
    <row r="44" spans="2:22">
      <c r="C44" t="s">
        <v>433</v>
      </c>
      <c r="D44" t="s">
        <v>413</v>
      </c>
      <c r="E44" t="s">
        <v>440</v>
      </c>
      <c r="F44" s="563" cm="1">
        <f t="array" ref="F44">[6]!HsGetValue($V$42,"Account#"&amp;LEFT($E44,7),"Allocations#Allocations","FundEntity#FNSG","Projects#"&amp;$V$41,"Scenario#Actual","Version#Official","Year#"&amp;$D44,"Period#"&amp;F$39,"BalanceType#MOVE","CostCentres#"&amp;$C44,"View#PTD")</f>
        <v>0</v>
      </c>
      <c r="G44" s="563" cm="1">
        <f t="array" ref="G44">[6]!HsGetValue($V$42,"Account#"&amp;LEFT($E44,7),"Allocations#Allocations","FundEntity#FNSG","Projects#"&amp;$V$41,"Scenario#Actual","Version#Official","Year#"&amp;$D44,"Period#"&amp;G$39,"BalanceType#MOVE","CostCentres#"&amp;$C44,"View#PTD")</f>
        <v>0</v>
      </c>
      <c r="H44" s="563" cm="1">
        <f t="array" ref="H44">[6]!HsGetValue($V$42,"Account#"&amp;LEFT($E44,7),"Allocations#Allocations","FundEntity#FNSG","Projects#"&amp;$V$41,"Scenario#Actual","Version#Official","Year#"&amp;$D44,"Period#"&amp;H$39,"BalanceType#MOVE","CostCentres#"&amp;$C44,"View#PTD")</f>
        <v>0</v>
      </c>
      <c r="I44" s="563" cm="1">
        <f t="array" ref="I44">[6]!HsGetValue($V$42,"Account#"&amp;LEFT($E44,7),"Allocations#Allocations","FundEntity#FNSG","Projects#"&amp;$V$41,"Scenario#Actual","Version#Official","Year#"&amp;$D44,"Period#"&amp;I$39,"BalanceType#MOVE","CostCentres#"&amp;$C44,"View#PTD")</f>
        <v>0</v>
      </c>
      <c r="J44" s="563" cm="1">
        <f t="array" ref="J44">[6]!HsGetValue($V$42,"Account#"&amp;LEFT($E44,7),"Allocations#Allocations","FundEntity#FNSG","Projects#"&amp;$V$41,"Scenario#Actual","Version#Official","Year#"&amp;$D44,"Period#"&amp;J$39,"BalanceType#MOVE","CostCentres#"&amp;$C44,"View#PTD")</f>
        <v>0</v>
      </c>
      <c r="K44" s="563" cm="1">
        <f t="array" ref="K44">[6]!HsGetValue($V$42,"Account#"&amp;LEFT($E44,7),"Allocations#Allocations","FundEntity#FNSG","Projects#"&amp;$V$41,"Scenario#Actual","Version#Official","Year#"&amp;$D44,"Period#"&amp;K$39,"BalanceType#MOVE","CostCentres#"&amp;$C44,"View#PTD")</f>
        <v>0</v>
      </c>
      <c r="L44" s="563" cm="1">
        <f t="array" ref="L44">[6]!HsGetValue($V$42,"Account#"&amp;LEFT($E44,7),"Allocations#Allocations","FundEntity#FNSG","Projects#"&amp;$V$41,"Scenario#Actual","Version#Official","Year#"&amp;$D44,"Period#"&amp;L$39,"BalanceType#MOVE","CostCentres#"&amp;$C44,"View#PTD")</f>
        <v>0</v>
      </c>
      <c r="M44" s="563" cm="1">
        <f t="array" ref="M44">[6]!HsGetValue($V$42,"Account#"&amp;LEFT($E44,7),"Allocations#Allocations","FundEntity#FNSG","Projects#"&amp;$V$41,"Scenario#Actual","Version#Official","Year#"&amp;$D44,"Period#"&amp;M$39,"BalanceType#MOVE","CostCentres#"&amp;$C44,"View#PTD")</f>
        <v>0</v>
      </c>
      <c r="N44" s="563" cm="1">
        <f t="array" ref="N44">[6]!HsGetValue($V$42,"Account#"&amp;LEFT($E44,7),"Allocations#Allocations","FundEntity#FNSG","Projects#"&amp;$V$41,"Scenario#Actual","Version#Official","Year#"&amp;$D44,"Period#"&amp;N$39,"BalanceType#MOVE","CostCentres#"&amp;$C44,"View#PTD")</f>
        <v>0</v>
      </c>
      <c r="O44" s="563" cm="1">
        <f t="array" ref="O44">[6]!HsGetValue($V$42,"Account#"&amp;LEFT($E44,7),"Allocations#Allocations","FundEntity#FNSG","Projects#"&amp;$V$41,"Scenario#Actual","Version#Official","Year#"&amp;$D44,"Period#"&amp;O$39,"BalanceType#MOVE","CostCentres#"&amp;$C44,"View#PTD")</f>
        <v>0</v>
      </c>
      <c r="P44" s="563" cm="1">
        <f t="array" ref="P44">[6]!HsGetValue($V$42,"Account#"&amp;LEFT($E44,7),"Allocations#Allocations","FundEntity#FNSG","Projects#"&amp;$V$41,"Scenario#Actual","Version#Official","Year#"&amp;$D44,"Period#"&amp;P$39,"BalanceType#MOVE","CostCentres#"&amp;$C44,"View#PTD")</f>
        <v>0</v>
      </c>
      <c r="Q44" s="563" cm="1">
        <f t="array" ref="Q44">[6]!HsGetValue($V$42,"Account#"&amp;LEFT($E44,7),"Allocations#Allocations","FundEntity#FNSG","Projects#"&amp;$V$41,"Scenario#Actual","Version#Official","Year#"&amp;$D44,"Period#"&amp;Q$39,"BalanceType#MOVE","CostCentres#"&amp;$C44,"View#PTD")</f>
        <v>0</v>
      </c>
      <c r="S44" s="563" cm="1">
        <f t="array" ref="S44">[6]!HsGetValue($V$42,"Account#"&amp;LEFT($E44,7),"Allocations#Allocations","FundEntity#FNSG","Projects#"&amp;$V$41,"Scenario#Actual","Version#Official","Year#"&amp;$D44,"Period#"&amp;S$39,"BalanceType#MOVE","CostCentres#"&amp;$C44,"View#YTD")</f>
        <v>0</v>
      </c>
    </row>
    <row r="45" spans="2:22">
      <c r="C45" t="s">
        <v>433</v>
      </c>
      <c r="D45" t="s">
        <v>413</v>
      </c>
      <c r="E45" t="s">
        <v>441</v>
      </c>
      <c r="F45" s="563" cm="1">
        <f t="array" ref="F45">[6]!HsGetValue($V$42,"Account#"&amp;LEFT($E45,7),"Allocations#Allocations","FundEntity#FNSG","Projects#"&amp;$V$41,"Scenario#Actual","Version#Official","Year#"&amp;$D45,"Period#"&amp;F$39,"BalanceType#MOVE","CostCentres#"&amp;$C45,"View#PTD")</f>
        <v>4862.53</v>
      </c>
      <c r="G45" s="563" cm="1">
        <f t="array" ref="G45">[6]!HsGetValue($V$42,"Account#"&amp;LEFT($E45,7),"Allocations#Allocations","FundEntity#FNSG","Projects#"&amp;$V$41,"Scenario#Actual","Version#Official","Year#"&amp;$D45,"Period#"&amp;G$39,"BalanceType#MOVE","CostCentres#"&amp;$C45,"View#PTD")</f>
        <v>11222.539999999999</v>
      </c>
      <c r="H45" s="563" cm="1">
        <f t="array" ref="H45">[6]!HsGetValue($V$42,"Account#"&amp;LEFT($E45,7),"Allocations#Allocations","FundEntity#FNSG","Projects#"&amp;$V$41,"Scenario#Actual","Version#Official","Year#"&amp;$D45,"Period#"&amp;H$39,"BalanceType#MOVE","CostCentres#"&amp;$C45,"View#PTD")</f>
        <v>11163.52</v>
      </c>
      <c r="I45" s="563" cm="1">
        <f t="array" ref="I45">[6]!HsGetValue($V$42,"Account#"&amp;LEFT($E45,7),"Allocations#Allocations","FundEntity#FNSG","Projects#"&amp;$V$41,"Scenario#Actual","Version#Official","Year#"&amp;$D45,"Period#"&amp;I$39,"BalanceType#MOVE","CostCentres#"&amp;$C45,"View#PTD")</f>
        <v>23554.780000000002</v>
      </c>
      <c r="J45" s="563" cm="1">
        <f t="array" ref="J45">[6]!HsGetValue($V$42,"Account#"&amp;LEFT($E45,7),"Allocations#Allocations","FundEntity#FNSG","Projects#"&amp;$V$41,"Scenario#Actual","Version#Official","Year#"&amp;$D45,"Period#"&amp;J$39,"BalanceType#MOVE","CostCentres#"&amp;$C45,"View#PTD")</f>
        <v>15801.689999999999</v>
      </c>
      <c r="K45" s="563" cm="1">
        <f t="array" ref="K45">[6]!HsGetValue($V$42,"Account#"&amp;LEFT($E45,7),"Allocations#Allocations","FundEntity#FNSG","Projects#"&amp;$V$41,"Scenario#Actual","Version#Official","Year#"&amp;$D45,"Period#"&amp;K$39,"BalanceType#MOVE","CostCentres#"&amp;$C45,"View#PTD")</f>
        <v>10517.22</v>
      </c>
      <c r="L45" s="563" cm="1">
        <f t="array" ref="L45">[6]!HsGetValue($V$42,"Account#"&amp;LEFT($E45,7),"Allocations#Allocations","FundEntity#FNSG","Projects#"&amp;$V$41,"Scenario#Actual","Version#Official","Year#"&amp;$D45,"Period#"&amp;L$39,"BalanceType#MOVE","CostCentres#"&amp;$C45,"View#PTD")</f>
        <v>-15848.62</v>
      </c>
      <c r="M45" s="563" cm="1">
        <f t="array" ref="M45">[6]!HsGetValue($V$42,"Account#"&amp;LEFT($E45,7),"Allocations#Allocations","FundEntity#FNSG","Projects#"&amp;$V$41,"Scenario#Actual","Version#Official","Year#"&amp;$D45,"Period#"&amp;M$39,"BalanceType#MOVE","CostCentres#"&amp;$C45,"View#PTD")</f>
        <v>6836.18</v>
      </c>
      <c r="N45" s="563" cm="1">
        <f t="array" ref="N45">[6]!HsGetValue($V$42,"Account#"&amp;LEFT($E45,7),"Allocations#Allocations","FundEntity#FNSG","Projects#"&amp;$V$41,"Scenario#Actual","Version#Official","Year#"&amp;$D45,"Period#"&amp;N$39,"BalanceType#MOVE","CostCentres#"&amp;$C45,"View#PTD")</f>
        <v>0</v>
      </c>
      <c r="O45" s="563" cm="1">
        <f t="array" ref="O45">[6]!HsGetValue($V$42,"Account#"&amp;LEFT($E45,7),"Allocations#Allocations","FundEntity#FNSG","Projects#"&amp;$V$41,"Scenario#Actual","Version#Official","Year#"&amp;$D45,"Period#"&amp;O$39,"BalanceType#MOVE","CostCentres#"&amp;$C45,"View#PTD")</f>
        <v>0</v>
      </c>
      <c r="P45" s="563" cm="1">
        <f t="array" ref="P45">[6]!HsGetValue($V$42,"Account#"&amp;LEFT($E45,7),"Allocations#Allocations","FundEntity#FNSG","Projects#"&amp;$V$41,"Scenario#Actual","Version#Official","Year#"&amp;$D45,"Period#"&amp;P$39,"BalanceType#MOVE","CostCentres#"&amp;$C45,"View#PTD")</f>
        <v>0</v>
      </c>
      <c r="Q45" s="563" cm="1">
        <f t="array" ref="Q45">[6]!HsGetValue($V$42,"Account#"&amp;LEFT($E45,7),"Allocations#Allocations","FundEntity#FNSG","Projects#"&amp;$V$41,"Scenario#Actual","Version#Official","Year#"&amp;$D45,"Period#"&amp;Q$39,"BalanceType#MOVE","CostCentres#"&amp;$C45,"View#PTD")</f>
        <v>0</v>
      </c>
      <c r="S45" s="563" cm="1">
        <f t="array" ref="S45">[6]!HsGetValue($V$42,"Account#"&amp;LEFT($E45,7),"Allocations#Allocations","FundEntity#FNSG","Projects#"&amp;$V$41,"Scenario#Actual","Version#Official","Year#"&amp;$D45,"Period#"&amp;S$39,"BalanceType#MOVE","CostCentres#"&amp;$C45,"View#YTD")</f>
        <v>68109.84</v>
      </c>
    </row>
    <row r="46" spans="2:22">
      <c r="C46" t="s">
        <v>433</v>
      </c>
      <c r="D46" t="s">
        <v>413</v>
      </c>
      <c r="E46" t="s">
        <v>442</v>
      </c>
      <c r="F46" s="563" cm="1">
        <f t="array" ref="F46">[6]!HsGetValue($V$42,"Account#"&amp;LEFT($E46,7),"Allocations#Allocations","FundEntity#FNSG","Projects#"&amp;$V$41,"Scenario#Actual","Version#Official","Year#"&amp;$D46,"Period#"&amp;F$39,"BalanceType#MOVE","CostCentres#"&amp;$C46,"View#PTD")</f>
        <v>9328.61</v>
      </c>
      <c r="G46" s="563" cm="1">
        <f t="array" ref="G46">[6]!HsGetValue($V$42,"Account#"&amp;LEFT($E46,7),"Allocations#Allocations","FundEntity#FNSG","Projects#"&amp;$V$41,"Scenario#Actual","Version#Official","Year#"&amp;$D46,"Period#"&amp;G$39,"BalanceType#MOVE","CostCentres#"&amp;$C46,"View#PTD")</f>
        <v>9191.7799999999988</v>
      </c>
      <c r="H46" s="563" cm="1">
        <f t="array" ref="H46">[6]!HsGetValue($V$42,"Account#"&amp;LEFT($E46,7),"Allocations#Allocations","FundEntity#FNSG","Projects#"&amp;$V$41,"Scenario#Actual","Version#Official","Year#"&amp;$D46,"Period#"&amp;H$39,"BalanceType#MOVE","CostCentres#"&amp;$C46,"View#PTD")</f>
        <v>8730.33</v>
      </c>
      <c r="I46" s="563" cm="1">
        <f t="array" ref="I46">[6]!HsGetValue($V$42,"Account#"&amp;LEFT($E46,7),"Allocations#Allocations","FundEntity#FNSG","Projects#"&amp;$V$41,"Scenario#Actual","Version#Official","Year#"&amp;$D46,"Period#"&amp;I$39,"BalanceType#MOVE","CostCentres#"&amp;$C46,"View#PTD")</f>
        <v>4381.92</v>
      </c>
      <c r="J46" s="563" cm="1">
        <f t="array" ref="J46">[6]!HsGetValue($V$42,"Account#"&amp;LEFT($E46,7),"Allocations#Allocations","FundEntity#FNSG","Projects#"&amp;$V$41,"Scenario#Actual","Version#Official","Year#"&amp;$D46,"Period#"&amp;J$39,"BalanceType#MOVE","CostCentres#"&amp;$C46,"View#PTD")</f>
        <v>11689.570000000002</v>
      </c>
      <c r="K46" s="563" cm="1">
        <f t="array" ref="K46">[6]!HsGetValue($V$42,"Account#"&amp;LEFT($E46,7),"Allocations#Allocations","FundEntity#FNSG","Projects#"&amp;$V$41,"Scenario#Actual","Version#Official","Year#"&amp;$D46,"Period#"&amp;K$39,"BalanceType#MOVE","CostCentres#"&amp;$C46,"View#PTD")</f>
        <v>12516.89</v>
      </c>
      <c r="L46" s="563" cm="1">
        <f t="array" ref="L46">[6]!HsGetValue($V$42,"Account#"&amp;LEFT($E46,7),"Allocations#Allocations","FundEntity#FNSG","Projects#"&amp;$V$41,"Scenario#Actual","Version#Official","Year#"&amp;$D46,"Period#"&amp;L$39,"BalanceType#MOVE","CostCentres#"&amp;$C46,"View#PTD")</f>
        <v>-16291.99</v>
      </c>
      <c r="M46" s="563" cm="1">
        <f t="array" ref="M46">[6]!HsGetValue($V$42,"Account#"&amp;LEFT($E46,7),"Allocations#Allocations","FundEntity#FNSG","Projects#"&amp;$V$41,"Scenario#Actual","Version#Official","Year#"&amp;$D46,"Period#"&amp;M$39,"BalanceType#MOVE","CostCentres#"&amp;$C46,"View#PTD")</f>
        <v>22405.33</v>
      </c>
      <c r="N46" s="563" cm="1">
        <f t="array" ref="N46">[6]!HsGetValue($V$42,"Account#"&amp;LEFT($E46,7),"Allocations#Allocations","FundEntity#FNSG","Projects#"&amp;$V$41,"Scenario#Actual","Version#Official","Year#"&amp;$D46,"Period#"&amp;N$39,"BalanceType#MOVE","CostCentres#"&amp;$C46,"View#PTD")</f>
        <v>0</v>
      </c>
      <c r="O46" s="563" cm="1">
        <f t="array" ref="O46">[6]!HsGetValue($V$42,"Account#"&amp;LEFT($E46,7),"Allocations#Allocations","FundEntity#FNSG","Projects#"&amp;$V$41,"Scenario#Actual","Version#Official","Year#"&amp;$D46,"Period#"&amp;O$39,"BalanceType#MOVE","CostCentres#"&amp;$C46,"View#PTD")</f>
        <v>0</v>
      </c>
      <c r="P46" s="563" cm="1">
        <f t="array" ref="P46">[6]!HsGetValue($V$42,"Account#"&amp;LEFT($E46,7),"Allocations#Allocations","FundEntity#FNSG","Projects#"&amp;$V$41,"Scenario#Actual","Version#Official","Year#"&amp;$D46,"Period#"&amp;P$39,"BalanceType#MOVE","CostCentres#"&amp;$C46,"View#PTD")</f>
        <v>0</v>
      </c>
      <c r="Q46" s="563" cm="1">
        <f t="array" ref="Q46">[6]!HsGetValue($V$42,"Account#"&amp;LEFT($E46,7),"Allocations#Allocations","FundEntity#FNSG","Projects#"&amp;$V$41,"Scenario#Actual","Version#Official","Year#"&amp;$D46,"Period#"&amp;Q$39,"BalanceType#MOVE","CostCentres#"&amp;$C46,"View#PTD")</f>
        <v>0</v>
      </c>
      <c r="S46" s="563" cm="1">
        <f t="array" ref="S46">[6]!HsGetValue($V$42,"Account#"&amp;LEFT($E46,7),"Allocations#Allocations","FundEntity#FNSG","Projects#"&amp;$V$41,"Scenario#Actual","Version#Official","Year#"&amp;$D46,"Period#"&amp;S$39,"BalanceType#MOVE","CostCentres#"&amp;$C46,"View#YTD")</f>
        <v>61952.44</v>
      </c>
    </row>
    <row r="47" spans="2:22">
      <c r="C47" t="s">
        <v>433</v>
      </c>
      <c r="D47" t="s">
        <v>413</v>
      </c>
      <c r="E47" t="s">
        <v>443</v>
      </c>
      <c r="F47" s="563" cm="1">
        <f t="array" ref="F47">[6]!HsGetValue($V$42,"Account#"&amp;LEFT($E47,7),"Allocations#Allocations","FundEntity#FNSG","Projects#"&amp;$V$41,"Scenario#Actual","Version#Official","Year#"&amp;$D47,"Period#"&amp;F$39,"BalanceType#MOVE","CostCentres#"&amp;$C47,"View#PTD")</f>
        <v>19230.910000000003</v>
      </c>
      <c r="G47" s="563" cm="1">
        <f t="array" ref="G47">[6]!HsGetValue($V$42,"Account#"&amp;LEFT($E47,7),"Allocations#Allocations","FundEntity#FNSG","Projects#"&amp;$V$41,"Scenario#Actual","Version#Official","Year#"&amp;$D47,"Period#"&amp;G$39,"BalanceType#MOVE","CostCentres#"&amp;$C47,"View#PTD")</f>
        <v>16241.940000000002</v>
      </c>
      <c r="H47" s="563" cm="1">
        <f t="array" ref="H47">[6]!HsGetValue($V$42,"Account#"&amp;LEFT($E47,7),"Allocations#Allocations","FundEntity#FNSG","Projects#"&amp;$V$41,"Scenario#Actual","Version#Official","Year#"&amp;$D47,"Period#"&amp;H$39,"BalanceType#MOVE","CostCentres#"&amp;$C47,"View#PTD")</f>
        <v>15863.08</v>
      </c>
      <c r="I47" s="563" cm="1">
        <f t="array" ref="I47">[6]!HsGetValue($V$42,"Account#"&amp;LEFT($E47,7),"Allocations#Allocations","FundEntity#FNSG","Projects#"&amp;$V$41,"Scenario#Actual","Version#Official","Year#"&amp;$D47,"Period#"&amp;I$39,"BalanceType#MOVE","CostCentres#"&amp;$C47,"View#PTD")</f>
        <v>16105.84</v>
      </c>
      <c r="J47" s="563" cm="1">
        <f t="array" ref="J47">[6]!HsGetValue($V$42,"Account#"&amp;LEFT($E47,7),"Allocations#Allocations","FundEntity#FNSG","Projects#"&amp;$V$41,"Scenario#Actual","Version#Official","Year#"&amp;$D47,"Period#"&amp;J$39,"BalanceType#MOVE","CostCentres#"&amp;$C47,"View#PTD")</f>
        <v>13793.22</v>
      </c>
      <c r="K47" s="563" cm="1">
        <f t="array" ref="K47">[6]!HsGetValue($V$42,"Account#"&amp;LEFT($E47,7),"Allocations#Allocations","FundEntity#FNSG","Projects#"&amp;$V$41,"Scenario#Actual","Version#Official","Year#"&amp;$D47,"Period#"&amp;K$39,"BalanceType#MOVE","CostCentres#"&amp;$C47,"View#PTD")</f>
        <v>18339.800000000003</v>
      </c>
      <c r="L47" s="563" cm="1">
        <f t="array" ref="L47">[6]!HsGetValue($V$42,"Account#"&amp;LEFT($E47,7),"Allocations#Allocations","FundEntity#FNSG","Projects#"&amp;$V$41,"Scenario#Actual","Version#Official","Year#"&amp;$D47,"Period#"&amp;L$39,"BalanceType#MOVE","CostCentres#"&amp;$C47,"View#PTD")</f>
        <v>14218.980000000003</v>
      </c>
      <c r="M47" s="563" cm="1">
        <f t="array" ref="M47">[6]!HsGetValue($V$42,"Account#"&amp;LEFT($E47,7),"Allocations#Allocations","FundEntity#FNSG","Projects#"&amp;$V$41,"Scenario#Actual","Version#Official","Year#"&amp;$D47,"Period#"&amp;M$39,"BalanceType#MOVE","CostCentres#"&amp;$C47,"View#PTD")</f>
        <v>5910.8899999999994</v>
      </c>
      <c r="N47" s="563" cm="1">
        <f t="array" ref="N47">[6]!HsGetValue($V$42,"Account#"&amp;LEFT($E47,7),"Allocations#Allocations","FundEntity#FNSG","Projects#"&amp;$V$41,"Scenario#Actual","Version#Official","Year#"&amp;$D47,"Period#"&amp;N$39,"BalanceType#MOVE","CostCentres#"&amp;$C47,"View#PTD")</f>
        <v>0</v>
      </c>
      <c r="O47" s="563" cm="1">
        <f t="array" ref="O47">[6]!HsGetValue($V$42,"Account#"&amp;LEFT($E47,7),"Allocations#Allocations","FundEntity#FNSG","Projects#"&amp;$V$41,"Scenario#Actual","Version#Official","Year#"&amp;$D47,"Period#"&amp;O$39,"BalanceType#MOVE","CostCentres#"&amp;$C47,"View#PTD")</f>
        <v>0</v>
      </c>
      <c r="P47" s="563" cm="1">
        <f t="array" ref="P47">[6]!HsGetValue($V$42,"Account#"&amp;LEFT($E47,7),"Allocations#Allocations","FundEntity#FNSG","Projects#"&amp;$V$41,"Scenario#Actual","Version#Official","Year#"&amp;$D47,"Period#"&amp;P$39,"BalanceType#MOVE","CostCentres#"&amp;$C47,"View#PTD")</f>
        <v>0</v>
      </c>
      <c r="Q47" s="563" cm="1">
        <f t="array" ref="Q47">[6]!HsGetValue($V$42,"Account#"&amp;LEFT($E47,7),"Allocations#Allocations","FundEntity#FNSG","Projects#"&amp;$V$41,"Scenario#Actual","Version#Official","Year#"&amp;$D47,"Period#"&amp;Q$39,"BalanceType#MOVE","CostCentres#"&amp;$C47,"View#PTD")</f>
        <v>0</v>
      </c>
      <c r="S47" s="563" cm="1">
        <f t="array" ref="S47">[6]!HsGetValue($V$42,"Account#"&amp;LEFT($E47,7),"Allocations#Allocations","FundEntity#FNSG","Projects#"&amp;$V$41,"Scenario#Actual","Version#Official","Year#"&amp;$D47,"Period#"&amp;S$39,"BalanceType#MOVE","CostCentres#"&amp;$C47,"View#YTD")</f>
        <v>119704.66000000002</v>
      </c>
    </row>
    <row r="48" spans="2:22">
      <c r="C48" t="s">
        <v>433</v>
      </c>
      <c r="D48" t="s">
        <v>413</v>
      </c>
      <c r="E48" t="s">
        <v>444</v>
      </c>
      <c r="F48" s="563" cm="1">
        <f t="array" ref="F48">[6]!HsGetValue($V$42,"Account#"&amp;LEFT($E48,7),"Allocations#Allocations","FundEntity#FNSG","Projects#"&amp;$V$41,"Scenario#Actual","Version#Official","Year#"&amp;$D48,"Period#"&amp;F$39,"BalanceType#MOVE","CostCentres#"&amp;$C48,"View#PTD")</f>
        <v>481.71999999999991</v>
      </c>
      <c r="G48" s="563" cm="1">
        <f t="array" ref="G48">[6]!HsGetValue($V$42,"Account#"&amp;LEFT($E48,7),"Allocations#Allocations","FundEntity#FNSG","Projects#"&amp;$V$41,"Scenario#Actual","Version#Official","Year#"&amp;$D48,"Period#"&amp;G$39,"BalanceType#MOVE","CostCentres#"&amp;$C48,"View#PTD")</f>
        <v>32565.59</v>
      </c>
      <c r="H48" s="563" cm="1">
        <f t="array" ref="H48">[6]!HsGetValue($V$42,"Account#"&amp;LEFT($E48,7),"Allocations#Allocations","FundEntity#FNSG","Projects#"&amp;$V$41,"Scenario#Actual","Version#Official","Year#"&amp;$D48,"Period#"&amp;H$39,"BalanceType#MOVE","CostCentres#"&amp;$C48,"View#PTD")</f>
        <v>825.05000000000007</v>
      </c>
      <c r="I48" s="563" cm="1">
        <f t="array" ref="I48">[6]!HsGetValue($V$42,"Account#"&amp;LEFT($E48,7),"Allocations#Allocations","FundEntity#FNSG","Projects#"&amp;$V$41,"Scenario#Actual","Version#Official","Year#"&amp;$D48,"Period#"&amp;I$39,"BalanceType#MOVE","CostCentres#"&amp;$C48,"View#PTD")</f>
        <v>933.47999999999968</v>
      </c>
      <c r="J48" s="563" cm="1">
        <f t="array" ref="J48">[6]!HsGetValue($V$42,"Account#"&amp;LEFT($E48,7),"Allocations#Allocations","FundEntity#FNSG","Projects#"&amp;$V$41,"Scenario#Actual","Version#Official","Year#"&amp;$D48,"Period#"&amp;J$39,"BalanceType#MOVE","CostCentres#"&amp;$C48,"View#PTD")</f>
        <v>1051.51</v>
      </c>
      <c r="K48" s="563" cm="1">
        <f t="array" ref="K48">[6]!HsGetValue($V$42,"Account#"&amp;LEFT($E48,7),"Allocations#Allocations","FundEntity#FNSG","Projects#"&amp;$V$41,"Scenario#Actual","Version#Official","Year#"&amp;$D48,"Period#"&amp;K$39,"BalanceType#MOVE","CostCentres#"&amp;$C48,"View#PTD")</f>
        <v>1248.57</v>
      </c>
      <c r="L48" s="563" cm="1">
        <f t="array" ref="L48">[6]!HsGetValue($V$42,"Account#"&amp;LEFT($E48,7),"Allocations#Allocations","FundEntity#FNSG","Projects#"&amp;$V$41,"Scenario#Actual","Version#Official","Year#"&amp;$D48,"Period#"&amp;L$39,"BalanceType#MOVE","CostCentres#"&amp;$C48,"View#PTD")</f>
        <v>-70.830000000000069</v>
      </c>
      <c r="M48" s="563" cm="1">
        <f t="array" ref="M48">[6]!HsGetValue($V$42,"Account#"&amp;LEFT($E48,7),"Allocations#Allocations","FundEntity#FNSG","Projects#"&amp;$V$41,"Scenario#Actual","Version#Official","Year#"&amp;$D48,"Period#"&amp;M$39,"BalanceType#MOVE","CostCentres#"&amp;$C48,"View#PTD")</f>
        <v>2044.3400000000001</v>
      </c>
      <c r="N48" s="563" cm="1">
        <f t="array" ref="N48">[6]!HsGetValue($V$42,"Account#"&amp;LEFT($E48,7),"Allocations#Allocations","FundEntity#FNSG","Projects#"&amp;$V$41,"Scenario#Actual","Version#Official","Year#"&amp;$D48,"Period#"&amp;N$39,"BalanceType#MOVE","CostCentres#"&amp;$C48,"View#PTD")</f>
        <v>0</v>
      </c>
      <c r="O48" s="563" cm="1">
        <f t="array" ref="O48">[6]!HsGetValue($V$42,"Account#"&amp;LEFT($E48,7),"Allocations#Allocations","FundEntity#FNSG","Projects#"&amp;$V$41,"Scenario#Actual","Version#Official","Year#"&amp;$D48,"Period#"&amp;O$39,"BalanceType#MOVE","CostCentres#"&amp;$C48,"View#PTD")</f>
        <v>0</v>
      </c>
      <c r="P48" s="563" cm="1">
        <f t="array" ref="P48">[6]!HsGetValue($V$42,"Account#"&amp;LEFT($E48,7),"Allocations#Allocations","FundEntity#FNSG","Projects#"&amp;$V$41,"Scenario#Actual","Version#Official","Year#"&amp;$D48,"Period#"&amp;P$39,"BalanceType#MOVE","CostCentres#"&amp;$C48,"View#PTD")</f>
        <v>0</v>
      </c>
      <c r="Q48" s="563" cm="1">
        <f t="array" ref="Q48">[6]!HsGetValue($V$42,"Account#"&amp;LEFT($E48,7),"Allocations#Allocations","FundEntity#FNSG","Projects#"&amp;$V$41,"Scenario#Actual","Version#Official","Year#"&amp;$D48,"Period#"&amp;Q$39,"BalanceType#MOVE","CostCentres#"&amp;$C48,"View#PTD")</f>
        <v>0</v>
      </c>
      <c r="S48" s="563" cm="1">
        <f t="array" ref="S48">[6]!HsGetValue($V$42,"Account#"&amp;LEFT($E48,7),"Allocations#Allocations","FundEntity#FNSG","Projects#"&amp;$V$41,"Scenario#Actual","Version#Official","Year#"&amp;$D48,"Period#"&amp;S$39,"BalanceType#MOVE","CostCentres#"&amp;$C48,"View#YTD")</f>
        <v>39079.430000000008</v>
      </c>
    </row>
    <row r="49" spans="2:19">
      <c r="C49" t="s">
        <v>433</v>
      </c>
      <c r="D49" t="s">
        <v>413</v>
      </c>
      <c r="E49" t="s">
        <v>445</v>
      </c>
      <c r="F49" s="563" cm="1">
        <f t="array" ref="F49">[6]!HsGetValue($V$42,"Account#"&amp;LEFT($E49,7),"Allocations#Allocations","FundEntity#FNSG","Projects#"&amp;$V$41,"Scenario#Actual","Version#Official","Year#"&amp;$D49,"Period#"&amp;F$39,"BalanceType#MOVE","CostCentres#"&amp;$C49,"View#PTD")</f>
        <v>612.46</v>
      </c>
      <c r="G49" s="563" cm="1">
        <f t="array" ref="G49">[6]!HsGetValue($V$42,"Account#"&amp;LEFT($E49,7),"Allocations#Allocations","FundEntity#FNSG","Projects#"&amp;$V$41,"Scenario#Actual","Version#Official","Year#"&amp;$D49,"Period#"&amp;G$39,"BalanceType#MOVE","CostCentres#"&amp;$C49,"View#PTD")</f>
        <v>1212.92</v>
      </c>
      <c r="H49" s="563" cm="1">
        <f t="array" ref="H49">[6]!HsGetValue($V$42,"Account#"&amp;LEFT($E49,7),"Allocations#Allocations","FundEntity#FNSG","Projects#"&amp;$V$41,"Scenario#Actual","Version#Official","Year#"&amp;$D49,"Period#"&amp;H$39,"BalanceType#MOVE","CostCentres#"&amp;$C49,"View#PTD")</f>
        <v>407.64</v>
      </c>
      <c r="I49" s="563" cm="1">
        <f t="array" ref="I49">[6]!HsGetValue($V$42,"Account#"&amp;LEFT($E49,7),"Allocations#Allocations","FundEntity#FNSG","Projects#"&amp;$V$41,"Scenario#Actual","Version#Official","Year#"&amp;$D49,"Period#"&amp;I$39,"BalanceType#MOVE","CostCentres#"&amp;$C49,"View#PTD")</f>
        <v>164.81</v>
      </c>
      <c r="J49" s="563" cm="1">
        <f t="array" ref="J49">[6]!HsGetValue($V$42,"Account#"&amp;LEFT($E49,7),"Allocations#Allocations","FundEntity#FNSG","Projects#"&amp;$V$41,"Scenario#Actual","Version#Official","Year#"&amp;$D49,"Period#"&amp;J$39,"BalanceType#MOVE","CostCentres#"&amp;$C49,"View#PTD")</f>
        <v>554.49</v>
      </c>
      <c r="K49" s="563" cm="1">
        <f t="array" ref="K49">[6]!HsGetValue($V$42,"Account#"&amp;LEFT($E49,7),"Allocations#Allocations","FundEntity#FNSG","Projects#"&amp;$V$41,"Scenario#Actual","Version#Official","Year#"&amp;$D49,"Period#"&amp;K$39,"BalanceType#MOVE","CostCentres#"&amp;$C49,"View#PTD")</f>
        <v>843.56999999999994</v>
      </c>
      <c r="L49" s="563" cm="1">
        <f t="array" ref="L49">[6]!HsGetValue($V$42,"Account#"&amp;LEFT($E49,7),"Allocations#Allocations","FundEntity#FNSG","Projects#"&amp;$V$41,"Scenario#Actual","Version#Official","Year#"&amp;$D49,"Period#"&amp;L$39,"BalanceType#MOVE","CostCentres#"&amp;$C49,"View#PTD")</f>
        <v>-2096.58</v>
      </c>
      <c r="M49" s="563" cm="1">
        <f t="array" ref="M49">[6]!HsGetValue($V$42,"Account#"&amp;LEFT($E49,7),"Allocations#Allocations","FundEntity#FNSG","Projects#"&amp;$V$41,"Scenario#Actual","Version#Official","Year#"&amp;$D49,"Period#"&amp;M$39,"BalanceType#MOVE","CostCentres#"&amp;$C49,"View#PTD")</f>
        <v>66.349999999999909</v>
      </c>
      <c r="N49" s="563" cm="1">
        <f t="array" ref="N49">[6]!HsGetValue($V$42,"Account#"&amp;LEFT($E49,7),"Allocations#Allocations","FundEntity#FNSG","Projects#"&amp;$V$41,"Scenario#Actual","Version#Official","Year#"&amp;$D49,"Period#"&amp;N$39,"BalanceType#MOVE","CostCentres#"&amp;$C49,"View#PTD")</f>
        <v>0</v>
      </c>
      <c r="O49" s="563" cm="1">
        <f t="array" ref="O49">[6]!HsGetValue($V$42,"Account#"&amp;LEFT($E49,7),"Allocations#Allocations","FundEntity#FNSG","Projects#"&amp;$V$41,"Scenario#Actual","Version#Official","Year#"&amp;$D49,"Period#"&amp;O$39,"BalanceType#MOVE","CostCentres#"&amp;$C49,"View#PTD")</f>
        <v>0</v>
      </c>
      <c r="P49" s="563" cm="1">
        <f t="array" ref="P49">[6]!HsGetValue($V$42,"Account#"&amp;LEFT($E49,7),"Allocations#Allocations","FundEntity#FNSG","Projects#"&amp;$V$41,"Scenario#Actual","Version#Official","Year#"&amp;$D49,"Period#"&amp;P$39,"BalanceType#MOVE","CostCentres#"&amp;$C49,"View#PTD")</f>
        <v>0</v>
      </c>
      <c r="Q49" s="563" cm="1">
        <f t="array" ref="Q49">[6]!HsGetValue($V$42,"Account#"&amp;LEFT($E49,7),"Allocations#Allocations","FundEntity#FNSG","Projects#"&amp;$V$41,"Scenario#Actual","Version#Official","Year#"&amp;$D49,"Period#"&amp;Q$39,"BalanceType#MOVE","CostCentres#"&amp;$C49,"View#PTD")</f>
        <v>0</v>
      </c>
      <c r="S49" s="563" cm="1">
        <f t="array" ref="S49">[6]!HsGetValue($V$42,"Account#"&amp;LEFT($E49,7),"Allocations#Allocations","FundEntity#FNSG","Projects#"&amp;$V$41,"Scenario#Actual","Version#Official","Year#"&amp;$D49,"Period#"&amp;S$39,"BalanceType#MOVE","CostCentres#"&amp;$C49,"View#YTD")</f>
        <v>1765.6599999999994</v>
      </c>
    </row>
    <row r="50" spans="2:19">
      <c r="C50" t="s">
        <v>433</v>
      </c>
      <c r="D50" t="s">
        <v>413</v>
      </c>
      <c r="E50" t="s">
        <v>446</v>
      </c>
      <c r="F50" s="563" cm="1">
        <f t="array" ref="F50">[6]!HsGetValue($V$42,"Account#"&amp;LEFT($E50,7),"Allocations#Allocations","FundEntity#FNSG","Projects#"&amp;$V$41,"Scenario#Actual","Version#Official","Year#"&amp;$D50,"Period#"&amp;F$39,"BalanceType#MOVE","CostCentres#"&amp;$C50,"View#PTD")</f>
        <v>6144.3499999999985</v>
      </c>
      <c r="G50" s="563" cm="1">
        <f t="array" ref="G50">[6]!HsGetValue($V$42,"Account#"&amp;LEFT($E50,7),"Allocations#Allocations","FundEntity#FNSG","Projects#"&amp;$V$41,"Scenario#Actual","Version#Official","Year#"&amp;$D50,"Period#"&amp;G$39,"BalanceType#MOVE","CostCentres#"&amp;$C50,"View#PTD")</f>
        <v>19052.84</v>
      </c>
      <c r="H50" s="563" cm="1">
        <f t="array" ref="H50">[6]!HsGetValue($V$42,"Account#"&amp;LEFT($E50,7),"Allocations#Allocations","FundEntity#FNSG","Projects#"&amp;$V$41,"Scenario#Actual","Version#Official","Year#"&amp;$D50,"Period#"&amp;H$39,"BalanceType#MOVE","CostCentres#"&amp;$C50,"View#PTD")</f>
        <v>7368.46</v>
      </c>
      <c r="I50" s="563" cm="1">
        <f t="array" ref="I50">[6]!HsGetValue($V$42,"Account#"&amp;LEFT($E50,7),"Allocations#Allocations","FundEntity#FNSG","Projects#"&amp;$V$41,"Scenario#Actual","Version#Official","Year#"&amp;$D50,"Period#"&amp;I$39,"BalanceType#MOVE","CostCentres#"&amp;$C50,"View#PTD")</f>
        <v>15974.819999999996</v>
      </c>
      <c r="J50" s="563" cm="1">
        <f t="array" ref="J50">[6]!HsGetValue($V$42,"Account#"&amp;LEFT($E50,7),"Allocations#Allocations","FundEntity#FNSG","Projects#"&amp;$V$41,"Scenario#Actual","Version#Official","Year#"&amp;$D50,"Period#"&amp;J$39,"BalanceType#MOVE","CostCentres#"&amp;$C50,"View#PTD")</f>
        <v>11896.880000000001</v>
      </c>
      <c r="K50" s="563" cm="1">
        <f t="array" ref="K50">[6]!HsGetValue($V$42,"Account#"&amp;LEFT($E50,7),"Allocations#Allocations","FundEntity#FNSG","Projects#"&amp;$V$41,"Scenario#Actual","Version#Official","Year#"&amp;$D50,"Period#"&amp;K$39,"BalanceType#MOVE","CostCentres#"&amp;$C50,"View#PTD")</f>
        <v>14052.9</v>
      </c>
      <c r="L50" s="563" cm="1">
        <f t="array" ref="L50">[6]!HsGetValue($V$42,"Account#"&amp;LEFT($E50,7),"Allocations#Allocations","FundEntity#FNSG","Projects#"&amp;$V$41,"Scenario#Actual","Version#Official","Year#"&amp;$D50,"Period#"&amp;L$39,"BalanceType#MOVE","CostCentres#"&amp;$C50,"View#PTD")</f>
        <v>-8001.1600000000017</v>
      </c>
      <c r="M50" s="563" cm="1">
        <f t="array" ref="M50">[6]!HsGetValue($V$42,"Account#"&amp;LEFT($E50,7),"Allocations#Allocations","FundEntity#FNSG","Projects#"&amp;$V$41,"Scenario#Actual","Version#Official","Year#"&amp;$D50,"Period#"&amp;M$39,"BalanceType#MOVE","CostCentres#"&amp;$C50,"View#PTD")</f>
        <v>4284.04</v>
      </c>
      <c r="N50" s="563" cm="1">
        <f t="array" ref="N50">[6]!HsGetValue($V$42,"Account#"&amp;LEFT($E50,7),"Allocations#Allocations","FundEntity#FNSG","Projects#"&amp;$V$41,"Scenario#Actual","Version#Official","Year#"&amp;$D50,"Period#"&amp;N$39,"BalanceType#MOVE","CostCentres#"&amp;$C50,"View#PTD")</f>
        <v>0</v>
      </c>
      <c r="O50" s="563" cm="1">
        <f t="array" ref="O50">[6]!HsGetValue($V$42,"Account#"&amp;LEFT($E50,7),"Allocations#Allocations","FundEntity#FNSG","Projects#"&amp;$V$41,"Scenario#Actual","Version#Official","Year#"&amp;$D50,"Period#"&amp;O$39,"BalanceType#MOVE","CostCentres#"&amp;$C50,"View#PTD")</f>
        <v>0</v>
      </c>
      <c r="P50" s="563" cm="1">
        <f t="array" ref="P50">[6]!HsGetValue($V$42,"Account#"&amp;LEFT($E50,7),"Allocations#Allocations","FundEntity#FNSG","Projects#"&amp;$V$41,"Scenario#Actual","Version#Official","Year#"&amp;$D50,"Period#"&amp;P$39,"BalanceType#MOVE","CostCentres#"&amp;$C50,"View#PTD")</f>
        <v>0</v>
      </c>
      <c r="Q50" s="563" cm="1">
        <f t="array" ref="Q50">[6]!HsGetValue($V$42,"Account#"&amp;LEFT($E50,7),"Allocations#Allocations","FundEntity#FNSG","Projects#"&amp;$V$41,"Scenario#Actual","Version#Official","Year#"&amp;$D50,"Period#"&amp;Q$39,"BalanceType#MOVE","CostCentres#"&amp;$C50,"View#PTD")</f>
        <v>0</v>
      </c>
      <c r="S50" s="563" cm="1">
        <f t="array" ref="S50">[6]!HsGetValue($V$42,"Account#"&amp;LEFT($E50,7),"Allocations#Allocations","FundEntity#FNSG","Projects#"&amp;$V$41,"Scenario#Actual","Version#Official","Year#"&amp;$D50,"Period#"&amp;S$39,"BalanceType#MOVE","CostCentres#"&amp;$C50,"View#YTD")</f>
        <v>70773.129999999976</v>
      </c>
    </row>
    <row r="51" spans="2:19">
      <c r="C51" t="s">
        <v>433</v>
      </c>
      <c r="D51" t="s">
        <v>413</v>
      </c>
      <c r="E51" t="s">
        <v>447</v>
      </c>
      <c r="F51" s="563" cm="1">
        <f t="array" ref="F51">[6]!HsGetValue($V$42,"Account#"&amp;LEFT($E51,7),"Allocations#Allocations","FundEntity#FNSG","Projects#"&amp;$V$41,"Scenario#Actual","Version#Official","Year#"&amp;$D51,"Period#"&amp;F$39,"BalanceType#MOVE","CostCentres#"&amp;$C51,"View#PTD")</f>
        <v>1727.3500000000001</v>
      </c>
      <c r="G51" s="563" cm="1">
        <f t="array" ref="G51">[6]!HsGetValue($V$42,"Account#"&amp;LEFT($E51,7),"Allocations#Allocations","FundEntity#FNSG","Projects#"&amp;$V$41,"Scenario#Actual","Version#Official","Year#"&amp;$D51,"Period#"&amp;G$39,"BalanceType#MOVE","CostCentres#"&amp;$C51,"View#PTD")</f>
        <v>1747.3400000000001</v>
      </c>
      <c r="H51" s="563" cm="1">
        <f t="array" ref="H51">[6]!HsGetValue($V$42,"Account#"&amp;LEFT($E51,7),"Allocations#Allocations","FundEntity#FNSG","Projects#"&amp;$V$41,"Scenario#Actual","Version#Official","Year#"&amp;$D51,"Period#"&amp;H$39,"BalanceType#MOVE","CostCentres#"&amp;$C51,"View#PTD")</f>
        <v>1517.77</v>
      </c>
      <c r="I51" s="563" cm="1">
        <f t="array" ref="I51">[6]!HsGetValue($V$42,"Account#"&amp;LEFT($E51,7),"Allocations#Allocations","FundEntity#FNSG","Projects#"&amp;$V$41,"Scenario#Actual","Version#Official","Year#"&amp;$D51,"Period#"&amp;I$39,"BalanceType#MOVE","CostCentres#"&amp;$C51,"View#PTD")</f>
        <v>447.76</v>
      </c>
      <c r="J51" s="563" cm="1">
        <f t="array" ref="J51">[6]!HsGetValue($V$42,"Account#"&amp;LEFT($E51,7),"Allocations#Allocations","FundEntity#FNSG","Projects#"&amp;$V$41,"Scenario#Actual","Version#Official","Year#"&amp;$D51,"Period#"&amp;J$39,"BalanceType#MOVE","CostCentres#"&amp;$C51,"View#PTD")</f>
        <v>852.41999999999985</v>
      </c>
      <c r="K51" s="563" cm="1">
        <f t="array" ref="K51">[6]!HsGetValue($V$42,"Account#"&amp;LEFT($E51,7),"Allocations#Allocations","FundEntity#FNSG","Projects#"&amp;$V$41,"Scenario#Actual","Version#Official","Year#"&amp;$D51,"Period#"&amp;K$39,"BalanceType#MOVE","CostCentres#"&amp;$C51,"View#PTD")</f>
        <v>1921.32</v>
      </c>
      <c r="L51" s="563" cm="1">
        <f t="array" ref="L51">[6]!HsGetValue($V$42,"Account#"&amp;LEFT($E51,7),"Allocations#Allocations","FundEntity#FNSG","Projects#"&amp;$V$41,"Scenario#Actual","Version#Official","Year#"&amp;$D51,"Period#"&amp;L$39,"BalanceType#MOVE","CostCentres#"&amp;$C51,"View#PTD")</f>
        <v>181.82999999999981</v>
      </c>
      <c r="M51" s="563" cm="1">
        <f t="array" ref="M51">[6]!HsGetValue($V$42,"Account#"&amp;LEFT($E51,7),"Allocations#Allocations","FundEntity#FNSG","Projects#"&amp;$V$41,"Scenario#Actual","Version#Official","Year#"&amp;$D51,"Period#"&amp;M$39,"BalanceType#MOVE","CostCentres#"&amp;$C51,"View#PTD")</f>
        <v>-2008.8899999999996</v>
      </c>
      <c r="N51" s="563" cm="1">
        <f t="array" ref="N51">[6]!HsGetValue($V$42,"Account#"&amp;LEFT($E51,7),"Allocations#Allocations","FundEntity#FNSG","Projects#"&amp;$V$41,"Scenario#Actual","Version#Official","Year#"&amp;$D51,"Period#"&amp;N$39,"BalanceType#MOVE","CostCentres#"&amp;$C51,"View#PTD")</f>
        <v>0</v>
      </c>
      <c r="O51" s="563" cm="1">
        <f t="array" ref="O51">[6]!HsGetValue($V$42,"Account#"&amp;LEFT($E51,7),"Allocations#Allocations","FundEntity#FNSG","Projects#"&amp;$V$41,"Scenario#Actual","Version#Official","Year#"&amp;$D51,"Period#"&amp;O$39,"BalanceType#MOVE","CostCentres#"&amp;$C51,"View#PTD")</f>
        <v>0</v>
      </c>
      <c r="P51" s="563" cm="1">
        <f t="array" ref="P51">[6]!HsGetValue($V$42,"Account#"&amp;LEFT($E51,7),"Allocations#Allocations","FundEntity#FNSG","Projects#"&amp;$V$41,"Scenario#Actual","Version#Official","Year#"&amp;$D51,"Period#"&amp;P$39,"BalanceType#MOVE","CostCentres#"&amp;$C51,"View#PTD")</f>
        <v>0</v>
      </c>
      <c r="Q51" s="563" cm="1">
        <f t="array" ref="Q51">[6]!HsGetValue($V$42,"Account#"&amp;LEFT($E51,7),"Allocations#Allocations","FundEntity#FNSG","Projects#"&amp;$V$41,"Scenario#Actual","Version#Official","Year#"&amp;$D51,"Period#"&amp;Q$39,"BalanceType#MOVE","CostCentres#"&amp;$C51,"View#PTD")</f>
        <v>0</v>
      </c>
      <c r="S51" s="563" cm="1">
        <f t="array" ref="S51">[6]!HsGetValue($V$42,"Account#"&amp;LEFT($E51,7),"Allocations#Allocations","FundEntity#FNSG","Projects#"&amp;$V$41,"Scenario#Actual","Version#Official","Year#"&amp;$D51,"Period#"&amp;S$39,"BalanceType#MOVE","CostCentres#"&amp;$C51,"View#YTD")</f>
        <v>6386.9000000000015</v>
      </c>
    </row>
    <row r="52" spans="2:19">
      <c r="C52" t="s">
        <v>433</v>
      </c>
      <c r="D52" t="s">
        <v>413</v>
      </c>
      <c r="E52" t="s">
        <v>448</v>
      </c>
      <c r="F52" s="563" cm="1">
        <f t="array" ref="F52">[6]!HsGetValue($V$42,"Account#"&amp;LEFT($E52,7),"Allocations#Allocations","FundEntity#FNSG","Projects#"&amp;$V$41,"Scenario#Actual","Version#Official","Year#"&amp;$D52,"Period#"&amp;F$39,"BalanceType#MOVE","CostCentres#"&amp;$C52,"View#PTD")</f>
        <v>6653.1699999999992</v>
      </c>
      <c r="G52" s="563" cm="1">
        <f t="array" ref="G52">[6]!HsGetValue($V$42,"Account#"&amp;LEFT($E52,7),"Allocations#Allocations","FundEntity#FNSG","Projects#"&amp;$V$41,"Scenario#Actual","Version#Official","Year#"&amp;$D52,"Period#"&amp;G$39,"BalanceType#MOVE","CostCentres#"&amp;$C52,"View#PTD")</f>
        <v>893.1100000000007</v>
      </c>
      <c r="H52" s="563" cm="1">
        <f t="array" ref="H52">[6]!HsGetValue($V$42,"Account#"&amp;LEFT($E52,7),"Allocations#Allocations","FundEntity#FNSG","Projects#"&amp;$V$41,"Scenario#Actual","Version#Official","Year#"&amp;$D52,"Period#"&amp;H$39,"BalanceType#MOVE","CostCentres#"&amp;$C52,"View#PTD")</f>
        <v>20059.05</v>
      </c>
      <c r="I52" s="563" cm="1">
        <f t="array" ref="I52">[6]!HsGetValue($V$42,"Account#"&amp;LEFT($E52,7),"Allocations#Allocations","FundEntity#FNSG","Projects#"&amp;$V$41,"Scenario#Actual","Version#Official","Year#"&amp;$D52,"Period#"&amp;I$39,"BalanceType#MOVE","CostCentres#"&amp;$C52,"View#PTD")</f>
        <v>9050.3900000000012</v>
      </c>
      <c r="J52" s="563" cm="1">
        <f t="array" ref="J52">[6]!HsGetValue($V$42,"Account#"&amp;LEFT($E52,7),"Allocations#Allocations","FundEntity#FNSG","Projects#"&amp;$V$41,"Scenario#Actual","Version#Official","Year#"&amp;$D52,"Period#"&amp;J$39,"BalanceType#MOVE","CostCentres#"&amp;$C52,"View#PTD")</f>
        <v>-2115.0199999999995</v>
      </c>
      <c r="K52" s="563" cm="1">
        <f t="array" ref="K52">[6]!HsGetValue($V$42,"Account#"&amp;LEFT($E52,7),"Allocations#Allocations","FundEntity#FNSG","Projects#"&amp;$V$41,"Scenario#Actual","Version#Official","Year#"&amp;$D52,"Period#"&amp;K$39,"BalanceType#MOVE","CostCentres#"&amp;$C52,"View#PTD")</f>
        <v>67095.01999999999</v>
      </c>
      <c r="L52" s="563" cm="1">
        <f t="array" ref="L52">[6]!HsGetValue($V$42,"Account#"&amp;LEFT($E52,7),"Allocations#Allocations","FundEntity#FNSG","Projects#"&amp;$V$41,"Scenario#Actual","Version#Official","Year#"&amp;$D52,"Period#"&amp;L$39,"BalanceType#MOVE","CostCentres#"&amp;$C52,"View#PTD")</f>
        <v>-5678.1500000000096</v>
      </c>
      <c r="M52" s="563" cm="1">
        <f t="array" ref="M52">[6]!HsGetValue($V$42,"Account#"&amp;LEFT($E52,7),"Allocations#Allocations","FundEntity#FNSG","Projects#"&amp;$V$41,"Scenario#Actual","Version#Official","Year#"&amp;$D52,"Period#"&amp;M$39,"BalanceType#MOVE","CostCentres#"&amp;$C52,"View#PTD")</f>
        <v>-51793.62</v>
      </c>
      <c r="N52" s="563" cm="1">
        <f t="array" ref="N52">[6]!HsGetValue($V$42,"Account#"&amp;LEFT($E52,7),"Allocations#Allocations","FundEntity#FNSG","Projects#"&amp;$V$41,"Scenario#Actual","Version#Official","Year#"&amp;$D52,"Period#"&amp;N$39,"BalanceType#MOVE","CostCentres#"&amp;$C52,"View#PTD")</f>
        <v>0</v>
      </c>
      <c r="O52" s="563" cm="1">
        <f t="array" ref="O52">[6]!HsGetValue($V$42,"Account#"&amp;LEFT($E52,7),"Allocations#Allocations","FundEntity#FNSG","Projects#"&amp;$V$41,"Scenario#Actual","Version#Official","Year#"&amp;$D52,"Period#"&amp;O$39,"BalanceType#MOVE","CostCentres#"&amp;$C52,"View#PTD")</f>
        <v>0</v>
      </c>
      <c r="P52" s="563" cm="1">
        <f t="array" ref="P52">[6]!HsGetValue($V$42,"Account#"&amp;LEFT($E52,7),"Allocations#Allocations","FundEntity#FNSG","Projects#"&amp;$V$41,"Scenario#Actual","Version#Official","Year#"&amp;$D52,"Period#"&amp;P$39,"BalanceType#MOVE","CostCentres#"&amp;$C52,"View#PTD")</f>
        <v>0</v>
      </c>
      <c r="Q52" s="563" cm="1">
        <f t="array" ref="Q52">[6]!HsGetValue($V$42,"Account#"&amp;LEFT($E52,7),"Allocations#Allocations","FundEntity#FNSG","Projects#"&amp;$V$41,"Scenario#Actual","Version#Official","Year#"&amp;$D52,"Period#"&amp;Q$39,"BalanceType#MOVE","CostCentres#"&amp;$C52,"View#PTD")</f>
        <v>0</v>
      </c>
      <c r="S52" s="563" cm="1">
        <f t="array" ref="S52">[6]!HsGetValue($V$42,"Account#"&amp;LEFT($E52,7),"Allocations#Allocations","FundEntity#FNSG","Projects#"&amp;$V$41,"Scenario#Actual","Version#Official","Year#"&amp;$D52,"Period#"&amp;S$39,"BalanceType#MOVE","CostCentres#"&amp;$C52,"View#YTD")</f>
        <v>44163.94999999999</v>
      </c>
    </row>
    <row r="53" spans="2:19">
      <c r="B53" t="s">
        <v>449</v>
      </c>
      <c r="C53" s="511"/>
      <c r="F53" s="563"/>
      <c r="G53" s="563"/>
      <c r="H53" s="563"/>
      <c r="I53" s="563"/>
      <c r="J53" s="563"/>
      <c r="K53" s="563"/>
      <c r="L53" s="563"/>
      <c r="M53" s="563"/>
      <c r="N53" s="563"/>
      <c r="O53" s="563"/>
      <c r="P53" s="563"/>
      <c r="Q53" s="563"/>
      <c r="S53" s="563"/>
    </row>
    <row r="54" spans="2:19">
      <c r="C54" t="s">
        <v>433</v>
      </c>
      <c r="D54" t="s">
        <v>413</v>
      </c>
      <c r="E54" t="s">
        <v>450</v>
      </c>
      <c r="F54" s="563" cm="1">
        <f t="array" ref="F54">[6]!HsGetValue($V$42,"Account#"&amp;LEFT($E54,7),"Allocations#Allocations","FundEntity#FNSG","Projects#"&amp;$V$41,"Scenario#Actual","Version#Official","Year#"&amp;$D54,"Period#"&amp;F$39,"BalanceType#MOVE","CostCentres#"&amp;$C54,"View#PTD")</f>
        <v>286046.12999999995</v>
      </c>
      <c r="G54" s="563" cm="1">
        <f t="array" ref="G54">[6]!HsGetValue($V$42,"Account#"&amp;LEFT($E54,7),"Allocations#Allocations","FundEntity#FNSG","Projects#"&amp;$V$41,"Scenario#Actual","Version#Official","Year#"&amp;$D54,"Period#"&amp;G$39,"BalanceType#MOVE","CostCentres#"&amp;$C54,"View#PTD")</f>
        <v>188387.83</v>
      </c>
      <c r="H54" s="563" cm="1">
        <f t="array" ref="H54">[6]!HsGetValue($V$42,"Account#"&amp;LEFT($E54,7),"Allocations#Allocations","FundEntity#FNSG","Projects#"&amp;$V$41,"Scenario#Actual","Version#Official","Year#"&amp;$D54,"Period#"&amp;H$39,"BalanceType#MOVE","CostCentres#"&amp;$C54,"View#PTD")</f>
        <v>225273.59000000003</v>
      </c>
      <c r="I54" s="563" cm="1">
        <f t="array" ref="I54">[6]!HsGetValue($V$42,"Account#"&amp;LEFT($E54,7),"Allocations#Allocations","FundEntity#FNSG","Projects#"&amp;$V$41,"Scenario#Actual","Version#Official","Year#"&amp;$D54,"Period#"&amp;I$39,"BalanceType#MOVE","CostCentres#"&amp;$C54,"View#PTD")</f>
        <v>210175.19999999998</v>
      </c>
      <c r="J54" s="563" cm="1">
        <f t="array" ref="J54">[6]!HsGetValue($V$42,"Account#"&amp;LEFT($E54,7),"Allocations#Allocations","FundEntity#FNSG","Projects#"&amp;$V$41,"Scenario#Actual","Version#Official","Year#"&amp;$D54,"Period#"&amp;J$39,"BalanceType#MOVE","CostCentres#"&amp;$C54,"View#PTD")</f>
        <v>180322.81000000003</v>
      </c>
      <c r="K54" s="563" cm="1">
        <f t="array" ref="K54">[6]!HsGetValue($V$42,"Account#"&amp;LEFT($E54,7),"Allocations#Allocations","FundEntity#FNSG","Projects#"&amp;$V$41,"Scenario#Actual","Version#Official","Year#"&amp;$D54,"Period#"&amp;K$39,"BalanceType#MOVE","CostCentres#"&amp;$C54,"View#PTD")</f>
        <v>174320.71</v>
      </c>
      <c r="L54" s="563" cm="1">
        <f t="array" ref="L54">[6]!HsGetValue($V$42,"Account#"&amp;LEFT($E54,7),"Allocations#Allocations","FundEntity#FNSG","Projects#"&amp;$V$41,"Scenario#Actual","Version#Official","Year#"&amp;$D54,"Period#"&amp;L$39,"BalanceType#MOVE","CostCentres#"&amp;$C54,"View#PTD")</f>
        <v>116283.8</v>
      </c>
      <c r="M54" s="563" cm="1">
        <f t="array" ref="M54">[6]!HsGetValue($V$42,"Account#"&amp;LEFT($E54,7),"Allocations#Allocations","FundEntity#FNSG","Projects#"&amp;$V$41,"Scenario#Actual","Version#Official","Year#"&amp;$D54,"Period#"&amp;M$39,"BalanceType#MOVE","CostCentres#"&amp;$C54,"View#PTD")</f>
        <v>241374.16</v>
      </c>
      <c r="N54" s="563" cm="1">
        <f t="array" ref="N54">[6]!HsGetValue($V$42,"Account#"&amp;LEFT($E54,7),"Allocations#Allocations","FundEntity#FNSG","Projects#"&amp;$V$41,"Scenario#Actual","Version#Official","Year#"&amp;$D54,"Period#"&amp;N$39,"BalanceType#MOVE","CostCentres#"&amp;$C54,"View#PTD")</f>
        <v>0</v>
      </c>
      <c r="O54" s="563" cm="1">
        <f t="array" ref="O54">[6]!HsGetValue($V$42,"Account#"&amp;LEFT($E54,7),"Allocations#Allocations","FundEntity#FNSG","Projects#"&amp;$V$41,"Scenario#Actual","Version#Official","Year#"&amp;$D54,"Period#"&amp;O$39,"BalanceType#MOVE","CostCentres#"&amp;$C54,"View#PTD")</f>
        <v>0</v>
      </c>
      <c r="P54" s="563" cm="1">
        <f t="array" ref="P54">[6]!HsGetValue($V$42,"Account#"&amp;LEFT($E54,7),"Allocations#Allocations","FundEntity#FNSG","Projects#"&amp;$V$41,"Scenario#Actual","Version#Official","Year#"&amp;$D54,"Period#"&amp;P$39,"BalanceType#MOVE","CostCentres#"&amp;$C54,"View#PTD")</f>
        <v>0</v>
      </c>
      <c r="Q54" s="563" cm="1">
        <f t="array" ref="Q54">[6]!HsGetValue($V$42,"Account#"&amp;LEFT($E54,7),"Allocations#Allocations","FundEntity#FNSG","Projects#"&amp;$V$41,"Scenario#Actual","Version#Official","Year#"&amp;$D54,"Period#"&amp;Q$39,"BalanceType#MOVE","CostCentres#"&amp;$C54,"View#PTD")</f>
        <v>0</v>
      </c>
      <c r="S54" s="563" cm="1">
        <f t="array" ref="S54">[6]!HsGetValue($V$42,"Account#"&amp;LEFT($E54,7),"Allocations#Allocations","FundEntity#FNSG","Projects#"&amp;$V$41,"Scenario#Actual","Version#Official","Year#"&amp;$D54,"Period#"&amp;S$39,"BalanceType#MOVE","CostCentres#"&amp;$C54,"View#YTD")</f>
        <v>1622184.23</v>
      </c>
    </row>
    <row r="55" spans="2:19">
      <c r="C55" t="s">
        <v>433</v>
      </c>
      <c r="D55" t="s">
        <v>413</v>
      </c>
      <c r="E55" t="s">
        <v>451</v>
      </c>
      <c r="F55" s="563" cm="1">
        <f t="array" ref="F55">[6]!HsGetValue($V$42,"Account#"&amp;LEFT($E55,7),"Allocations#Allocations","FundEntity#FNSG","Projects#"&amp;$V$41,"Scenario#Actual","Version#Official","Year#"&amp;$D55,"Period#"&amp;F$39,"BalanceType#MOVE","CostCentres#"&amp;$C55,"View#PTD")</f>
        <v>0</v>
      </c>
      <c r="G55" s="563" cm="1">
        <f t="array" ref="G55">[6]!HsGetValue($V$42,"Account#"&amp;LEFT($E55,7),"Allocations#Allocations","FundEntity#FNSG","Projects#"&amp;$V$41,"Scenario#Actual","Version#Official","Year#"&amp;$D55,"Period#"&amp;G$39,"BalanceType#MOVE","CostCentres#"&amp;$C55,"View#PTD")</f>
        <v>0</v>
      </c>
      <c r="H55" s="563" cm="1">
        <f t="array" ref="H55">[6]!HsGetValue($V$42,"Account#"&amp;LEFT($E55,7),"Allocations#Allocations","FundEntity#FNSG","Projects#"&amp;$V$41,"Scenario#Actual","Version#Official","Year#"&amp;$D55,"Period#"&amp;H$39,"BalanceType#MOVE","CostCentres#"&amp;$C55,"View#PTD")</f>
        <v>0</v>
      </c>
      <c r="I55" s="563" cm="1">
        <f t="array" ref="I55">[6]!HsGetValue($V$42,"Account#"&amp;LEFT($E55,7),"Allocations#Allocations","FundEntity#FNSG","Projects#"&amp;$V$41,"Scenario#Actual","Version#Official","Year#"&amp;$D55,"Period#"&amp;I$39,"BalanceType#MOVE","CostCentres#"&amp;$C55,"View#PTD")</f>
        <v>0</v>
      </c>
      <c r="J55" s="563" cm="1">
        <f t="array" ref="J55">[6]!HsGetValue($V$42,"Account#"&amp;LEFT($E55,7),"Allocations#Allocations","FundEntity#FNSG","Projects#"&amp;$V$41,"Scenario#Actual","Version#Official","Year#"&amp;$D55,"Period#"&amp;J$39,"BalanceType#MOVE","CostCentres#"&amp;$C55,"View#PTD")</f>
        <v>0</v>
      </c>
      <c r="K55" s="563" cm="1">
        <f t="array" ref="K55">[6]!HsGetValue($V$42,"Account#"&amp;LEFT($E55,7),"Allocations#Allocations","FundEntity#FNSG","Projects#"&amp;$V$41,"Scenario#Actual","Version#Official","Year#"&amp;$D55,"Period#"&amp;K$39,"BalanceType#MOVE","CostCentres#"&amp;$C55,"View#PTD")</f>
        <v>0</v>
      </c>
      <c r="L55" s="563" cm="1">
        <f t="array" ref="L55">[6]!HsGetValue($V$42,"Account#"&amp;LEFT($E55,7),"Allocations#Allocations","FundEntity#FNSG","Projects#"&amp;$V$41,"Scenario#Actual","Version#Official","Year#"&amp;$D55,"Period#"&amp;L$39,"BalanceType#MOVE","CostCentres#"&amp;$C55,"View#PTD")</f>
        <v>0</v>
      </c>
      <c r="M55" s="563" cm="1">
        <f t="array" ref="M55">[6]!HsGetValue($V$42,"Account#"&amp;LEFT($E55,7),"Allocations#Allocations","FundEntity#FNSG","Projects#"&amp;$V$41,"Scenario#Actual","Version#Official","Year#"&amp;$D55,"Period#"&amp;M$39,"BalanceType#MOVE","CostCentres#"&amp;$C55,"View#PTD")</f>
        <v>0</v>
      </c>
      <c r="N55" s="563" cm="1">
        <f t="array" ref="N55">[6]!HsGetValue($V$42,"Account#"&amp;LEFT($E55,7),"Allocations#Allocations","FundEntity#FNSG","Projects#"&amp;$V$41,"Scenario#Actual","Version#Official","Year#"&amp;$D55,"Period#"&amp;N$39,"BalanceType#MOVE","CostCentres#"&amp;$C55,"View#PTD")</f>
        <v>0</v>
      </c>
      <c r="O55" s="563" cm="1">
        <f t="array" ref="O55">[6]!HsGetValue($V$42,"Account#"&amp;LEFT($E55,7),"Allocations#Allocations","FundEntity#FNSG","Projects#"&amp;$V$41,"Scenario#Actual","Version#Official","Year#"&amp;$D55,"Period#"&amp;O$39,"BalanceType#MOVE","CostCentres#"&amp;$C55,"View#PTD")</f>
        <v>0</v>
      </c>
      <c r="P55" s="563" cm="1">
        <f t="array" ref="P55">[6]!HsGetValue($V$42,"Account#"&amp;LEFT($E55,7),"Allocations#Allocations","FundEntity#FNSG","Projects#"&amp;$V$41,"Scenario#Actual","Version#Official","Year#"&amp;$D55,"Period#"&amp;P$39,"BalanceType#MOVE","CostCentres#"&amp;$C55,"View#PTD")</f>
        <v>0</v>
      </c>
      <c r="Q55" s="563" cm="1">
        <f t="array" ref="Q55">[6]!HsGetValue($V$42,"Account#"&amp;LEFT($E55,7),"Allocations#Allocations","FundEntity#FNSG","Projects#"&amp;$V$41,"Scenario#Actual","Version#Official","Year#"&amp;$D55,"Period#"&amp;Q$39,"BalanceType#MOVE","CostCentres#"&amp;$C55,"View#PTD")</f>
        <v>0</v>
      </c>
      <c r="S55" s="563" cm="1">
        <f t="array" ref="S55">[6]!HsGetValue($V$42,"Account#"&amp;LEFT($E55,7),"Allocations#Allocations","FundEntity#FNSG","Projects#"&amp;$V$41,"Scenario#Actual","Version#Official","Year#"&amp;$D55,"Period#"&amp;S$39,"BalanceType#MOVE","CostCentres#"&amp;$C55,"View#YTD")</f>
        <v>0</v>
      </c>
    </row>
    <row r="56" spans="2:19">
      <c r="C56" t="s">
        <v>433</v>
      </c>
      <c r="D56" t="s">
        <v>413</v>
      </c>
      <c r="E56" t="s">
        <v>452</v>
      </c>
      <c r="F56" s="563" cm="1">
        <f t="array" ref="F56">[6]!HsGetValue($V$42,"Account#"&amp;LEFT($E56,7),"Allocations#Allocations","FundEntity#FNSG","Projects#"&amp;$V$41,"Scenario#Actual","Version#Official","Year#"&amp;$D56,"Period#"&amp;F$39,"BalanceType#MOVE","CostCentres#"&amp;$C56,"View#PTD")</f>
        <v>28410.320000000003</v>
      </c>
      <c r="G56" s="563" cm="1">
        <f t="array" ref="G56">[6]!HsGetValue($V$42,"Account#"&amp;LEFT($E56,7),"Allocations#Allocations","FundEntity#FNSG","Projects#"&amp;$V$41,"Scenario#Actual","Version#Official","Year#"&amp;$D56,"Period#"&amp;G$39,"BalanceType#MOVE","CostCentres#"&amp;$C56,"View#PTD")</f>
        <v>41252.53</v>
      </c>
      <c r="H56" s="563" cm="1">
        <f t="array" ref="H56">[6]!HsGetValue($V$42,"Account#"&amp;LEFT($E56,7),"Allocations#Allocations","FundEntity#FNSG","Projects#"&amp;$V$41,"Scenario#Actual","Version#Official","Year#"&amp;$D56,"Period#"&amp;H$39,"BalanceType#MOVE","CostCentres#"&amp;$C56,"View#PTD")</f>
        <v>39711.859999999993</v>
      </c>
      <c r="I56" s="563" cm="1">
        <f t="array" ref="I56">[6]!HsGetValue($V$42,"Account#"&amp;LEFT($E56,7),"Allocations#Allocations","FundEntity#FNSG","Projects#"&amp;$V$41,"Scenario#Actual","Version#Official","Year#"&amp;$D56,"Period#"&amp;I$39,"BalanceType#MOVE","CostCentres#"&amp;$C56,"View#PTD")</f>
        <v>50693.170000000013</v>
      </c>
      <c r="J56" s="563" cm="1">
        <f t="array" ref="J56">[6]!HsGetValue($V$42,"Account#"&amp;LEFT($E56,7),"Allocations#Allocations","FundEntity#FNSG","Projects#"&amp;$V$41,"Scenario#Actual","Version#Official","Year#"&amp;$D56,"Period#"&amp;J$39,"BalanceType#MOVE","CostCentres#"&amp;$C56,"View#PTD")</f>
        <v>25767.390000000003</v>
      </c>
      <c r="K56" s="563" cm="1">
        <f t="array" ref="K56">[6]!HsGetValue($V$42,"Account#"&amp;LEFT($E56,7),"Allocations#Allocations","FundEntity#FNSG","Projects#"&amp;$V$41,"Scenario#Actual","Version#Official","Year#"&amp;$D56,"Period#"&amp;K$39,"BalanceType#MOVE","CostCentres#"&amp;$C56,"View#PTD")</f>
        <v>19223.21</v>
      </c>
      <c r="L56" s="563" cm="1">
        <f t="array" ref="L56">[6]!HsGetValue($V$42,"Account#"&amp;LEFT($E56,7),"Allocations#Allocations","FundEntity#FNSG","Projects#"&amp;$V$41,"Scenario#Actual","Version#Official","Year#"&amp;$D56,"Period#"&amp;L$39,"BalanceType#MOVE","CostCentres#"&amp;$C56,"View#PTD")</f>
        <v>8899.64</v>
      </c>
      <c r="M56" s="563" cm="1">
        <f t="array" ref="M56">[6]!HsGetValue($V$42,"Account#"&amp;LEFT($E56,7),"Allocations#Allocations","FundEntity#FNSG","Projects#"&amp;$V$41,"Scenario#Actual","Version#Official","Year#"&amp;$D56,"Period#"&amp;M$39,"BalanceType#MOVE","CostCentres#"&amp;$C56,"View#PTD")</f>
        <v>33303.519999999997</v>
      </c>
      <c r="N56" s="563" cm="1">
        <f t="array" ref="N56">[6]!HsGetValue($V$42,"Account#"&amp;LEFT($E56,7),"Allocations#Allocations","FundEntity#FNSG","Projects#"&amp;$V$41,"Scenario#Actual","Version#Official","Year#"&amp;$D56,"Period#"&amp;N$39,"BalanceType#MOVE","CostCentres#"&amp;$C56,"View#PTD")</f>
        <v>0</v>
      </c>
      <c r="O56" s="563" cm="1">
        <f t="array" ref="O56">[6]!HsGetValue($V$42,"Account#"&amp;LEFT($E56,7),"Allocations#Allocations","FundEntity#FNSG","Projects#"&amp;$V$41,"Scenario#Actual","Version#Official","Year#"&amp;$D56,"Period#"&amp;O$39,"BalanceType#MOVE","CostCentres#"&amp;$C56,"View#PTD")</f>
        <v>0</v>
      </c>
      <c r="P56" s="563" cm="1">
        <f t="array" ref="P56">[6]!HsGetValue($V$42,"Account#"&amp;LEFT($E56,7),"Allocations#Allocations","FundEntity#FNSG","Projects#"&amp;$V$41,"Scenario#Actual","Version#Official","Year#"&amp;$D56,"Period#"&amp;P$39,"BalanceType#MOVE","CostCentres#"&amp;$C56,"View#PTD")</f>
        <v>0</v>
      </c>
      <c r="Q56" s="563" cm="1">
        <f t="array" ref="Q56">[6]!HsGetValue($V$42,"Account#"&amp;LEFT($E56,7),"Allocations#Allocations","FundEntity#FNSG","Projects#"&amp;$V$41,"Scenario#Actual","Version#Official","Year#"&amp;$D56,"Period#"&amp;Q$39,"BalanceType#MOVE","CostCentres#"&amp;$C56,"View#PTD")</f>
        <v>0</v>
      </c>
      <c r="S56" s="563" cm="1">
        <f t="array" ref="S56">[6]!HsGetValue($V$42,"Account#"&amp;LEFT($E56,7),"Allocations#Allocations","FundEntity#FNSG","Projects#"&amp;$V$41,"Scenario#Actual","Version#Official","Year#"&amp;$D56,"Period#"&amp;S$39,"BalanceType#MOVE","CostCentres#"&amp;$C56,"View#YTD")</f>
        <v>247261.63999999998</v>
      </c>
    </row>
    <row r="57" spans="2:19">
      <c r="C57" s="564" t="s">
        <v>453</v>
      </c>
      <c r="D57" s="565"/>
      <c r="E57" s="565"/>
      <c r="F57" s="566"/>
      <c r="G57" s="566"/>
      <c r="H57" s="566"/>
      <c r="I57" s="566"/>
      <c r="J57" s="566"/>
      <c r="K57" s="566"/>
      <c r="L57" s="566"/>
      <c r="M57" s="566"/>
      <c r="N57" s="566"/>
      <c r="O57" s="566"/>
      <c r="P57" s="566"/>
      <c r="Q57" s="566"/>
      <c r="R57" s="565"/>
      <c r="S57" s="566"/>
    </row>
    <row r="58" spans="2:19">
      <c r="C58" t="s">
        <v>454</v>
      </c>
      <c r="D58" t="s">
        <v>413</v>
      </c>
      <c r="E58" t="s">
        <v>434</v>
      </c>
      <c r="F58" s="563" cm="1">
        <f t="array" ref="F58">[6]!HsGetValue($V$42,"Account#"&amp;LEFT($E58,7),"Allocations#Allocations","FundEntity#FNSG","Projects#"&amp;$V$41,"Scenario#Actual","Version#Official","Year#"&amp;$D58,"Period#"&amp;F$39,"BalanceType#MOVE","CostCentres#"&amp;$C58,"View#PTD")</f>
        <v>0</v>
      </c>
      <c r="G58" s="563" cm="1">
        <f t="array" ref="G58">[6]!HsGetValue($V$42,"Account#"&amp;LEFT($E58,7),"Allocations#Allocations","FundEntity#FNSG","Projects#"&amp;$V$41,"Scenario#Actual","Version#Official","Year#"&amp;$D58,"Period#"&amp;G$39,"BalanceType#MOVE","CostCentres#"&amp;$C58,"View#PTD")</f>
        <v>0</v>
      </c>
      <c r="H58" s="563" cm="1">
        <f t="array" ref="H58">[6]!HsGetValue($V$42,"Account#"&amp;LEFT($E58,7),"Allocations#Allocations","FundEntity#FNSG","Projects#"&amp;$V$41,"Scenario#Actual","Version#Official","Year#"&amp;$D58,"Period#"&amp;H$39,"BalanceType#MOVE","CostCentres#"&amp;$C58,"View#PTD")</f>
        <v>0</v>
      </c>
      <c r="I58" s="563" cm="1">
        <f t="array" ref="I58">[6]!HsGetValue($V$42,"Account#"&amp;LEFT($E58,7),"Allocations#Allocations","FundEntity#FNSG","Projects#"&amp;$V$41,"Scenario#Actual","Version#Official","Year#"&amp;$D58,"Period#"&amp;I$39,"BalanceType#MOVE","CostCentres#"&amp;$C58,"View#PTD")</f>
        <v>0</v>
      </c>
      <c r="J58" s="563" cm="1">
        <f t="array" ref="J58">[6]!HsGetValue($V$42,"Account#"&amp;LEFT($E58,7),"Allocations#Allocations","FundEntity#FNSG","Projects#"&amp;$V$41,"Scenario#Actual","Version#Official","Year#"&amp;$D58,"Period#"&amp;J$39,"BalanceType#MOVE","CostCentres#"&amp;$C58,"View#PTD")</f>
        <v>0</v>
      </c>
      <c r="K58" s="563" cm="1">
        <f t="array" ref="K58">[6]!HsGetValue($V$42,"Account#"&amp;LEFT($E58,7),"Allocations#Allocations","FundEntity#FNSG","Projects#"&amp;$V$41,"Scenario#Actual","Version#Official","Year#"&amp;$D58,"Period#"&amp;K$39,"BalanceType#MOVE","CostCentres#"&amp;$C58,"View#PTD")</f>
        <v>0</v>
      </c>
      <c r="L58" s="563" cm="1">
        <f t="array" ref="L58">[6]!HsGetValue($V$42,"Account#"&amp;LEFT($E58,7),"Allocations#Allocations","FundEntity#FNSG","Projects#"&amp;$V$41,"Scenario#Actual","Version#Official","Year#"&amp;$D58,"Period#"&amp;L$39,"BalanceType#MOVE","CostCentres#"&amp;$C58,"View#PTD")</f>
        <v>0</v>
      </c>
      <c r="M58" s="563" cm="1">
        <f t="array" ref="M58">[6]!HsGetValue($V$42,"Account#"&amp;LEFT($E58,7),"Allocations#Allocations","FundEntity#FNSG","Projects#"&amp;$V$41,"Scenario#Actual","Version#Official","Year#"&amp;$D58,"Period#"&amp;M$39,"BalanceType#MOVE","CostCentres#"&amp;$C58,"View#PTD")</f>
        <v>0</v>
      </c>
      <c r="N58" s="563" cm="1">
        <f t="array" ref="N58">[6]!HsGetValue($V$42,"Account#"&amp;LEFT($E58,7),"Allocations#Allocations","FundEntity#FNSG","Projects#"&amp;$V$41,"Scenario#Actual","Version#Official","Year#"&amp;$D58,"Period#"&amp;N$39,"BalanceType#MOVE","CostCentres#"&amp;$C58,"View#PTD")</f>
        <v>0</v>
      </c>
      <c r="O58" s="563" cm="1">
        <f t="array" ref="O58">[6]!HsGetValue($V$42,"Account#"&amp;LEFT($E58,7),"Allocations#Allocations","FundEntity#FNSG","Projects#"&amp;$V$41,"Scenario#Actual","Version#Official","Year#"&amp;$D58,"Period#"&amp;O$39,"BalanceType#MOVE","CostCentres#"&amp;$C58,"View#PTD")</f>
        <v>0</v>
      </c>
      <c r="P58" s="563" cm="1">
        <f t="array" ref="P58">[6]!HsGetValue($V$42,"Account#"&amp;LEFT($E58,7),"Allocations#Allocations","FundEntity#FNSG","Projects#"&amp;$V$41,"Scenario#Actual","Version#Official","Year#"&amp;$D58,"Period#"&amp;P$39,"BalanceType#MOVE","CostCentres#"&amp;$C58,"View#PTD")</f>
        <v>0</v>
      </c>
      <c r="Q58" s="563" cm="1">
        <f t="array" ref="Q58">[6]!HsGetValue($V$42,"Account#"&amp;LEFT($E58,7),"Allocations#Allocations","FundEntity#FNSG","Projects#"&amp;$V$41,"Scenario#Actual","Version#Official","Year#"&amp;$D58,"Period#"&amp;Q$39,"BalanceType#MOVE","CostCentres#"&amp;$C58,"View#PTD")</f>
        <v>0</v>
      </c>
      <c r="S58" s="563" cm="1">
        <f t="array" ref="S58">[6]!HsGetValue($V$42,"Account#"&amp;LEFT($E58,7),"Allocations#Allocations","FundEntity#FNSG","Projects#"&amp;$V$41,"Scenario#Actual","Version#Official","Year#"&amp;$D58,"Period#"&amp;S$39,"BalanceType#MOVE","CostCentres#"&amp;$C58,"View#YTD")</f>
        <v>0</v>
      </c>
    </row>
    <row r="59" spans="2:19">
      <c r="C59" t="s">
        <v>454</v>
      </c>
      <c r="D59" t="s">
        <v>413</v>
      </c>
      <c r="E59" t="s">
        <v>435</v>
      </c>
      <c r="F59" s="563" t="str" cm="1">
        <f t="array" ref="F59">[6]!HsGetValue($V$42,"Account#"&amp;LEFT($E59,7),"Allocations#Allocations","FundEntity#FNSG","Projects#"&amp;$V$41,"Scenario#Actual","Version#Official","Year#"&amp;$D59,"Period#"&amp;F$39,"BalanceType#MOVE","CostCentres#"&amp;$C59,"View#PTD")</f>
        <v>#Missing</v>
      </c>
      <c r="G59" s="563" t="str" cm="1">
        <f t="array" ref="G59">[6]!HsGetValue($V$42,"Account#"&amp;LEFT($E59,7),"Allocations#Allocations","FundEntity#FNSG","Projects#"&amp;$V$41,"Scenario#Actual","Version#Official","Year#"&amp;$D59,"Period#"&amp;G$39,"BalanceType#MOVE","CostCentres#"&amp;$C59,"View#PTD")</f>
        <v>#Missing</v>
      </c>
      <c r="H59" s="563" t="str" cm="1">
        <f t="array" ref="H59">[6]!HsGetValue($V$42,"Account#"&amp;LEFT($E59,7),"Allocations#Allocations","FundEntity#FNSG","Projects#"&amp;$V$41,"Scenario#Actual","Version#Official","Year#"&amp;$D59,"Period#"&amp;H$39,"BalanceType#MOVE","CostCentres#"&amp;$C59,"View#PTD")</f>
        <v>#Missing</v>
      </c>
      <c r="I59" s="563" t="str" cm="1">
        <f t="array" ref="I59">[6]!HsGetValue($V$42,"Account#"&amp;LEFT($E59,7),"Allocations#Allocations","FundEntity#FNSG","Projects#"&amp;$V$41,"Scenario#Actual","Version#Official","Year#"&amp;$D59,"Period#"&amp;I$39,"BalanceType#MOVE","CostCentres#"&amp;$C59,"View#PTD")</f>
        <v>#Missing</v>
      </c>
      <c r="J59" s="563" t="str" cm="1">
        <f t="array" ref="J59">[6]!HsGetValue($V$42,"Account#"&amp;LEFT($E59,7),"Allocations#Allocations","FundEntity#FNSG","Projects#"&amp;$V$41,"Scenario#Actual","Version#Official","Year#"&amp;$D59,"Period#"&amp;J$39,"BalanceType#MOVE","CostCentres#"&amp;$C59,"View#PTD")</f>
        <v>#Missing</v>
      </c>
      <c r="K59" s="563" t="str" cm="1">
        <f t="array" ref="K59">[6]!HsGetValue($V$42,"Account#"&amp;LEFT($E59,7),"Allocations#Allocations","FundEntity#FNSG","Projects#"&amp;$V$41,"Scenario#Actual","Version#Official","Year#"&amp;$D59,"Period#"&amp;K$39,"BalanceType#MOVE","CostCentres#"&amp;$C59,"View#PTD")</f>
        <v>#Missing</v>
      </c>
      <c r="L59" s="563" t="str" cm="1">
        <f t="array" ref="L59">[6]!HsGetValue($V$42,"Account#"&amp;LEFT($E59,7),"Allocations#Allocations","FundEntity#FNSG","Projects#"&amp;$V$41,"Scenario#Actual","Version#Official","Year#"&amp;$D59,"Period#"&amp;L$39,"BalanceType#MOVE","CostCentres#"&amp;$C59,"View#PTD")</f>
        <v>#Missing</v>
      </c>
      <c r="M59" s="563" t="str" cm="1">
        <f t="array" ref="M59">[6]!HsGetValue($V$42,"Account#"&amp;LEFT($E59,7),"Allocations#Allocations","FundEntity#FNSG","Projects#"&amp;$V$41,"Scenario#Actual","Version#Official","Year#"&amp;$D59,"Period#"&amp;M$39,"BalanceType#MOVE","CostCentres#"&amp;$C59,"View#PTD")</f>
        <v>#Missing</v>
      </c>
      <c r="N59" s="563" t="str" cm="1">
        <f t="array" ref="N59">[6]!HsGetValue($V$42,"Account#"&amp;LEFT($E59,7),"Allocations#Allocations","FundEntity#FNSG","Projects#"&amp;$V$41,"Scenario#Actual","Version#Official","Year#"&amp;$D59,"Period#"&amp;N$39,"BalanceType#MOVE","CostCentres#"&amp;$C59,"View#PTD")</f>
        <v>#Missing</v>
      </c>
      <c r="O59" s="563" t="str" cm="1">
        <f t="array" ref="O59">[6]!HsGetValue($V$42,"Account#"&amp;LEFT($E59,7),"Allocations#Allocations","FundEntity#FNSG","Projects#"&amp;$V$41,"Scenario#Actual","Version#Official","Year#"&amp;$D59,"Period#"&amp;O$39,"BalanceType#MOVE","CostCentres#"&amp;$C59,"View#PTD")</f>
        <v>#Missing</v>
      </c>
      <c r="P59" s="563" t="str" cm="1">
        <f t="array" ref="P59">[6]!HsGetValue($V$42,"Account#"&amp;LEFT($E59,7),"Allocations#Allocations","FundEntity#FNSG","Projects#"&amp;$V$41,"Scenario#Actual","Version#Official","Year#"&amp;$D59,"Period#"&amp;P$39,"BalanceType#MOVE","CostCentres#"&amp;$C59,"View#PTD")</f>
        <v>#Missing</v>
      </c>
      <c r="Q59" s="563" t="str" cm="1">
        <f t="array" ref="Q59">[6]!HsGetValue($V$42,"Account#"&amp;LEFT($E59,7),"Allocations#Allocations","FundEntity#FNSG","Projects#"&amp;$V$41,"Scenario#Actual","Version#Official","Year#"&amp;$D59,"Period#"&amp;Q$39,"BalanceType#MOVE","CostCentres#"&amp;$C59,"View#PTD")</f>
        <v>#Missing</v>
      </c>
      <c r="S59" s="563" t="str" cm="1">
        <f t="array" ref="S59">[6]!HsGetValue($V$42,"Account#"&amp;LEFT($E59,7),"Allocations#Allocations","FundEntity#FNSG","Projects#"&amp;$V$41,"Scenario#Actual","Version#Official","Year#"&amp;$D59,"Period#"&amp;S$39,"BalanceType#MOVE","CostCentres#"&amp;$C59,"View#YTD")</f>
        <v>#Missing</v>
      </c>
    </row>
    <row r="60" spans="2:19">
      <c r="C60" t="s">
        <v>454</v>
      </c>
      <c r="D60" t="s">
        <v>413</v>
      </c>
      <c r="E60" t="s">
        <v>437</v>
      </c>
      <c r="F60" s="563" t="str" cm="1">
        <f t="array" ref="F60">[6]!HsGetValue($V$42,"Account#"&amp;LEFT($E60,7),"Allocations#Allocations","FundEntity#FNSG","Projects#"&amp;$V$41,"Scenario#Actual","Version#Official","Year#"&amp;$D60,"Period#"&amp;F$39,"BalanceType#MOVE","CostCentres#"&amp;$C60,"View#PTD")</f>
        <v>#Missing</v>
      </c>
      <c r="G60" s="563" t="str" cm="1">
        <f t="array" ref="G60">[6]!HsGetValue($V$42,"Account#"&amp;LEFT($E60,7),"Allocations#Allocations","FundEntity#FNSG","Projects#"&amp;$V$41,"Scenario#Actual","Version#Official","Year#"&amp;$D60,"Period#"&amp;G$39,"BalanceType#MOVE","CostCentres#"&amp;$C60,"View#PTD")</f>
        <v>#Missing</v>
      </c>
      <c r="H60" s="563" t="str" cm="1">
        <f t="array" ref="H60">[6]!HsGetValue($V$42,"Account#"&amp;LEFT($E60,7),"Allocations#Allocations","FundEntity#FNSG","Projects#"&amp;$V$41,"Scenario#Actual","Version#Official","Year#"&amp;$D60,"Period#"&amp;H$39,"BalanceType#MOVE","CostCentres#"&amp;$C60,"View#PTD")</f>
        <v>#Missing</v>
      </c>
      <c r="I60" s="563" t="str" cm="1">
        <f t="array" ref="I60">[6]!HsGetValue($V$42,"Account#"&amp;LEFT($E60,7),"Allocations#Allocations","FundEntity#FNSG","Projects#"&amp;$V$41,"Scenario#Actual","Version#Official","Year#"&amp;$D60,"Period#"&amp;I$39,"BalanceType#MOVE","CostCentres#"&amp;$C60,"View#PTD")</f>
        <v>#Missing</v>
      </c>
      <c r="J60" s="563" t="str" cm="1">
        <f t="array" ref="J60">[6]!HsGetValue($V$42,"Account#"&amp;LEFT($E60,7),"Allocations#Allocations","FundEntity#FNSG","Projects#"&amp;$V$41,"Scenario#Actual","Version#Official","Year#"&amp;$D60,"Period#"&amp;J$39,"BalanceType#MOVE","CostCentres#"&amp;$C60,"View#PTD")</f>
        <v>#Missing</v>
      </c>
      <c r="K60" s="563" t="str" cm="1">
        <f t="array" ref="K60">[6]!HsGetValue($V$42,"Account#"&amp;LEFT($E60,7),"Allocations#Allocations","FundEntity#FNSG","Projects#"&amp;$V$41,"Scenario#Actual","Version#Official","Year#"&amp;$D60,"Period#"&amp;K$39,"BalanceType#MOVE","CostCentres#"&amp;$C60,"View#PTD")</f>
        <v>#Missing</v>
      </c>
      <c r="L60" s="563" t="str" cm="1">
        <f t="array" ref="L60">[6]!HsGetValue($V$42,"Account#"&amp;LEFT($E60,7),"Allocations#Allocations","FundEntity#FNSG","Projects#"&amp;$V$41,"Scenario#Actual","Version#Official","Year#"&amp;$D60,"Period#"&amp;L$39,"BalanceType#MOVE","CostCentres#"&amp;$C60,"View#PTD")</f>
        <v>#Missing</v>
      </c>
      <c r="M60" s="563" t="str" cm="1">
        <f t="array" ref="M60">[6]!HsGetValue($V$42,"Account#"&amp;LEFT($E60,7),"Allocations#Allocations","FundEntity#FNSG","Projects#"&amp;$V$41,"Scenario#Actual","Version#Official","Year#"&amp;$D60,"Period#"&amp;M$39,"BalanceType#MOVE","CostCentres#"&amp;$C60,"View#PTD")</f>
        <v>#Missing</v>
      </c>
      <c r="N60" s="563" t="str" cm="1">
        <f t="array" ref="N60">[6]!HsGetValue($V$42,"Account#"&amp;LEFT($E60,7),"Allocations#Allocations","FundEntity#FNSG","Projects#"&amp;$V$41,"Scenario#Actual","Version#Official","Year#"&amp;$D60,"Period#"&amp;N$39,"BalanceType#MOVE","CostCentres#"&amp;$C60,"View#PTD")</f>
        <v>#Missing</v>
      </c>
      <c r="O60" s="563" t="str" cm="1">
        <f t="array" ref="O60">[6]!HsGetValue($V$42,"Account#"&amp;LEFT($E60,7),"Allocations#Allocations","FundEntity#FNSG","Projects#"&amp;$V$41,"Scenario#Actual","Version#Official","Year#"&amp;$D60,"Period#"&amp;O$39,"BalanceType#MOVE","CostCentres#"&amp;$C60,"View#PTD")</f>
        <v>#Missing</v>
      </c>
      <c r="P60" s="563" t="str" cm="1">
        <f t="array" ref="P60">[6]!HsGetValue($V$42,"Account#"&amp;LEFT($E60,7),"Allocations#Allocations","FundEntity#FNSG","Projects#"&amp;$V$41,"Scenario#Actual","Version#Official","Year#"&amp;$D60,"Period#"&amp;P$39,"BalanceType#MOVE","CostCentres#"&amp;$C60,"View#PTD")</f>
        <v>#Missing</v>
      </c>
      <c r="Q60" s="563" t="str" cm="1">
        <f t="array" ref="Q60">[6]!HsGetValue($V$42,"Account#"&amp;LEFT($E60,7),"Allocations#Allocations","FundEntity#FNSG","Projects#"&amp;$V$41,"Scenario#Actual","Version#Official","Year#"&amp;$D60,"Period#"&amp;Q$39,"BalanceType#MOVE","CostCentres#"&amp;$C60,"View#PTD")</f>
        <v>#Missing</v>
      </c>
      <c r="S60" s="563" t="str" cm="1">
        <f t="array" ref="S60">[6]!HsGetValue($V$42,"Account#"&amp;LEFT($E60,7),"Allocations#Allocations","FundEntity#FNSG","Projects#"&amp;$V$41,"Scenario#Actual","Version#Official","Year#"&amp;$D60,"Period#"&amp;S$39,"BalanceType#MOVE","CostCentres#"&amp;$C60,"View#YTD")</f>
        <v>#Missing</v>
      </c>
    </row>
    <row r="61" spans="2:19">
      <c r="C61" t="s">
        <v>454</v>
      </c>
      <c r="D61" t="s">
        <v>413</v>
      </c>
      <c r="E61" t="s">
        <v>439</v>
      </c>
      <c r="F61" s="563" t="str" cm="1">
        <f t="array" ref="F61">[6]!HsGetValue($V$42,"Account#"&amp;LEFT($E61,7),"Allocations#Allocations","FundEntity#FNSG","Projects#"&amp;$V$41,"Scenario#Actual","Version#Official","Year#"&amp;$D61,"Period#"&amp;F$39,"BalanceType#MOVE","CostCentres#"&amp;$C61,"View#PTD")</f>
        <v>#Missing</v>
      </c>
      <c r="G61" s="563" t="str" cm="1">
        <f t="array" ref="G61">[6]!HsGetValue($V$42,"Account#"&amp;LEFT($E61,7),"Allocations#Allocations","FundEntity#FNSG","Projects#"&amp;$V$41,"Scenario#Actual","Version#Official","Year#"&amp;$D61,"Period#"&amp;G$39,"BalanceType#MOVE","CostCentres#"&amp;$C61,"View#PTD")</f>
        <v>#Missing</v>
      </c>
      <c r="H61" s="563" t="str" cm="1">
        <f t="array" ref="H61">[6]!HsGetValue($V$42,"Account#"&amp;LEFT($E61,7),"Allocations#Allocations","FundEntity#FNSG","Projects#"&amp;$V$41,"Scenario#Actual","Version#Official","Year#"&amp;$D61,"Period#"&amp;H$39,"BalanceType#MOVE","CostCentres#"&amp;$C61,"View#PTD")</f>
        <v>#Missing</v>
      </c>
      <c r="I61" s="563" t="str" cm="1">
        <f t="array" ref="I61">[6]!HsGetValue($V$42,"Account#"&amp;LEFT($E61,7),"Allocations#Allocations","FundEntity#FNSG","Projects#"&amp;$V$41,"Scenario#Actual","Version#Official","Year#"&amp;$D61,"Period#"&amp;I$39,"BalanceType#MOVE","CostCentres#"&amp;$C61,"View#PTD")</f>
        <v>#Missing</v>
      </c>
      <c r="J61" s="563" t="str" cm="1">
        <f t="array" ref="J61">[6]!HsGetValue($V$42,"Account#"&amp;LEFT($E61,7),"Allocations#Allocations","FundEntity#FNSG","Projects#"&amp;$V$41,"Scenario#Actual","Version#Official","Year#"&amp;$D61,"Period#"&amp;J$39,"BalanceType#MOVE","CostCentres#"&amp;$C61,"View#PTD")</f>
        <v>#Missing</v>
      </c>
      <c r="K61" s="563" t="str" cm="1">
        <f t="array" ref="K61">[6]!HsGetValue($V$42,"Account#"&amp;LEFT($E61,7),"Allocations#Allocations","FundEntity#FNSG","Projects#"&amp;$V$41,"Scenario#Actual","Version#Official","Year#"&amp;$D61,"Period#"&amp;K$39,"BalanceType#MOVE","CostCentres#"&amp;$C61,"View#PTD")</f>
        <v>#Missing</v>
      </c>
      <c r="L61" s="563" t="str" cm="1">
        <f t="array" ref="L61">[6]!HsGetValue($V$42,"Account#"&amp;LEFT($E61,7),"Allocations#Allocations","FundEntity#FNSG","Projects#"&amp;$V$41,"Scenario#Actual","Version#Official","Year#"&amp;$D61,"Period#"&amp;L$39,"BalanceType#MOVE","CostCentres#"&amp;$C61,"View#PTD")</f>
        <v>#Missing</v>
      </c>
      <c r="M61" s="563" t="str" cm="1">
        <f t="array" ref="M61">[6]!HsGetValue($V$42,"Account#"&amp;LEFT($E61,7),"Allocations#Allocations","FundEntity#FNSG","Projects#"&amp;$V$41,"Scenario#Actual","Version#Official","Year#"&amp;$D61,"Period#"&amp;M$39,"BalanceType#MOVE","CostCentres#"&amp;$C61,"View#PTD")</f>
        <v>#Missing</v>
      </c>
      <c r="N61" s="563" t="str" cm="1">
        <f t="array" ref="N61">[6]!HsGetValue($V$42,"Account#"&amp;LEFT($E61,7),"Allocations#Allocations","FundEntity#FNSG","Projects#"&amp;$V$41,"Scenario#Actual","Version#Official","Year#"&amp;$D61,"Period#"&amp;N$39,"BalanceType#MOVE","CostCentres#"&amp;$C61,"View#PTD")</f>
        <v>#Missing</v>
      </c>
      <c r="O61" s="563" t="str" cm="1">
        <f t="array" ref="O61">[6]!HsGetValue($V$42,"Account#"&amp;LEFT($E61,7),"Allocations#Allocations","FundEntity#FNSG","Projects#"&amp;$V$41,"Scenario#Actual","Version#Official","Year#"&amp;$D61,"Period#"&amp;O$39,"BalanceType#MOVE","CostCentres#"&amp;$C61,"View#PTD")</f>
        <v>#Missing</v>
      </c>
      <c r="P61" s="563" t="str" cm="1">
        <f t="array" ref="P61">[6]!HsGetValue($V$42,"Account#"&amp;LEFT($E61,7),"Allocations#Allocations","FundEntity#FNSG","Projects#"&amp;$V$41,"Scenario#Actual","Version#Official","Year#"&amp;$D61,"Period#"&amp;P$39,"BalanceType#MOVE","CostCentres#"&amp;$C61,"View#PTD")</f>
        <v>#Missing</v>
      </c>
      <c r="Q61" s="563" t="str" cm="1">
        <f t="array" ref="Q61">[6]!HsGetValue($V$42,"Account#"&amp;LEFT($E61,7),"Allocations#Allocations","FundEntity#FNSG","Projects#"&amp;$V$41,"Scenario#Actual","Version#Official","Year#"&amp;$D61,"Period#"&amp;Q$39,"BalanceType#MOVE","CostCentres#"&amp;$C61,"View#PTD")</f>
        <v>#Missing</v>
      </c>
      <c r="S61" s="563" t="str" cm="1">
        <f t="array" ref="S61">[6]!HsGetValue($V$42,"Account#"&amp;LEFT($E61,7),"Allocations#Allocations","FundEntity#FNSG","Projects#"&amp;$V$41,"Scenario#Actual","Version#Official","Year#"&amp;$D61,"Period#"&amp;S$39,"BalanceType#MOVE","CostCentres#"&amp;$C61,"View#YTD")</f>
        <v>#Missing</v>
      </c>
    </row>
    <row r="62" spans="2:19">
      <c r="C62" t="s">
        <v>454</v>
      </c>
      <c r="D62" t="s">
        <v>413</v>
      </c>
      <c r="E62" t="s">
        <v>440</v>
      </c>
      <c r="F62" s="563" t="str" cm="1">
        <f t="array" ref="F62">[6]!HsGetValue($V$42,"Account#"&amp;LEFT($E62,7),"Allocations#Allocations","FundEntity#FNSG","Projects#"&amp;$V$41,"Scenario#Actual","Version#Official","Year#"&amp;$D62,"Period#"&amp;F$39,"BalanceType#MOVE","CostCentres#"&amp;$C62,"View#PTD")</f>
        <v>#Missing</v>
      </c>
      <c r="G62" s="563" t="str" cm="1">
        <f t="array" ref="G62">[6]!HsGetValue($V$42,"Account#"&amp;LEFT($E62,7),"Allocations#Allocations","FundEntity#FNSG","Projects#"&amp;$V$41,"Scenario#Actual","Version#Official","Year#"&amp;$D62,"Period#"&amp;G$39,"BalanceType#MOVE","CostCentres#"&amp;$C62,"View#PTD")</f>
        <v>#Missing</v>
      </c>
      <c r="H62" s="563" t="str" cm="1">
        <f t="array" ref="H62">[6]!HsGetValue($V$42,"Account#"&amp;LEFT($E62,7),"Allocations#Allocations","FundEntity#FNSG","Projects#"&amp;$V$41,"Scenario#Actual","Version#Official","Year#"&amp;$D62,"Period#"&amp;H$39,"BalanceType#MOVE","CostCentres#"&amp;$C62,"View#PTD")</f>
        <v>#Missing</v>
      </c>
      <c r="I62" s="563" t="str" cm="1">
        <f t="array" ref="I62">[6]!HsGetValue($V$42,"Account#"&amp;LEFT($E62,7),"Allocations#Allocations","FundEntity#FNSG","Projects#"&amp;$V$41,"Scenario#Actual","Version#Official","Year#"&amp;$D62,"Period#"&amp;I$39,"BalanceType#MOVE","CostCentres#"&amp;$C62,"View#PTD")</f>
        <v>#Missing</v>
      </c>
      <c r="J62" s="563" t="str" cm="1">
        <f t="array" ref="J62">[6]!HsGetValue($V$42,"Account#"&amp;LEFT($E62,7),"Allocations#Allocations","FundEntity#FNSG","Projects#"&amp;$V$41,"Scenario#Actual","Version#Official","Year#"&amp;$D62,"Period#"&amp;J$39,"BalanceType#MOVE","CostCentres#"&amp;$C62,"View#PTD")</f>
        <v>#Missing</v>
      </c>
      <c r="K62" s="563" t="str" cm="1">
        <f t="array" ref="K62">[6]!HsGetValue($V$42,"Account#"&amp;LEFT($E62,7),"Allocations#Allocations","FundEntity#FNSG","Projects#"&amp;$V$41,"Scenario#Actual","Version#Official","Year#"&amp;$D62,"Period#"&amp;K$39,"BalanceType#MOVE","CostCentres#"&amp;$C62,"View#PTD")</f>
        <v>#Missing</v>
      </c>
      <c r="L62" s="563" t="str" cm="1">
        <f t="array" ref="L62">[6]!HsGetValue($V$42,"Account#"&amp;LEFT($E62,7),"Allocations#Allocations","FundEntity#FNSG","Projects#"&amp;$V$41,"Scenario#Actual","Version#Official","Year#"&amp;$D62,"Period#"&amp;L$39,"BalanceType#MOVE","CostCentres#"&amp;$C62,"View#PTD")</f>
        <v>#Missing</v>
      </c>
      <c r="M62" s="563" t="str" cm="1">
        <f t="array" ref="M62">[6]!HsGetValue($V$42,"Account#"&amp;LEFT($E62,7),"Allocations#Allocations","FundEntity#FNSG","Projects#"&amp;$V$41,"Scenario#Actual","Version#Official","Year#"&amp;$D62,"Period#"&amp;M$39,"BalanceType#MOVE","CostCentres#"&amp;$C62,"View#PTD")</f>
        <v>#Missing</v>
      </c>
      <c r="N62" s="563" t="str" cm="1">
        <f t="array" ref="N62">[6]!HsGetValue($V$42,"Account#"&amp;LEFT($E62,7),"Allocations#Allocations","FundEntity#FNSG","Projects#"&amp;$V$41,"Scenario#Actual","Version#Official","Year#"&amp;$D62,"Period#"&amp;N$39,"BalanceType#MOVE","CostCentres#"&amp;$C62,"View#PTD")</f>
        <v>#Missing</v>
      </c>
      <c r="O62" s="563" t="str" cm="1">
        <f t="array" ref="O62">[6]!HsGetValue($V$42,"Account#"&amp;LEFT($E62,7),"Allocations#Allocations","FundEntity#FNSG","Projects#"&amp;$V$41,"Scenario#Actual","Version#Official","Year#"&amp;$D62,"Period#"&amp;O$39,"BalanceType#MOVE","CostCentres#"&amp;$C62,"View#PTD")</f>
        <v>#Missing</v>
      </c>
      <c r="P62" s="563" t="str" cm="1">
        <f t="array" ref="P62">[6]!HsGetValue($V$42,"Account#"&amp;LEFT($E62,7),"Allocations#Allocations","FundEntity#FNSG","Projects#"&amp;$V$41,"Scenario#Actual","Version#Official","Year#"&amp;$D62,"Period#"&amp;P$39,"BalanceType#MOVE","CostCentres#"&amp;$C62,"View#PTD")</f>
        <v>#Missing</v>
      </c>
      <c r="Q62" s="563" t="str" cm="1">
        <f t="array" ref="Q62">[6]!HsGetValue($V$42,"Account#"&amp;LEFT($E62,7),"Allocations#Allocations","FundEntity#FNSG","Projects#"&amp;$V$41,"Scenario#Actual","Version#Official","Year#"&amp;$D62,"Period#"&amp;Q$39,"BalanceType#MOVE","CostCentres#"&amp;$C62,"View#PTD")</f>
        <v>#Missing</v>
      </c>
      <c r="S62" s="563" t="str" cm="1">
        <f t="array" ref="S62">[6]!HsGetValue($V$42,"Account#"&amp;LEFT($E62,7),"Allocations#Allocations","FundEntity#FNSG","Projects#"&amp;$V$41,"Scenario#Actual","Version#Official","Year#"&amp;$D62,"Period#"&amp;S$39,"BalanceType#MOVE","CostCentres#"&amp;$C62,"View#YTD")</f>
        <v>#Missing</v>
      </c>
    </row>
    <row r="63" spans="2:19">
      <c r="C63" t="s">
        <v>454</v>
      </c>
      <c r="D63" t="s">
        <v>413</v>
      </c>
      <c r="E63" t="s">
        <v>441</v>
      </c>
      <c r="F63" s="563" cm="1">
        <f t="array" ref="F63">[6]!HsGetValue($V$42,"Account#"&amp;LEFT($E63,7),"Allocations#Allocations","FundEntity#FNSG","Projects#"&amp;$V$41,"Scenario#Actual","Version#Official","Year#"&amp;$D63,"Period#"&amp;F$39,"BalanceType#MOVE","CostCentres#"&amp;$C63,"View#PTD")</f>
        <v>0</v>
      </c>
      <c r="G63" s="563" cm="1">
        <f t="array" ref="G63">[6]!HsGetValue($V$42,"Account#"&amp;LEFT($E63,7),"Allocations#Allocations","FundEntity#FNSG","Projects#"&amp;$V$41,"Scenario#Actual","Version#Official","Year#"&amp;$D63,"Period#"&amp;G$39,"BalanceType#MOVE","CostCentres#"&amp;$C63,"View#PTD")</f>
        <v>0</v>
      </c>
      <c r="H63" s="563" cm="1">
        <f t="array" ref="H63">[6]!HsGetValue($V$42,"Account#"&amp;LEFT($E63,7),"Allocations#Allocations","FundEntity#FNSG","Projects#"&amp;$V$41,"Scenario#Actual","Version#Official","Year#"&amp;$D63,"Period#"&amp;H$39,"BalanceType#MOVE","CostCentres#"&amp;$C63,"View#PTD")</f>
        <v>0</v>
      </c>
      <c r="I63" s="563" cm="1">
        <f t="array" ref="I63">[6]!HsGetValue($V$42,"Account#"&amp;LEFT($E63,7),"Allocations#Allocations","FundEntity#FNSG","Projects#"&amp;$V$41,"Scenario#Actual","Version#Official","Year#"&amp;$D63,"Period#"&amp;I$39,"BalanceType#MOVE","CostCentres#"&amp;$C63,"View#PTD")</f>
        <v>0</v>
      </c>
      <c r="J63" s="563" cm="1">
        <f t="array" ref="J63">[6]!HsGetValue($V$42,"Account#"&amp;LEFT($E63,7),"Allocations#Allocations","FundEntity#FNSG","Projects#"&amp;$V$41,"Scenario#Actual","Version#Official","Year#"&amp;$D63,"Period#"&amp;J$39,"BalanceType#MOVE","CostCentres#"&amp;$C63,"View#PTD")</f>
        <v>0</v>
      </c>
      <c r="K63" s="563" cm="1">
        <f t="array" ref="K63">[6]!HsGetValue($V$42,"Account#"&amp;LEFT($E63,7),"Allocations#Allocations","FundEntity#FNSG","Projects#"&amp;$V$41,"Scenario#Actual","Version#Official","Year#"&amp;$D63,"Period#"&amp;K$39,"BalanceType#MOVE","CostCentres#"&amp;$C63,"View#PTD")</f>
        <v>0</v>
      </c>
      <c r="L63" s="563" cm="1">
        <f t="array" ref="L63">[6]!HsGetValue($V$42,"Account#"&amp;LEFT($E63,7),"Allocations#Allocations","FundEntity#FNSG","Projects#"&amp;$V$41,"Scenario#Actual","Version#Official","Year#"&amp;$D63,"Period#"&amp;L$39,"BalanceType#MOVE","CostCentres#"&amp;$C63,"View#PTD")</f>
        <v>0</v>
      </c>
      <c r="M63" s="563" cm="1">
        <f t="array" ref="M63">[6]!HsGetValue($V$42,"Account#"&amp;LEFT($E63,7),"Allocations#Allocations","FundEntity#FNSG","Projects#"&amp;$V$41,"Scenario#Actual","Version#Official","Year#"&amp;$D63,"Period#"&amp;M$39,"BalanceType#MOVE","CostCentres#"&amp;$C63,"View#PTD")</f>
        <v>0</v>
      </c>
      <c r="N63" s="563" cm="1">
        <f t="array" ref="N63">[6]!HsGetValue($V$42,"Account#"&amp;LEFT($E63,7),"Allocations#Allocations","FundEntity#FNSG","Projects#"&amp;$V$41,"Scenario#Actual","Version#Official","Year#"&amp;$D63,"Period#"&amp;N$39,"BalanceType#MOVE","CostCentres#"&amp;$C63,"View#PTD")</f>
        <v>0</v>
      </c>
      <c r="O63" s="563" cm="1">
        <f t="array" ref="O63">[6]!HsGetValue($V$42,"Account#"&amp;LEFT($E63,7),"Allocations#Allocations","FundEntity#FNSG","Projects#"&amp;$V$41,"Scenario#Actual","Version#Official","Year#"&amp;$D63,"Period#"&amp;O$39,"BalanceType#MOVE","CostCentres#"&amp;$C63,"View#PTD")</f>
        <v>0</v>
      </c>
      <c r="P63" s="563" cm="1">
        <f t="array" ref="P63">[6]!HsGetValue($V$42,"Account#"&amp;LEFT($E63,7),"Allocations#Allocations","FundEntity#FNSG","Projects#"&amp;$V$41,"Scenario#Actual","Version#Official","Year#"&amp;$D63,"Period#"&amp;P$39,"BalanceType#MOVE","CostCentres#"&amp;$C63,"View#PTD")</f>
        <v>0</v>
      </c>
      <c r="Q63" s="563" cm="1">
        <f t="array" ref="Q63">[6]!HsGetValue($V$42,"Account#"&amp;LEFT($E63,7),"Allocations#Allocations","FundEntity#FNSG","Projects#"&amp;$V$41,"Scenario#Actual","Version#Official","Year#"&amp;$D63,"Period#"&amp;Q$39,"BalanceType#MOVE","CostCentres#"&amp;$C63,"View#PTD")</f>
        <v>0</v>
      </c>
      <c r="S63" s="563" cm="1">
        <f t="array" ref="S63">[6]!HsGetValue($V$42,"Account#"&amp;LEFT($E63,7),"Allocations#Allocations","FundEntity#FNSG","Projects#"&amp;$V$41,"Scenario#Actual","Version#Official","Year#"&amp;$D63,"Period#"&amp;S$39,"BalanceType#MOVE","CostCentres#"&amp;$C63,"View#YTD")</f>
        <v>0</v>
      </c>
    </row>
    <row r="64" spans="2:19">
      <c r="C64" t="s">
        <v>454</v>
      </c>
      <c r="D64" t="s">
        <v>413</v>
      </c>
      <c r="E64" t="s">
        <v>442</v>
      </c>
      <c r="F64" s="563" cm="1">
        <f t="array" ref="F64">[6]!HsGetValue($V$42,"Account#"&amp;LEFT($E64,7),"Allocations#Allocations","FundEntity#FNSG","Projects#"&amp;$V$41,"Scenario#Actual","Version#Official","Year#"&amp;$D64,"Period#"&amp;F$39,"BalanceType#MOVE","CostCentres#"&amp;$C64,"View#PTD")</f>
        <v>0</v>
      </c>
      <c r="G64" s="563" cm="1">
        <f t="array" ref="G64">[6]!HsGetValue($V$42,"Account#"&amp;LEFT($E64,7),"Allocations#Allocations","FundEntity#FNSG","Projects#"&amp;$V$41,"Scenario#Actual","Version#Official","Year#"&amp;$D64,"Period#"&amp;G$39,"BalanceType#MOVE","CostCentres#"&amp;$C64,"View#PTD")</f>
        <v>0</v>
      </c>
      <c r="H64" s="563" cm="1">
        <f t="array" ref="H64">[6]!HsGetValue($V$42,"Account#"&amp;LEFT($E64,7),"Allocations#Allocations","FundEntity#FNSG","Projects#"&amp;$V$41,"Scenario#Actual","Version#Official","Year#"&amp;$D64,"Period#"&amp;H$39,"BalanceType#MOVE","CostCentres#"&amp;$C64,"View#PTD")</f>
        <v>0</v>
      </c>
      <c r="I64" s="563" cm="1">
        <f t="array" ref="I64">[6]!HsGetValue($V$42,"Account#"&amp;LEFT($E64,7),"Allocations#Allocations","FundEntity#FNSG","Projects#"&amp;$V$41,"Scenario#Actual","Version#Official","Year#"&amp;$D64,"Period#"&amp;I$39,"BalanceType#MOVE","CostCentres#"&amp;$C64,"View#PTD")</f>
        <v>0</v>
      </c>
      <c r="J64" s="563" cm="1">
        <f t="array" ref="J64">[6]!HsGetValue($V$42,"Account#"&amp;LEFT($E64,7),"Allocations#Allocations","FundEntity#FNSG","Projects#"&amp;$V$41,"Scenario#Actual","Version#Official","Year#"&amp;$D64,"Period#"&amp;J$39,"BalanceType#MOVE","CostCentres#"&amp;$C64,"View#PTD")</f>
        <v>0</v>
      </c>
      <c r="K64" s="563" cm="1">
        <f t="array" ref="K64">[6]!HsGetValue($V$42,"Account#"&amp;LEFT($E64,7),"Allocations#Allocations","FundEntity#FNSG","Projects#"&amp;$V$41,"Scenario#Actual","Version#Official","Year#"&amp;$D64,"Period#"&amp;K$39,"BalanceType#MOVE","CostCentres#"&amp;$C64,"View#PTD")</f>
        <v>0</v>
      </c>
      <c r="L64" s="563" cm="1">
        <f t="array" ref="L64">[6]!HsGetValue($V$42,"Account#"&amp;LEFT($E64,7),"Allocations#Allocations","FundEntity#FNSG","Projects#"&amp;$V$41,"Scenario#Actual","Version#Official","Year#"&amp;$D64,"Period#"&amp;L$39,"BalanceType#MOVE","CostCentres#"&amp;$C64,"View#PTD")</f>
        <v>0</v>
      </c>
      <c r="M64" s="563" cm="1">
        <f t="array" ref="M64">[6]!HsGetValue($V$42,"Account#"&amp;LEFT($E64,7),"Allocations#Allocations","FundEntity#FNSG","Projects#"&amp;$V$41,"Scenario#Actual","Version#Official","Year#"&amp;$D64,"Period#"&amp;M$39,"BalanceType#MOVE","CostCentres#"&amp;$C64,"View#PTD")</f>
        <v>0</v>
      </c>
      <c r="N64" s="563" cm="1">
        <f t="array" ref="N64">[6]!HsGetValue($V$42,"Account#"&amp;LEFT($E64,7),"Allocations#Allocations","FundEntity#FNSG","Projects#"&amp;$V$41,"Scenario#Actual","Version#Official","Year#"&amp;$D64,"Period#"&amp;N$39,"BalanceType#MOVE","CostCentres#"&amp;$C64,"View#PTD")</f>
        <v>0</v>
      </c>
      <c r="O64" s="563" cm="1">
        <f t="array" ref="O64">[6]!HsGetValue($V$42,"Account#"&amp;LEFT($E64,7),"Allocations#Allocations","FundEntity#FNSG","Projects#"&amp;$V$41,"Scenario#Actual","Version#Official","Year#"&amp;$D64,"Period#"&amp;O$39,"BalanceType#MOVE","CostCentres#"&amp;$C64,"View#PTD")</f>
        <v>0</v>
      </c>
      <c r="P64" s="563" cm="1">
        <f t="array" ref="P64">[6]!HsGetValue($V$42,"Account#"&amp;LEFT($E64,7),"Allocations#Allocations","FundEntity#FNSG","Projects#"&amp;$V$41,"Scenario#Actual","Version#Official","Year#"&amp;$D64,"Period#"&amp;P$39,"BalanceType#MOVE","CostCentres#"&amp;$C64,"View#PTD")</f>
        <v>0</v>
      </c>
      <c r="Q64" s="563" cm="1">
        <f t="array" ref="Q64">[6]!HsGetValue($V$42,"Account#"&amp;LEFT($E64,7),"Allocations#Allocations","FundEntity#FNSG","Projects#"&amp;$V$41,"Scenario#Actual","Version#Official","Year#"&amp;$D64,"Period#"&amp;Q$39,"BalanceType#MOVE","CostCentres#"&amp;$C64,"View#PTD")</f>
        <v>0</v>
      </c>
      <c r="S64" s="563" cm="1">
        <f t="array" ref="S64">[6]!HsGetValue($V$42,"Account#"&amp;LEFT($E64,7),"Allocations#Allocations","FundEntity#FNSG","Projects#"&amp;$V$41,"Scenario#Actual","Version#Official","Year#"&amp;$D64,"Period#"&amp;S$39,"BalanceType#MOVE","CostCentres#"&amp;$C64,"View#YTD")</f>
        <v>0</v>
      </c>
    </row>
    <row r="65" spans="3:19">
      <c r="C65" t="s">
        <v>454</v>
      </c>
      <c r="D65" t="s">
        <v>413</v>
      </c>
      <c r="E65" t="s">
        <v>443</v>
      </c>
      <c r="F65" s="563" t="str" cm="1">
        <f t="array" ref="F65">[6]!HsGetValue($V$42,"Account#"&amp;LEFT($E65,7),"Allocations#Allocations","FundEntity#FNSG","Projects#"&amp;$V$41,"Scenario#Actual","Version#Official","Year#"&amp;$D65,"Period#"&amp;F$39,"BalanceType#MOVE","CostCentres#"&amp;$C65,"View#PTD")</f>
        <v>#Missing</v>
      </c>
      <c r="G65" s="563" t="str" cm="1">
        <f t="array" ref="G65">[6]!HsGetValue($V$42,"Account#"&amp;LEFT($E65,7),"Allocations#Allocations","FundEntity#FNSG","Projects#"&amp;$V$41,"Scenario#Actual","Version#Official","Year#"&amp;$D65,"Period#"&amp;G$39,"BalanceType#MOVE","CostCentres#"&amp;$C65,"View#PTD")</f>
        <v>#Missing</v>
      </c>
      <c r="H65" s="563" t="str" cm="1">
        <f t="array" ref="H65">[6]!HsGetValue($V$42,"Account#"&amp;LEFT($E65,7),"Allocations#Allocations","FundEntity#FNSG","Projects#"&amp;$V$41,"Scenario#Actual","Version#Official","Year#"&amp;$D65,"Period#"&amp;H$39,"BalanceType#MOVE","CostCentres#"&amp;$C65,"View#PTD")</f>
        <v>#Missing</v>
      </c>
      <c r="I65" s="563" t="str" cm="1">
        <f t="array" ref="I65">[6]!HsGetValue($V$42,"Account#"&amp;LEFT($E65,7),"Allocations#Allocations","FundEntity#FNSG","Projects#"&amp;$V$41,"Scenario#Actual","Version#Official","Year#"&amp;$D65,"Period#"&amp;I$39,"BalanceType#MOVE","CostCentres#"&amp;$C65,"View#PTD")</f>
        <v>#Missing</v>
      </c>
      <c r="J65" s="563" t="str" cm="1">
        <f t="array" ref="J65">[6]!HsGetValue($V$42,"Account#"&amp;LEFT($E65,7),"Allocations#Allocations","FundEntity#FNSG","Projects#"&amp;$V$41,"Scenario#Actual","Version#Official","Year#"&amp;$D65,"Period#"&amp;J$39,"BalanceType#MOVE","CostCentres#"&amp;$C65,"View#PTD")</f>
        <v>#Missing</v>
      </c>
      <c r="K65" s="563" t="str" cm="1">
        <f t="array" ref="K65">[6]!HsGetValue($V$42,"Account#"&amp;LEFT($E65,7),"Allocations#Allocations","FundEntity#FNSG","Projects#"&amp;$V$41,"Scenario#Actual","Version#Official","Year#"&amp;$D65,"Period#"&amp;K$39,"BalanceType#MOVE","CostCentres#"&amp;$C65,"View#PTD")</f>
        <v>#Missing</v>
      </c>
      <c r="L65" s="563" t="str" cm="1">
        <f t="array" ref="L65">[6]!HsGetValue($V$42,"Account#"&amp;LEFT($E65,7),"Allocations#Allocations","FundEntity#FNSG","Projects#"&amp;$V$41,"Scenario#Actual","Version#Official","Year#"&amp;$D65,"Period#"&amp;L$39,"BalanceType#MOVE","CostCentres#"&amp;$C65,"View#PTD")</f>
        <v>#Missing</v>
      </c>
      <c r="M65" s="563" t="str" cm="1">
        <f t="array" ref="M65">[6]!HsGetValue($V$42,"Account#"&amp;LEFT($E65,7),"Allocations#Allocations","FundEntity#FNSG","Projects#"&amp;$V$41,"Scenario#Actual","Version#Official","Year#"&amp;$D65,"Period#"&amp;M$39,"BalanceType#MOVE","CostCentres#"&amp;$C65,"View#PTD")</f>
        <v>#Missing</v>
      </c>
      <c r="N65" s="563" t="str" cm="1">
        <f t="array" ref="N65">[6]!HsGetValue($V$42,"Account#"&amp;LEFT($E65,7),"Allocations#Allocations","FundEntity#FNSG","Projects#"&amp;$V$41,"Scenario#Actual","Version#Official","Year#"&amp;$D65,"Period#"&amp;N$39,"BalanceType#MOVE","CostCentres#"&amp;$C65,"View#PTD")</f>
        <v>#Missing</v>
      </c>
      <c r="O65" s="563" t="str" cm="1">
        <f t="array" ref="O65">[6]!HsGetValue($V$42,"Account#"&amp;LEFT($E65,7),"Allocations#Allocations","FundEntity#FNSG","Projects#"&amp;$V$41,"Scenario#Actual","Version#Official","Year#"&amp;$D65,"Period#"&amp;O$39,"BalanceType#MOVE","CostCentres#"&amp;$C65,"View#PTD")</f>
        <v>#Missing</v>
      </c>
      <c r="P65" s="563" t="str" cm="1">
        <f t="array" ref="P65">[6]!HsGetValue($V$42,"Account#"&amp;LEFT($E65,7),"Allocations#Allocations","FundEntity#FNSG","Projects#"&amp;$V$41,"Scenario#Actual","Version#Official","Year#"&amp;$D65,"Period#"&amp;P$39,"BalanceType#MOVE","CostCentres#"&amp;$C65,"View#PTD")</f>
        <v>#Missing</v>
      </c>
      <c r="Q65" s="563" t="str" cm="1">
        <f t="array" ref="Q65">[6]!HsGetValue($V$42,"Account#"&amp;LEFT($E65,7),"Allocations#Allocations","FundEntity#FNSG","Projects#"&amp;$V$41,"Scenario#Actual","Version#Official","Year#"&amp;$D65,"Period#"&amp;Q$39,"BalanceType#MOVE","CostCentres#"&amp;$C65,"View#PTD")</f>
        <v>#Missing</v>
      </c>
      <c r="S65" s="563" t="str" cm="1">
        <f t="array" ref="S65">[6]!HsGetValue($V$42,"Account#"&amp;LEFT($E65,7),"Allocations#Allocations","FundEntity#FNSG","Projects#"&amp;$V$41,"Scenario#Actual","Version#Official","Year#"&amp;$D65,"Period#"&amp;S$39,"BalanceType#MOVE","CostCentres#"&amp;$C65,"View#YTD")</f>
        <v>#Missing</v>
      </c>
    </row>
    <row r="66" spans="3:19">
      <c r="C66" t="s">
        <v>454</v>
      </c>
      <c r="D66" t="s">
        <v>413</v>
      </c>
      <c r="E66" t="s">
        <v>444</v>
      </c>
      <c r="F66" s="563" cm="1">
        <f t="array" ref="F66">[6]!HsGetValue($V$42,"Account#"&amp;LEFT($E66,7),"Allocations#Allocations","FundEntity#FNSG","Projects#"&amp;$V$41,"Scenario#Actual","Version#Official","Year#"&amp;$D66,"Period#"&amp;F$39,"BalanceType#MOVE","CostCentres#"&amp;$C66,"View#PTD")</f>
        <v>0</v>
      </c>
      <c r="G66" s="563" cm="1">
        <f t="array" ref="G66">[6]!HsGetValue($V$42,"Account#"&amp;LEFT($E66,7),"Allocations#Allocations","FundEntity#FNSG","Projects#"&amp;$V$41,"Scenario#Actual","Version#Official","Year#"&amp;$D66,"Period#"&amp;G$39,"BalanceType#MOVE","CostCentres#"&amp;$C66,"View#PTD")</f>
        <v>31869.43</v>
      </c>
      <c r="H66" s="563" cm="1">
        <f t="array" ref="H66">[6]!HsGetValue($V$42,"Account#"&amp;LEFT($E66,7),"Allocations#Allocations","FundEntity#FNSG","Projects#"&amp;$V$41,"Scenario#Actual","Version#Official","Year#"&amp;$D66,"Period#"&amp;H$39,"BalanceType#MOVE","CostCentres#"&amp;$C66,"View#PTD")</f>
        <v>0</v>
      </c>
      <c r="I66" s="563" cm="1">
        <f t="array" ref="I66">[6]!HsGetValue($V$42,"Account#"&amp;LEFT($E66,7),"Allocations#Allocations","FundEntity#FNSG","Projects#"&amp;$V$41,"Scenario#Actual","Version#Official","Year#"&amp;$D66,"Period#"&amp;I$39,"BalanceType#MOVE","CostCentres#"&amp;$C66,"View#PTD")</f>
        <v>0</v>
      </c>
      <c r="J66" s="563" cm="1">
        <f t="array" ref="J66">[6]!HsGetValue($V$42,"Account#"&amp;LEFT($E66,7),"Allocations#Allocations","FundEntity#FNSG","Projects#"&amp;$V$41,"Scenario#Actual","Version#Official","Year#"&amp;$D66,"Period#"&amp;J$39,"BalanceType#MOVE","CostCentres#"&amp;$C66,"View#PTD")</f>
        <v>0</v>
      </c>
      <c r="K66" s="563" cm="1">
        <f t="array" ref="K66">[6]!HsGetValue($V$42,"Account#"&amp;LEFT($E66,7),"Allocations#Allocations","FundEntity#FNSG","Projects#"&amp;$V$41,"Scenario#Actual","Version#Official","Year#"&amp;$D66,"Period#"&amp;K$39,"BalanceType#MOVE","CostCentres#"&amp;$C66,"View#PTD")</f>
        <v>0</v>
      </c>
      <c r="L66" s="563" cm="1">
        <f t="array" ref="L66">[6]!HsGetValue($V$42,"Account#"&amp;LEFT($E66,7),"Allocations#Allocations","FundEntity#FNSG","Projects#"&amp;$V$41,"Scenario#Actual","Version#Official","Year#"&amp;$D66,"Period#"&amp;L$39,"BalanceType#MOVE","CostCentres#"&amp;$C66,"View#PTD")</f>
        <v>0</v>
      </c>
      <c r="M66" s="563" cm="1">
        <f t="array" ref="M66">[6]!HsGetValue($V$42,"Account#"&amp;LEFT($E66,7),"Allocations#Allocations","FundEntity#FNSG","Projects#"&amp;$V$41,"Scenario#Actual","Version#Official","Year#"&amp;$D66,"Period#"&amp;M$39,"BalanceType#MOVE","CostCentres#"&amp;$C66,"View#PTD")</f>
        <v>0</v>
      </c>
      <c r="N66" s="563" cm="1">
        <f t="array" ref="N66">[6]!HsGetValue($V$42,"Account#"&amp;LEFT($E66,7),"Allocations#Allocations","FundEntity#FNSG","Projects#"&amp;$V$41,"Scenario#Actual","Version#Official","Year#"&amp;$D66,"Period#"&amp;N$39,"BalanceType#MOVE","CostCentres#"&amp;$C66,"View#PTD")</f>
        <v>0</v>
      </c>
      <c r="O66" s="563" cm="1">
        <f t="array" ref="O66">[6]!HsGetValue($V$42,"Account#"&amp;LEFT($E66,7),"Allocations#Allocations","FundEntity#FNSG","Projects#"&amp;$V$41,"Scenario#Actual","Version#Official","Year#"&amp;$D66,"Period#"&amp;O$39,"BalanceType#MOVE","CostCentres#"&amp;$C66,"View#PTD")</f>
        <v>0</v>
      </c>
      <c r="P66" s="563" cm="1">
        <f t="array" ref="P66">[6]!HsGetValue($V$42,"Account#"&amp;LEFT($E66,7),"Allocations#Allocations","FundEntity#FNSG","Projects#"&amp;$V$41,"Scenario#Actual","Version#Official","Year#"&amp;$D66,"Period#"&amp;P$39,"BalanceType#MOVE","CostCentres#"&amp;$C66,"View#PTD")</f>
        <v>0</v>
      </c>
      <c r="Q66" s="563" cm="1">
        <f t="array" ref="Q66">[6]!HsGetValue($V$42,"Account#"&amp;LEFT($E66,7),"Allocations#Allocations","FundEntity#FNSG","Projects#"&amp;$V$41,"Scenario#Actual","Version#Official","Year#"&amp;$D66,"Period#"&amp;Q$39,"BalanceType#MOVE","CostCentres#"&amp;$C66,"View#PTD")</f>
        <v>0</v>
      </c>
      <c r="S66" s="563" cm="1">
        <f t="array" ref="S66">[6]!HsGetValue($V$42,"Account#"&amp;LEFT($E66,7),"Allocations#Allocations","FundEntity#FNSG","Projects#"&amp;$V$41,"Scenario#Actual","Version#Official","Year#"&amp;$D66,"Period#"&amp;S$39,"BalanceType#MOVE","CostCentres#"&amp;$C66,"View#YTD")</f>
        <v>31869.43</v>
      </c>
    </row>
    <row r="67" spans="3:19">
      <c r="C67" t="s">
        <v>454</v>
      </c>
      <c r="D67" t="s">
        <v>413</v>
      </c>
      <c r="E67" t="s">
        <v>445</v>
      </c>
      <c r="F67" s="563" cm="1">
        <f t="array" ref="F67">[6]!HsGetValue($V$42,"Account#"&amp;LEFT($E67,7),"Allocations#Allocations","FundEntity#FNSG","Projects#"&amp;$V$41,"Scenario#Actual","Version#Official","Year#"&amp;$D67,"Period#"&amp;F$39,"BalanceType#MOVE","CostCentres#"&amp;$C67,"View#PTD")</f>
        <v>0</v>
      </c>
      <c r="G67" s="563" cm="1">
        <f t="array" ref="G67">[6]!HsGetValue($V$42,"Account#"&amp;LEFT($E67,7),"Allocations#Allocations","FundEntity#FNSG","Projects#"&amp;$V$41,"Scenario#Actual","Version#Official","Year#"&amp;$D67,"Period#"&amp;G$39,"BalanceType#MOVE","CostCentres#"&amp;$C67,"View#PTD")</f>
        <v>0</v>
      </c>
      <c r="H67" s="563" cm="1">
        <f t="array" ref="H67">[6]!HsGetValue($V$42,"Account#"&amp;LEFT($E67,7),"Allocations#Allocations","FundEntity#FNSG","Projects#"&amp;$V$41,"Scenario#Actual","Version#Official","Year#"&amp;$D67,"Period#"&amp;H$39,"BalanceType#MOVE","CostCentres#"&amp;$C67,"View#PTD")</f>
        <v>0</v>
      </c>
      <c r="I67" s="563" cm="1">
        <f t="array" ref="I67">[6]!HsGetValue($V$42,"Account#"&amp;LEFT($E67,7),"Allocations#Allocations","FundEntity#FNSG","Projects#"&amp;$V$41,"Scenario#Actual","Version#Official","Year#"&amp;$D67,"Period#"&amp;I$39,"BalanceType#MOVE","CostCentres#"&amp;$C67,"View#PTD")</f>
        <v>0</v>
      </c>
      <c r="J67" s="563" cm="1">
        <f t="array" ref="J67">[6]!HsGetValue($V$42,"Account#"&amp;LEFT($E67,7),"Allocations#Allocations","FundEntity#FNSG","Projects#"&amp;$V$41,"Scenario#Actual","Version#Official","Year#"&amp;$D67,"Period#"&amp;J$39,"BalanceType#MOVE","CostCentres#"&amp;$C67,"View#PTD")</f>
        <v>0</v>
      </c>
      <c r="K67" s="563" cm="1">
        <f t="array" ref="K67">[6]!HsGetValue($V$42,"Account#"&amp;LEFT($E67,7),"Allocations#Allocations","FundEntity#FNSG","Projects#"&amp;$V$41,"Scenario#Actual","Version#Official","Year#"&amp;$D67,"Period#"&amp;K$39,"BalanceType#MOVE","CostCentres#"&amp;$C67,"View#PTD")</f>
        <v>0</v>
      </c>
      <c r="L67" s="563" cm="1">
        <f t="array" ref="L67">[6]!HsGetValue($V$42,"Account#"&amp;LEFT($E67,7),"Allocations#Allocations","FundEntity#FNSG","Projects#"&amp;$V$41,"Scenario#Actual","Version#Official","Year#"&amp;$D67,"Period#"&amp;L$39,"BalanceType#MOVE","CostCentres#"&amp;$C67,"View#PTD")</f>
        <v>0</v>
      </c>
      <c r="M67" s="563" cm="1">
        <f t="array" ref="M67">[6]!HsGetValue($V$42,"Account#"&amp;LEFT($E67,7),"Allocations#Allocations","FundEntity#FNSG","Projects#"&amp;$V$41,"Scenario#Actual","Version#Official","Year#"&amp;$D67,"Period#"&amp;M$39,"BalanceType#MOVE","CostCentres#"&amp;$C67,"View#PTD")</f>
        <v>0</v>
      </c>
      <c r="N67" s="563" cm="1">
        <f t="array" ref="N67">[6]!HsGetValue($V$42,"Account#"&amp;LEFT($E67,7),"Allocations#Allocations","FundEntity#FNSG","Projects#"&amp;$V$41,"Scenario#Actual","Version#Official","Year#"&amp;$D67,"Period#"&amp;N$39,"BalanceType#MOVE","CostCentres#"&amp;$C67,"View#PTD")</f>
        <v>0</v>
      </c>
      <c r="O67" s="563" cm="1">
        <f t="array" ref="O67">[6]!HsGetValue($V$42,"Account#"&amp;LEFT($E67,7),"Allocations#Allocations","FundEntity#FNSG","Projects#"&amp;$V$41,"Scenario#Actual","Version#Official","Year#"&amp;$D67,"Period#"&amp;O$39,"BalanceType#MOVE","CostCentres#"&amp;$C67,"View#PTD")</f>
        <v>0</v>
      </c>
      <c r="P67" s="563" cm="1">
        <f t="array" ref="P67">[6]!HsGetValue($V$42,"Account#"&amp;LEFT($E67,7),"Allocations#Allocations","FundEntity#FNSG","Projects#"&amp;$V$41,"Scenario#Actual","Version#Official","Year#"&amp;$D67,"Period#"&amp;P$39,"BalanceType#MOVE","CostCentres#"&amp;$C67,"View#PTD")</f>
        <v>0</v>
      </c>
      <c r="Q67" s="563" cm="1">
        <f t="array" ref="Q67">[6]!HsGetValue($V$42,"Account#"&amp;LEFT($E67,7),"Allocations#Allocations","FundEntity#FNSG","Projects#"&amp;$V$41,"Scenario#Actual","Version#Official","Year#"&amp;$D67,"Period#"&amp;Q$39,"BalanceType#MOVE","CostCentres#"&amp;$C67,"View#PTD")</f>
        <v>0</v>
      </c>
      <c r="S67" s="563" cm="1">
        <f t="array" ref="S67">[6]!HsGetValue($V$42,"Account#"&amp;LEFT($E67,7),"Allocations#Allocations","FundEntity#FNSG","Projects#"&amp;$V$41,"Scenario#Actual","Version#Official","Year#"&amp;$D67,"Period#"&amp;S$39,"BalanceType#MOVE","CostCentres#"&amp;$C67,"View#YTD")</f>
        <v>0</v>
      </c>
    </row>
    <row r="68" spans="3:19">
      <c r="C68" t="s">
        <v>454</v>
      </c>
      <c r="D68" t="s">
        <v>413</v>
      </c>
      <c r="E68" t="s">
        <v>446</v>
      </c>
      <c r="F68" s="563" cm="1">
        <f t="array" ref="F68">[6]!HsGetValue($V$42,"Account#"&amp;LEFT($E68,7),"Allocations#Allocations","FundEntity#FNSG","Projects#"&amp;$V$41,"Scenario#Actual","Version#Official","Year#"&amp;$D68,"Period#"&amp;F$39,"BalanceType#MOVE","CostCentres#"&amp;$C68,"View#PTD")</f>
        <v>0</v>
      </c>
      <c r="G68" s="563" cm="1">
        <f t="array" ref="G68">[6]!HsGetValue($V$42,"Account#"&amp;LEFT($E68,7),"Allocations#Allocations","FundEntity#FNSG","Projects#"&amp;$V$41,"Scenario#Actual","Version#Official","Year#"&amp;$D68,"Period#"&amp;G$39,"BalanceType#MOVE","CostCentres#"&amp;$C68,"View#PTD")</f>
        <v>0</v>
      </c>
      <c r="H68" s="563" cm="1">
        <f t="array" ref="H68">[6]!HsGetValue($V$42,"Account#"&amp;LEFT($E68,7),"Allocations#Allocations","FundEntity#FNSG","Projects#"&amp;$V$41,"Scenario#Actual","Version#Official","Year#"&amp;$D68,"Period#"&amp;H$39,"BalanceType#MOVE","CostCentres#"&amp;$C68,"View#PTD")</f>
        <v>0</v>
      </c>
      <c r="I68" s="563" cm="1">
        <f t="array" ref="I68">[6]!HsGetValue($V$42,"Account#"&amp;LEFT($E68,7),"Allocations#Allocations","FundEntity#FNSG","Projects#"&amp;$V$41,"Scenario#Actual","Version#Official","Year#"&amp;$D68,"Period#"&amp;I$39,"BalanceType#MOVE","CostCentres#"&amp;$C68,"View#PTD")</f>
        <v>0</v>
      </c>
      <c r="J68" s="563" cm="1">
        <f t="array" ref="J68">[6]!HsGetValue($V$42,"Account#"&amp;LEFT($E68,7),"Allocations#Allocations","FundEntity#FNSG","Projects#"&amp;$V$41,"Scenario#Actual","Version#Official","Year#"&amp;$D68,"Period#"&amp;J$39,"BalanceType#MOVE","CostCentres#"&amp;$C68,"View#PTD")</f>
        <v>0</v>
      </c>
      <c r="K68" s="563" cm="1">
        <f t="array" ref="K68">[6]!HsGetValue($V$42,"Account#"&amp;LEFT($E68,7),"Allocations#Allocations","FundEntity#FNSG","Projects#"&amp;$V$41,"Scenario#Actual","Version#Official","Year#"&amp;$D68,"Period#"&amp;K$39,"BalanceType#MOVE","CostCentres#"&amp;$C68,"View#PTD")</f>
        <v>0</v>
      </c>
      <c r="L68" s="563" cm="1">
        <f t="array" ref="L68">[6]!HsGetValue($V$42,"Account#"&amp;LEFT($E68,7),"Allocations#Allocations","FundEntity#FNSG","Projects#"&amp;$V$41,"Scenario#Actual","Version#Official","Year#"&amp;$D68,"Period#"&amp;L$39,"BalanceType#MOVE","CostCentres#"&amp;$C68,"View#PTD")</f>
        <v>0</v>
      </c>
      <c r="M68" s="563" cm="1">
        <f t="array" ref="M68">[6]!HsGetValue($V$42,"Account#"&amp;LEFT($E68,7),"Allocations#Allocations","FundEntity#FNSG","Projects#"&amp;$V$41,"Scenario#Actual","Version#Official","Year#"&amp;$D68,"Period#"&amp;M$39,"BalanceType#MOVE","CostCentres#"&amp;$C68,"View#PTD")</f>
        <v>0</v>
      </c>
      <c r="N68" s="563" cm="1">
        <f t="array" ref="N68">[6]!HsGetValue($V$42,"Account#"&amp;LEFT($E68,7),"Allocations#Allocations","FundEntity#FNSG","Projects#"&amp;$V$41,"Scenario#Actual","Version#Official","Year#"&amp;$D68,"Period#"&amp;N$39,"BalanceType#MOVE","CostCentres#"&amp;$C68,"View#PTD")</f>
        <v>0</v>
      </c>
      <c r="O68" s="563" cm="1">
        <f t="array" ref="O68">[6]!HsGetValue($V$42,"Account#"&amp;LEFT($E68,7),"Allocations#Allocations","FundEntity#FNSG","Projects#"&amp;$V$41,"Scenario#Actual","Version#Official","Year#"&amp;$D68,"Period#"&amp;O$39,"BalanceType#MOVE","CostCentres#"&amp;$C68,"View#PTD")</f>
        <v>0</v>
      </c>
      <c r="P68" s="563" cm="1">
        <f t="array" ref="P68">[6]!HsGetValue($V$42,"Account#"&amp;LEFT($E68,7),"Allocations#Allocations","FundEntity#FNSG","Projects#"&amp;$V$41,"Scenario#Actual","Version#Official","Year#"&amp;$D68,"Period#"&amp;P$39,"BalanceType#MOVE","CostCentres#"&amp;$C68,"View#PTD")</f>
        <v>0</v>
      </c>
      <c r="Q68" s="563" cm="1">
        <f t="array" ref="Q68">[6]!HsGetValue($V$42,"Account#"&amp;LEFT($E68,7),"Allocations#Allocations","FundEntity#FNSG","Projects#"&amp;$V$41,"Scenario#Actual","Version#Official","Year#"&amp;$D68,"Period#"&amp;Q$39,"BalanceType#MOVE","CostCentres#"&amp;$C68,"View#PTD")</f>
        <v>0</v>
      </c>
      <c r="S68" s="563" cm="1">
        <f t="array" ref="S68">[6]!HsGetValue($V$42,"Account#"&amp;LEFT($E68,7),"Allocations#Allocations","FundEntity#FNSG","Projects#"&amp;$V$41,"Scenario#Actual","Version#Official","Year#"&amp;$D68,"Period#"&amp;S$39,"BalanceType#MOVE","CostCentres#"&amp;$C68,"View#YTD")</f>
        <v>0</v>
      </c>
    </row>
    <row r="69" spans="3:19">
      <c r="C69" t="s">
        <v>454</v>
      </c>
      <c r="D69" t="s">
        <v>413</v>
      </c>
      <c r="E69" t="s">
        <v>447</v>
      </c>
      <c r="F69" s="563" cm="1">
        <f t="array" ref="F69">[6]!HsGetValue($V$42,"Account#"&amp;LEFT($E69,7),"Allocations#Allocations","FundEntity#FNSG","Projects#"&amp;$V$41,"Scenario#Actual","Version#Official","Year#"&amp;$D69,"Period#"&amp;F$39,"BalanceType#MOVE","CostCentres#"&amp;$C69,"View#PTD")</f>
        <v>0</v>
      </c>
      <c r="G69" s="563" cm="1">
        <f t="array" ref="G69">[6]!HsGetValue($V$42,"Account#"&amp;LEFT($E69,7),"Allocations#Allocations","FundEntity#FNSG","Projects#"&amp;$V$41,"Scenario#Actual","Version#Official","Year#"&amp;$D69,"Period#"&amp;G$39,"BalanceType#MOVE","CostCentres#"&amp;$C69,"View#PTD")</f>
        <v>0</v>
      </c>
      <c r="H69" s="563" cm="1">
        <f t="array" ref="H69">[6]!HsGetValue($V$42,"Account#"&amp;LEFT($E69,7),"Allocations#Allocations","FundEntity#FNSG","Projects#"&amp;$V$41,"Scenario#Actual","Version#Official","Year#"&amp;$D69,"Period#"&amp;H$39,"BalanceType#MOVE","CostCentres#"&amp;$C69,"View#PTD")</f>
        <v>0</v>
      </c>
      <c r="I69" s="563" cm="1">
        <f t="array" ref="I69">[6]!HsGetValue($V$42,"Account#"&amp;LEFT($E69,7),"Allocations#Allocations","FundEntity#FNSG","Projects#"&amp;$V$41,"Scenario#Actual","Version#Official","Year#"&amp;$D69,"Period#"&amp;I$39,"BalanceType#MOVE","CostCentres#"&amp;$C69,"View#PTD")</f>
        <v>0</v>
      </c>
      <c r="J69" s="563" cm="1">
        <f t="array" ref="J69">[6]!HsGetValue($V$42,"Account#"&amp;LEFT($E69,7),"Allocations#Allocations","FundEntity#FNSG","Projects#"&amp;$V$41,"Scenario#Actual","Version#Official","Year#"&amp;$D69,"Period#"&amp;J$39,"BalanceType#MOVE","CostCentres#"&amp;$C69,"View#PTD")</f>
        <v>0</v>
      </c>
      <c r="K69" s="563" cm="1">
        <f t="array" ref="K69">[6]!HsGetValue($V$42,"Account#"&amp;LEFT($E69,7),"Allocations#Allocations","FundEntity#FNSG","Projects#"&amp;$V$41,"Scenario#Actual","Version#Official","Year#"&amp;$D69,"Period#"&amp;K$39,"BalanceType#MOVE","CostCentres#"&amp;$C69,"View#PTD")</f>
        <v>0</v>
      </c>
      <c r="L69" s="563" cm="1">
        <f t="array" ref="L69">[6]!HsGetValue($V$42,"Account#"&amp;LEFT($E69,7),"Allocations#Allocations","FundEntity#FNSG","Projects#"&amp;$V$41,"Scenario#Actual","Version#Official","Year#"&amp;$D69,"Period#"&amp;L$39,"BalanceType#MOVE","CostCentres#"&amp;$C69,"View#PTD")</f>
        <v>0</v>
      </c>
      <c r="M69" s="563" cm="1">
        <f t="array" ref="M69">[6]!HsGetValue($V$42,"Account#"&amp;LEFT($E69,7),"Allocations#Allocations","FundEntity#FNSG","Projects#"&amp;$V$41,"Scenario#Actual","Version#Official","Year#"&amp;$D69,"Period#"&amp;M$39,"BalanceType#MOVE","CostCentres#"&amp;$C69,"View#PTD")</f>
        <v>0</v>
      </c>
      <c r="N69" s="563" cm="1">
        <f t="array" ref="N69">[6]!HsGetValue($V$42,"Account#"&amp;LEFT($E69,7),"Allocations#Allocations","FundEntity#FNSG","Projects#"&amp;$V$41,"Scenario#Actual","Version#Official","Year#"&amp;$D69,"Period#"&amp;N$39,"BalanceType#MOVE","CostCentres#"&amp;$C69,"View#PTD")</f>
        <v>0</v>
      </c>
      <c r="O69" s="563" cm="1">
        <f t="array" ref="O69">[6]!HsGetValue($V$42,"Account#"&amp;LEFT($E69,7),"Allocations#Allocations","FundEntity#FNSG","Projects#"&amp;$V$41,"Scenario#Actual","Version#Official","Year#"&amp;$D69,"Period#"&amp;O$39,"BalanceType#MOVE","CostCentres#"&amp;$C69,"View#PTD")</f>
        <v>0</v>
      </c>
      <c r="P69" s="563" cm="1">
        <f t="array" ref="P69">[6]!HsGetValue($V$42,"Account#"&amp;LEFT($E69,7),"Allocations#Allocations","FundEntity#FNSG","Projects#"&amp;$V$41,"Scenario#Actual","Version#Official","Year#"&amp;$D69,"Period#"&amp;P$39,"BalanceType#MOVE","CostCentres#"&amp;$C69,"View#PTD")</f>
        <v>0</v>
      </c>
      <c r="Q69" s="563" cm="1">
        <f t="array" ref="Q69">[6]!HsGetValue($V$42,"Account#"&amp;LEFT($E69,7),"Allocations#Allocations","FundEntity#FNSG","Projects#"&amp;$V$41,"Scenario#Actual","Version#Official","Year#"&amp;$D69,"Period#"&amp;Q$39,"BalanceType#MOVE","CostCentres#"&amp;$C69,"View#PTD")</f>
        <v>0</v>
      </c>
      <c r="S69" s="563" cm="1">
        <f t="array" ref="S69">[6]!HsGetValue($V$42,"Account#"&amp;LEFT($E69,7),"Allocations#Allocations","FundEntity#FNSG","Projects#"&amp;$V$41,"Scenario#Actual","Version#Official","Year#"&amp;$D69,"Period#"&amp;S$39,"BalanceType#MOVE","CostCentres#"&amp;$C69,"View#YTD")</f>
        <v>0</v>
      </c>
    </row>
    <row r="70" spans="3:19">
      <c r="C70" t="s">
        <v>454</v>
      </c>
      <c r="D70" t="s">
        <v>413</v>
      </c>
      <c r="E70" t="s">
        <v>448</v>
      </c>
      <c r="F70" s="563" cm="1">
        <f t="array" ref="F70">[6]!HsGetValue($V$42,"Account#"&amp;LEFT($E70,7),"Allocations#Allocations","FundEntity#FNSG","Projects#"&amp;$V$41,"Scenario#Actual","Version#Official","Year#"&amp;$D70,"Period#"&amp;F$39,"BalanceType#MOVE","CostCentres#"&amp;$C70,"View#PTD")</f>
        <v>0</v>
      </c>
      <c r="G70" s="563" cm="1">
        <f t="array" ref="G70">[6]!HsGetValue($V$42,"Account#"&amp;LEFT($E70,7),"Allocations#Allocations","FundEntity#FNSG","Projects#"&amp;$V$41,"Scenario#Actual","Version#Official","Year#"&amp;$D70,"Period#"&amp;G$39,"BalanceType#MOVE","CostCentres#"&amp;$C70,"View#PTD")</f>
        <v>0</v>
      </c>
      <c r="H70" s="563" cm="1">
        <f t="array" ref="H70">[6]!HsGetValue($V$42,"Account#"&amp;LEFT($E70,7),"Allocations#Allocations","FundEntity#FNSG","Projects#"&amp;$V$41,"Scenario#Actual","Version#Official","Year#"&amp;$D70,"Period#"&amp;H$39,"BalanceType#MOVE","CostCentres#"&amp;$C70,"View#PTD")</f>
        <v>0</v>
      </c>
      <c r="I70" s="563" cm="1">
        <f t="array" ref="I70">[6]!HsGetValue($V$42,"Account#"&amp;LEFT($E70,7),"Allocations#Allocations","FundEntity#FNSG","Projects#"&amp;$V$41,"Scenario#Actual","Version#Official","Year#"&amp;$D70,"Period#"&amp;I$39,"BalanceType#MOVE","CostCentres#"&amp;$C70,"View#PTD")</f>
        <v>0</v>
      </c>
      <c r="J70" s="563" cm="1">
        <f t="array" ref="J70">[6]!HsGetValue($V$42,"Account#"&amp;LEFT($E70,7),"Allocations#Allocations","FundEntity#FNSG","Projects#"&amp;$V$41,"Scenario#Actual","Version#Official","Year#"&amp;$D70,"Period#"&amp;J$39,"BalanceType#MOVE","CostCentres#"&amp;$C70,"View#PTD")</f>
        <v>0</v>
      </c>
      <c r="K70" s="563" cm="1">
        <f t="array" ref="K70">[6]!HsGetValue($V$42,"Account#"&amp;LEFT($E70,7),"Allocations#Allocations","FundEntity#FNSG","Projects#"&amp;$V$41,"Scenario#Actual","Version#Official","Year#"&amp;$D70,"Period#"&amp;K$39,"BalanceType#MOVE","CostCentres#"&amp;$C70,"View#PTD")</f>
        <v>0</v>
      </c>
      <c r="L70" s="563" cm="1">
        <f t="array" ref="L70">[6]!HsGetValue($V$42,"Account#"&amp;LEFT($E70,7),"Allocations#Allocations","FundEntity#FNSG","Projects#"&amp;$V$41,"Scenario#Actual","Version#Official","Year#"&amp;$D70,"Period#"&amp;L$39,"BalanceType#MOVE","CostCentres#"&amp;$C70,"View#PTD")</f>
        <v>0</v>
      </c>
      <c r="M70" s="563" cm="1">
        <f t="array" ref="M70">[6]!HsGetValue($V$42,"Account#"&amp;LEFT($E70,7),"Allocations#Allocations","FundEntity#FNSG","Projects#"&amp;$V$41,"Scenario#Actual","Version#Official","Year#"&amp;$D70,"Period#"&amp;M$39,"BalanceType#MOVE","CostCentres#"&amp;$C70,"View#PTD")</f>
        <v>0</v>
      </c>
      <c r="N70" s="563" cm="1">
        <f t="array" ref="N70">[6]!HsGetValue($V$42,"Account#"&amp;LEFT($E70,7),"Allocations#Allocations","FundEntity#FNSG","Projects#"&amp;$V$41,"Scenario#Actual","Version#Official","Year#"&amp;$D70,"Period#"&amp;N$39,"BalanceType#MOVE","CostCentres#"&amp;$C70,"View#PTD")</f>
        <v>0</v>
      </c>
      <c r="O70" s="563" cm="1">
        <f t="array" ref="O70">[6]!HsGetValue($V$42,"Account#"&amp;LEFT($E70,7),"Allocations#Allocations","FundEntity#FNSG","Projects#"&amp;$V$41,"Scenario#Actual","Version#Official","Year#"&amp;$D70,"Period#"&amp;O$39,"BalanceType#MOVE","CostCentres#"&amp;$C70,"View#PTD")</f>
        <v>0</v>
      </c>
      <c r="P70" s="563" cm="1">
        <f t="array" ref="P70">[6]!HsGetValue($V$42,"Account#"&amp;LEFT($E70,7),"Allocations#Allocations","FundEntity#FNSG","Projects#"&amp;$V$41,"Scenario#Actual","Version#Official","Year#"&amp;$D70,"Period#"&amp;P$39,"BalanceType#MOVE","CostCentres#"&amp;$C70,"View#PTD")</f>
        <v>0</v>
      </c>
      <c r="Q70" s="563" cm="1">
        <f t="array" ref="Q70">[6]!HsGetValue($V$42,"Account#"&amp;LEFT($E70,7),"Allocations#Allocations","FundEntity#FNSG","Projects#"&amp;$V$41,"Scenario#Actual","Version#Official","Year#"&amp;$D70,"Period#"&amp;Q$39,"BalanceType#MOVE","CostCentres#"&amp;$C70,"View#PTD")</f>
        <v>0</v>
      </c>
      <c r="S70" s="563" cm="1">
        <f t="array" ref="S70">[6]!HsGetValue($V$42,"Account#"&amp;LEFT($E70,7),"Allocations#Allocations","FundEntity#FNSG","Projects#"&amp;$V$41,"Scenario#Actual","Version#Official","Year#"&amp;$D70,"Period#"&amp;S$39,"BalanceType#MOVE","CostCentres#"&amp;$C70,"View#YTD")</f>
        <v>0</v>
      </c>
    </row>
    <row r="71" spans="3:19">
      <c r="C71" s="511"/>
      <c r="F71" s="563"/>
      <c r="G71" s="563"/>
      <c r="H71" s="563"/>
      <c r="I71" s="563"/>
      <c r="J71" s="563"/>
      <c r="K71" s="563"/>
      <c r="L71" s="563"/>
      <c r="M71" s="563"/>
      <c r="N71" s="563"/>
      <c r="O71" s="563"/>
      <c r="P71" s="563"/>
      <c r="Q71" s="563"/>
      <c r="S71" s="563"/>
    </row>
    <row r="72" spans="3:19">
      <c r="C72" t="s">
        <v>454</v>
      </c>
      <c r="D72" t="s">
        <v>413</v>
      </c>
      <c r="E72" t="s">
        <v>450</v>
      </c>
      <c r="F72" s="563" t="str" cm="1">
        <f t="array" ref="F72">[6]!HsGetValue($V$42,"Account#"&amp;LEFT($E72,7),"Allocations#Allocations","FundEntity#FNSG","Projects#"&amp;$V$41,"Scenario#Actual","Version#Official","Year#"&amp;$D72,"Period#"&amp;F$39,"BalanceType#MOVE","CostCentres#"&amp;$C72,"View#PTD")</f>
        <v>#Missing</v>
      </c>
      <c r="G72" s="563" t="str" cm="1">
        <f t="array" ref="G72">[6]!HsGetValue($V$42,"Account#"&amp;LEFT($E72,7),"Allocations#Allocations","FundEntity#FNSG","Projects#"&amp;$V$41,"Scenario#Actual","Version#Official","Year#"&amp;$D72,"Period#"&amp;G$39,"BalanceType#MOVE","CostCentres#"&amp;$C72,"View#PTD")</f>
        <v>#Missing</v>
      </c>
      <c r="H72" s="563" t="str" cm="1">
        <f t="array" ref="H72">[6]!HsGetValue($V$42,"Account#"&amp;LEFT($E72,7),"Allocations#Allocations","FundEntity#FNSG","Projects#"&amp;$V$41,"Scenario#Actual","Version#Official","Year#"&amp;$D72,"Period#"&amp;H$39,"BalanceType#MOVE","CostCentres#"&amp;$C72,"View#PTD")</f>
        <v>#Missing</v>
      </c>
      <c r="I72" s="563" t="str" cm="1">
        <f t="array" ref="I72">[6]!HsGetValue($V$42,"Account#"&amp;LEFT($E72,7),"Allocations#Allocations","FundEntity#FNSG","Projects#"&amp;$V$41,"Scenario#Actual","Version#Official","Year#"&amp;$D72,"Period#"&amp;I$39,"BalanceType#MOVE","CostCentres#"&amp;$C72,"View#PTD")</f>
        <v>#Missing</v>
      </c>
      <c r="J72" s="563" t="str" cm="1">
        <f t="array" ref="J72">[6]!HsGetValue($V$42,"Account#"&amp;LEFT($E72,7),"Allocations#Allocations","FundEntity#FNSG","Projects#"&amp;$V$41,"Scenario#Actual","Version#Official","Year#"&amp;$D72,"Period#"&amp;J$39,"BalanceType#MOVE","CostCentres#"&amp;$C72,"View#PTD")</f>
        <v>#Missing</v>
      </c>
      <c r="K72" s="563" t="str" cm="1">
        <f t="array" ref="K72">[6]!HsGetValue($V$42,"Account#"&amp;LEFT($E72,7),"Allocations#Allocations","FundEntity#FNSG","Projects#"&amp;$V$41,"Scenario#Actual","Version#Official","Year#"&amp;$D72,"Period#"&amp;K$39,"BalanceType#MOVE","CostCentres#"&amp;$C72,"View#PTD")</f>
        <v>#Missing</v>
      </c>
      <c r="L72" s="563" t="str" cm="1">
        <f t="array" ref="L72">[6]!HsGetValue($V$42,"Account#"&amp;LEFT($E72,7),"Allocations#Allocations","FundEntity#FNSG","Projects#"&amp;$V$41,"Scenario#Actual","Version#Official","Year#"&amp;$D72,"Period#"&amp;L$39,"BalanceType#MOVE","CostCentres#"&amp;$C72,"View#PTD")</f>
        <v>#Missing</v>
      </c>
      <c r="M72" s="563" t="str" cm="1">
        <f t="array" ref="M72">[6]!HsGetValue($V$42,"Account#"&amp;LEFT($E72,7),"Allocations#Allocations","FundEntity#FNSG","Projects#"&amp;$V$41,"Scenario#Actual","Version#Official","Year#"&amp;$D72,"Period#"&amp;M$39,"BalanceType#MOVE","CostCentres#"&amp;$C72,"View#PTD")</f>
        <v>#Missing</v>
      </c>
      <c r="N72" s="563" t="str" cm="1">
        <f t="array" ref="N72">[6]!HsGetValue($V$42,"Account#"&amp;LEFT($E72,7),"Allocations#Allocations","FundEntity#FNSG","Projects#"&amp;$V$41,"Scenario#Actual","Version#Official","Year#"&amp;$D72,"Period#"&amp;N$39,"BalanceType#MOVE","CostCentres#"&amp;$C72,"View#PTD")</f>
        <v>#Missing</v>
      </c>
      <c r="O72" s="563" t="str" cm="1">
        <f t="array" ref="O72">[6]!HsGetValue($V$42,"Account#"&amp;LEFT($E72,7),"Allocations#Allocations","FundEntity#FNSG","Projects#"&amp;$V$41,"Scenario#Actual","Version#Official","Year#"&amp;$D72,"Period#"&amp;O$39,"BalanceType#MOVE","CostCentres#"&amp;$C72,"View#PTD")</f>
        <v>#Missing</v>
      </c>
      <c r="P72" s="563" t="str" cm="1">
        <f t="array" ref="P72">[6]!HsGetValue($V$42,"Account#"&amp;LEFT($E72,7),"Allocations#Allocations","FundEntity#FNSG","Projects#"&amp;$V$41,"Scenario#Actual","Version#Official","Year#"&amp;$D72,"Period#"&amp;P$39,"BalanceType#MOVE","CostCentres#"&amp;$C72,"View#PTD")</f>
        <v>#Missing</v>
      </c>
      <c r="Q72" s="563" t="str" cm="1">
        <f t="array" ref="Q72">[6]!HsGetValue($V$42,"Account#"&amp;LEFT($E72,7),"Allocations#Allocations","FundEntity#FNSG","Projects#"&amp;$V$41,"Scenario#Actual","Version#Official","Year#"&amp;$D72,"Period#"&amp;Q$39,"BalanceType#MOVE","CostCentres#"&amp;$C72,"View#PTD")</f>
        <v>#Missing</v>
      </c>
      <c r="S72" s="563" t="str" cm="1">
        <f t="array" ref="S72">[6]!HsGetValue($V$42,"Account#"&amp;LEFT($E72,7),"Allocations#Allocations","FundEntity#FNSG","Projects#"&amp;$V$41,"Scenario#Actual","Version#Official","Year#"&amp;$D72,"Period#"&amp;S$39,"BalanceType#MOVE","CostCentres#"&amp;$C72,"View#YTD")</f>
        <v>#Missing</v>
      </c>
    </row>
    <row r="73" spans="3:19">
      <c r="C73" t="s">
        <v>454</v>
      </c>
      <c r="D73" t="s">
        <v>413</v>
      </c>
      <c r="E73" t="s">
        <v>451</v>
      </c>
      <c r="F73" s="563" t="str" cm="1">
        <f t="array" ref="F73">[6]!HsGetValue($V$42,"Account#"&amp;LEFT($E73,7),"Allocations#Allocations","FundEntity#FNSG","Projects#"&amp;$V$41,"Scenario#Actual","Version#Official","Year#"&amp;$D73,"Period#"&amp;F$39,"BalanceType#MOVE","CostCentres#"&amp;$C73,"View#PTD")</f>
        <v>#Missing</v>
      </c>
      <c r="G73" s="563" t="str" cm="1">
        <f t="array" ref="G73">[6]!HsGetValue($V$42,"Account#"&amp;LEFT($E73,7),"Allocations#Allocations","FundEntity#FNSG","Projects#"&amp;$V$41,"Scenario#Actual","Version#Official","Year#"&amp;$D73,"Period#"&amp;G$39,"BalanceType#MOVE","CostCentres#"&amp;$C73,"View#PTD")</f>
        <v>#Missing</v>
      </c>
      <c r="H73" s="563" t="str" cm="1">
        <f t="array" ref="H73">[6]!HsGetValue($V$42,"Account#"&amp;LEFT($E73,7),"Allocations#Allocations","FundEntity#FNSG","Projects#"&amp;$V$41,"Scenario#Actual","Version#Official","Year#"&amp;$D73,"Period#"&amp;H$39,"BalanceType#MOVE","CostCentres#"&amp;$C73,"View#PTD")</f>
        <v>#Missing</v>
      </c>
      <c r="I73" s="563" t="str" cm="1">
        <f t="array" ref="I73">[6]!HsGetValue($V$42,"Account#"&amp;LEFT($E73,7),"Allocations#Allocations","FundEntity#FNSG","Projects#"&amp;$V$41,"Scenario#Actual","Version#Official","Year#"&amp;$D73,"Period#"&amp;I$39,"BalanceType#MOVE","CostCentres#"&amp;$C73,"View#PTD")</f>
        <v>#Missing</v>
      </c>
      <c r="J73" s="563" t="str" cm="1">
        <f t="array" ref="J73">[6]!HsGetValue($V$42,"Account#"&amp;LEFT($E73,7),"Allocations#Allocations","FundEntity#FNSG","Projects#"&amp;$V$41,"Scenario#Actual","Version#Official","Year#"&amp;$D73,"Period#"&amp;J$39,"BalanceType#MOVE","CostCentres#"&amp;$C73,"View#PTD")</f>
        <v>#Missing</v>
      </c>
      <c r="K73" s="563" t="str" cm="1">
        <f t="array" ref="K73">[6]!HsGetValue($V$42,"Account#"&amp;LEFT($E73,7),"Allocations#Allocations","FundEntity#FNSG","Projects#"&amp;$V$41,"Scenario#Actual","Version#Official","Year#"&amp;$D73,"Period#"&amp;K$39,"BalanceType#MOVE","CostCentres#"&amp;$C73,"View#PTD")</f>
        <v>#Missing</v>
      </c>
      <c r="L73" s="563" t="str" cm="1">
        <f t="array" ref="L73">[6]!HsGetValue($V$42,"Account#"&amp;LEFT($E73,7),"Allocations#Allocations","FundEntity#FNSG","Projects#"&amp;$V$41,"Scenario#Actual","Version#Official","Year#"&amp;$D73,"Period#"&amp;L$39,"BalanceType#MOVE","CostCentres#"&amp;$C73,"View#PTD")</f>
        <v>#Missing</v>
      </c>
      <c r="M73" s="563" t="str" cm="1">
        <f t="array" ref="M73">[6]!HsGetValue($V$42,"Account#"&amp;LEFT($E73,7),"Allocations#Allocations","FundEntity#FNSG","Projects#"&amp;$V$41,"Scenario#Actual","Version#Official","Year#"&amp;$D73,"Period#"&amp;M$39,"BalanceType#MOVE","CostCentres#"&amp;$C73,"View#PTD")</f>
        <v>#Missing</v>
      </c>
      <c r="N73" s="563" t="str" cm="1">
        <f t="array" ref="N73">[6]!HsGetValue($V$42,"Account#"&amp;LEFT($E73,7),"Allocations#Allocations","FundEntity#FNSG","Projects#"&amp;$V$41,"Scenario#Actual","Version#Official","Year#"&amp;$D73,"Period#"&amp;N$39,"BalanceType#MOVE","CostCentres#"&amp;$C73,"View#PTD")</f>
        <v>#Missing</v>
      </c>
      <c r="O73" s="563" t="str" cm="1">
        <f t="array" ref="O73">[6]!HsGetValue($V$42,"Account#"&amp;LEFT($E73,7),"Allocations#Allocations","FundEntity#FNSG","Projects#"&amp;$V$41,"Scenario#Actual","Version#Official","Year#"&amp;$D73,"Period#"&amp;O$39,"BalanceType#MOVE","CostCentres#"&amp;$C73,"View#PTD")</f>
        <v>#Missing</v>
      </c>
      <c r="P73" s="563" t="str" cm="1">
        <f t="array" ref="P73">[6]!HsGetValue($V$42,"Account#"&amp;LEFT($E73,7),"Allocations#Allocations","FundEntity#FNSG","Projects#"&amp;$V$41,"Scenario#Actual","Version#Official","Year#"&amp;$D73,"Period#"&amp;P$39,"BalanceType#MOVE","CostCentres#"&amp;$C73,"View#PTD")</f>
        <v>#Missing</v>
      </c>
      <c r="Q73" s="563" t="str" cm="1">
        <f t="array" ref="Q73">[6]!HsGetValue($V$42,"Account#"&amp;LEFT($E73,7),"Allocations#Allocations","FundEntity#FNSG","Projects#"&amp;$V$41,"Scenario#Actual","Version#Official","Year#"&amp;$D73,"Period#"&amp;Q$39,"BalanceType#MOVE","CostCentres#"&amp;$C73,"View#PTD")</f>
        <v>#Missing</v>
      </c>
      <c r="S73" s="563" t="str" cm="1">
        <f t="array" ref="S73">[6]!HsGetValue($V$42,"Account#"&amp;LEFT($E73,7),"Allocations#Allocations","FundEntity#FNSG","Projects#"&amp;$V$41,"Scenario#Actual","Version#Official","Year#"&amp;$D73,"Period#"&amp;S$39,"BalanceType#MOVE","CostCentres#"&amp;$C73,"View#YTD")</f>
        <v>#Missing</v>
      </c>
    </row>
    <row r="74" spans="3:19">
      <c r="C74" t="s">
        <v>454</v>
      </c>
      <c r="D74" t="s">
        <v>413</v>
      </c>
      <c r="E74" t="s">
        <v>452</v>
      </c>
      <c r="F74" s="563" t="str" cm="1">
        <f t="array" ref="F74">[6]!HsGetValue($V$42,"Account#"&amp;LEFT($E74,7),"Allocations#Allocations","FundEntity#FNSG","Projects#"&amp;$V$41,"Scenario#Actual","Version#Official","Year#"&amp;$D74,"Period#"&amp;F$39,"BalanceType#MOVE","CostCentres#"&amp;$C74,"View#PTD")</f>
        <v>#Missing</v>
      </c>
      <c r="G74" s="563" t="str" cm="1">
        <f t="array" ref="G74">[6]!HsGetValue($V$42,"Account#"&amp;LEFT($E74,7),"Allocations#Allocations","FundEntity#FNSG","Projects#"&amp;$V$41,"Scenario#Actual","Version#Official","Year#"&amp;$D74,"Period#"&amp;G$39,"BalanceType#MOVE","CostCentres#"&amp;$C74,"View#PTD")</f>
        <v>#Missing</v>
      </c>
      <c r="H74" s="563" t="str" cm="1">
        <f t="array" ref="H74">[6]!HsGetValue($V$42,"Account#"&amp;LEFT($E74,7),"Allocations#Allocations","FundEntity#FNSG","Projects#"&amp;$V$41,"Scenario#Actual","Version#Official","Year#"&amp;$D74,"Period#"&amp;H$39,"BalanceType#MOVE","CostCentres#"&amp;$C74,"View#PTD")</f>
        <v>#Missing</v>
      </c>
      <c r="I74" s="563" t="str" cm="1">
        <f t="array" ref="I74">[6]!HsGetValue($V$42,"Account#"&amp;LEFT($E74,7),"Allocations#Allocations","FundEntity#FNSG","Projects#"&amp;$V$41,"Scenario#Actual","Version#Official","Year#"&amp;$D74,"Period#"&amp;I$39,"BalanceType#MOVE","CostCentres#"&amp;$C74,"View#PTD")</f>
        <v>#Missing</v>
      </c>
      <c r="J74" s="563" t="str" cm="1">
        <f t="array" ref="J74">[6]!HsGetValue($V$42,"Account#"&amp;LEFT($E74,7),"Allocations#Allocations","FundEntity#FNSG","Projects#"&amp;$V$41,"Scenario#Actual","Version#Official","Year#"&amp;$D74,"Period#"&amp;J$39,"BalanceType#MOVE","CostCentres#"&amp;$C74,"View#PTD")</f>
        <v>#Missing</v>
      </c>
      <c r="K74" s="563" t="str" cm="1">
        <f t="array" ref="K74">[6]!HsGetValue($V$42,"Account#"&amp;LEFT($E74,7),"Allocations#Allocations","FundEntity#FNSG","Projects#"&amp;$V$41,"Scenario#Actual","Version#Official","Year#"&amp;$D74,"Period#"&amp;K$39,"BalanceType#MOVE","CostCentres#"&amp;$C74,"View#PTD")</f>
        <v>#Missing</v>
      </c>
      <c r="L74" s="563" t="str" cm="1">
        <f t="array" ref="L74">[6]!HsGetValue($V$42,"Account#"&amp;LEFT($E74,7),"Allocations#Allocations","FundEntity#FNSG","Projects#"&amp;$V$41,"Scenario#Actual","Version#Official","Year#"&amp;$D74,"Period#"&amp;L$39,"BalanceType#MOVE","CostCentres#"&amp;$C74,"View#PTD")</f>
        <v>#Missing</v>
      </c>
      <c r="M74" s="563" t="str" cm="1">
        <f t="array" ref="M74">[6]!HsGetValue($V$42,"Account#"&amp;LEFT($E74,7),"Allocations#Allocations","FundEntity#FNSG","Projects#"&amp;$V$41,"Scenario#Actual","Version#Official","Year#"&amp;$D74,"Period#"&amp;M$39,"BalanceType#MOVE","CostCentres#"&amp;$C74,"View#PTD")</f>
        <v>#Missing</v>
      </c>
      <c r="N74" s="563" t="str" cm="1">
        <f t="array" ref="N74">[6]!HsGetValue($V$42,"Account#"&amp;LEFT($E74,7),"Allocations#Allocations","FundEntity#FNSG","Projects#"&amp;$V$41,"Scenario#Actual","Version#Official","Year#"&amp;$D74,"Period#"&amp;N$39,"BalanceType#MOVE","CostCentres#"&amp;$C74,"View#PTD")</f>
        <v>#Missing</v>
      </c>
      <c r="O74" s="563" t="str" cm="1">
        <f t="array" ref="O74">[6]!HsGetValue($V$42,"Account#"&amp;LEFT($E74,7),"Allocations#Allocations","FundEntity#FNSG","Projects#"&amp;$V$41,"Scenario#Actual","Version#Official","Year#"&amp;$D74,"Period#"&amp;O$39,"BalanceType#MOVE","CostCentres#"&amp;$C74,"View#PTD")</f>
        <v>#Missing</v>
      </c>
      <c r="P74" s="563" t="str" cm="1">
        <f t="array" ref="P74">[6]!HsGetValue($V$42,"Account#"&amp;LEFT($E74,7),"Allocations#Allocations","FundEntity#FNSG","Projects#"&amp;$V$41,"Scenario#Actual","Version#Official","Year#"&amp;$D74,"Period#"&amp;P$39,"BalanceType#MOVE","CostCentres#"&amp;$C74,"View#PTD")</f>
        <v>#Missing</v>
      </c>
      <c r="Q74" s="563" t="str" cm="1">
        <f t="array" ref="Q74">[6]!HsGetValue($V$42,"Account#"&amp;LEFT($E74,7),"Allocations#Allocations","FundEntity#FNSG","Projects#"&amp;$V$41,"Scenario#Actual","Version#Official","Year#"&amp;$D74,"Period#"&amp;Q$39,"BalanceType#MOVE","CostCentres#"&amp;$C74,"View#PTD")</f>
        <v>#Missing</v>
      </c>
      <c r="S74" s="563" t="str" cm="1">
        <f t="array" ref="S74">[6]!HsGetValue($V$42,"Account#"&amp;LEFT($E74,7),"Allocations#Allocations","FundEntity#FNSG","Projects#"&amp;$V$41,"Scenario#Actual","Version#Official","Year#"&amp;$D74,"Period#"&amp;S$39,"BalanceType#MOVE","CostCentres#"&amp;$C74,"View#YTD")</f>
        <v>#Missing</v>
      </c>
    </row>
    <row r="75" spans="3:19">
      <c r="F75" s="563"/>
      <c r="G75" s="563"/>
      <c r="H75" s="563"/>
      <c r="I75" s="563"/>
      <c r="J75" s="563"/>
      <c r="K75" s="563"/>
      <c r="L75" s="563"/>
      <c r="M75" s="563"/>
      <c r="N75" s="563"/>
      <c r="O75" s="563"/>
      <c r="P75" s="563"/>
      <c r="Q75" s="563"/>
      <c r="S75" s="563"/>
    </row>
    <row r="76" spans="3:19">
      <c r="C76" t="s">
        <v>433</v>
      </c>
      <c r="D76" t="s">
        <v>455</v>
      </c>
      <c r="E76" t="s">
        <v>434</v>
      </c>
      <c r="F76" s="563" cm="1">
        <f t="array" ref="F76">[6]!HsGetValue($V$42,"Account#"&amp;LEFT($E76,7),"Allocations#Allocations","FundEntity#FNSG","Projects#"&amp;$V$41,"Scenario#Actual","Version#Official","Year#"&amp;$D76,"Period#"&amp;F$39,"BalanceType#MOVE","CostCentres#"&amp;$C76,"View#PTD")</f>
        <v>43375.509999999995</v>
      </c>
      <c r="G76" s="563" cm="1">
        <f t="array" ref="G76">[6]!HsGetValue($V$42,"Account#"&amp;LEFT($E76,7),"Allocations#Allocations","FundEntity#FNSG","Projects#"&amp;$V$41,"Scenario#Actual","Version#Official","Year#"&amp;$D76,"Period#"&amp;G$39,"BalanceType#MOVE","CostCentres#"&amp;$C76,"View#PTD")</f>
        <v>15.14</v>
      </c>
      <c r="H76" s="563" cm="1">
        <f t="array" ref="H76">[6]!HsGetValue($V$42,"Account#"&amp;LEFT($E76,7),"Allocations#Allocations","FundEntity#FNSG","Projects#"&amp;$V$41,"Scenario#Actual","Version#Official","Year#"&amp;$D76,"Period#"&amp;H$39,"BalanceType#MOVE","CostCentres#"&amp;$C76,"View#PTD")</f>
        <v>559.70000000000005</v>
      </c>
      <c r="I76" s="563" cm="1">
        <f t="array" ref="I76">[6]!HsGetValue($V$42,"Account#"&amp;LEFT($E76,7),"Allocations#Allocations","FundEntity#FNSG","Projects#"&amp;$V$41,"Scenario#Actual","Version#Official","Year#"&amp;$D76,"Period#"&amp;I$39,"BalanceType#MOVE","CostCentres#"&amp;$C76,"View#PTD")</f>
        <v>3654.08</v>
      </c>
      <c r="J76" s="563" cm="1">
        <f t="array" ref="J76">[6]!HsGetValue($V$42,"Account#"&amp;LEFT($E76,7),"Allocations#Allocations","FundEntity#FNSG","Projects#"&amp;$V$41,"Scenario#Actual","Version#Official","Year#"&amp;$D76,"Period#"&amp;J$39,"BalanceType#MOVE","CostCentres#"&amp;$C76,"View#PTD")</f>
        <v>3801.66</v>
      </c>
      <c r="K76" s="563" cm="1">
        <f t="array" ref="K76">[6]!HsGetValue($V$42,"Account#"&amp;LEFT($E76,7),"Allocations#Allocations","FundEntity#FNSG","Projects#"&amp;$V$41,"Scenario#Actual","Version#Official","Year#"&amp;$D76,"Period#"&amp;K$39,"BalanceType#MOVE","CostCentres#"&amp;$C76,"View#PTD")</f>
        <v>19333.129999999997</v>
      </c>
      <c r="L76" s="563" cm="1">
        <f t="array" ref="L76">[6]!HsGetValue($V$42,"Account#"&amp;LEFT($E76,7),"Allocations#Allocations","FundEntity#FNSG","Projects#"&amp;$V$41,"Scenario#Actual","Version#Official","Year#"&amp;$D76,"Period#"&amp;L$39,"BalanceType#MOVE","CostCentres#"&amp;$C76,"View#PTD")</f>
        <v>47226.17</v>
      </c>
      <c r="M76" s="563" cm="1">
        <f t="array" ref="M76">[6]!HsGetValue($V$42,"Account#"&amp;LEFT($E76,7),"Allocations#Allocations","FundEntity#FNSG","Projects#"&amp;$V$41,"Scenario#Actual","Version#Official","Year#"&amp;$D76,"Period#"&amp;M$39,"BalanceType#MOVE","CostCentres#"&amp;$C76,"View#PTD")</f>
        <v>60983.65</v>
      </c>
      <c r="N76" s="563" cm="1">
        <f t="array" ref="N76">[6]!HsGetValue($V$42,"Account#"&amp;LEFT($E76,7),"Allocations#Allocations","FundEntity#FNSG","Projects#"&amp;$V$41,"Scenario#Actual","Version#Official","Year#"&amp;$D76,"Period#"&amp;N$39,"BalanceType#MOVE","CostCentres#"&amp;$C76,"View#PTD")</f>
        <v>-125734.42000000001</v>
      </c>
      <c r="O76" s="563" cm="1">
        <f t="array" ref="O76">[6]!HsGetValue($V$42,"Account#"&amp;LEFT($E76,7),"Allocations#Allocations","FundEntity#FNSG","Projects#"&amp;$V$41,"Scenario#Actual","Version#Official","Year#"&amp;$D76,"Period#"&amp;O$39,"BalanceType#MOVE","CostCentres#"&amp;$C76,"View#PTD")</f>
        <v>1215.18</v>
      </c>
      <c r="P76" s="563" cm="1">
        <f t="array" ref="P76">[6]!HsGetValue($V$42,"Account#"&amp;LEFT($E76,7),"Allocations#Allocations","FundEntity#FNSG","Projects#"&amp;$V$41,"Scenario#Actual","Version#Official","Year#"&amp;$D76,"Period#"&amp;P$39,"BalanceType#MOVE","CostCentres#"&amp;$C76,"View#PTD")</f>
        <v>7321.05</v>
      </c>
      <c r="Q76" s="563" cm="1">
        <f t="array" ref="Q76">[6]!HsGetValue($V$42,"Account#"&amp;LEFT($E76,7),"Allocations#Allocations","FundEntity#FNSG","Projects#"&amp;$V$41,"Scenario#Actual","Version#Official","Year#"&amp;$D76,"Period#"&amp;Q$39,"BalanceType#MOVE","CostCentres#"&amp;$C76,"View#PTD")</f>
        <v>10102.84</v>
      </c>
      <c r="S76" s="563" cm="1">
        <f t="array" ref="S76">[6]!HsGetValue($V$42,"Account#"&amp;LEFT($E76,7),"Allocations#Allocations","FundEntity#FNSG","Projects#"&amp;$V$41,"Scenario#Actual","Version#Official","Year#"&amp;$D76,"Period#"&amp;S$39,"BalanceType#MOVE","CostCentres#"&amp;$C76,"View#YTD")</f>
        <v>178949.04</v>
      </c>
    </row>
    <row r="77" spans="3:19">
      <c r="C77" t="s">
        <v>433</v>
      </c>
      <c r="D77" t="s">
        <v>455</v>
      </c>
      <c r="E77" t="s">
        <v>435</v>
      </c>
      <c r="F77" s="563" t="str" cm="1">
        <f t="array" ref="F77">[6]!HsGetValue($V$42,"Account#"&amp;LEFT($E77,7),"Allocations#Allocations","FundEntity#FNSG","Projects#"&amp;$V$41,"Scenario#Actual","Version#Official","Year#"&amp;$D77,"Period#"&amp;F$39,"BalanceType#MOVE","CostCentres#"&amp;$C77,"View#PTD")</f>
        <v>#Missing</v>
      </c>
      <c r="G77" s="563" t="str" cm="1">
        <f t="array" ref="G77">[6]!HsGetValue($V$42,"Account#"&amp;LEFT($E77,7),"Allocations#Allocations","FundEntity#FNSG","Projects#"&amp;$V$41,"Scenario#Actual","Version#Official","Year#"&amp;$D77,"Period#"&amp;G$39,"BalanceType#MOVE","CostCentres#"&amp;$C77,"View#PTD")</f>
        <v>#Missing</v>
      </c>
      <c r="H77" s="563" t="str" cm="1">
        <f t="array" ref="H77">[6]!HsGetValue($V$42,"Account#"&amp;LEFT($E77,7),"Allocations#Allocations","FundEntity#FNSG","Projects#"&amp;$V$41,"Scenario#Actual","Version#Official","Year#"&amp;$D77,"Period#"&amp;H$39,"BalanceType#MOVE","CostCentres#"&amp;$C77,"View#PTD")</f>
        <v>#Missing</v>
      </c>
      <c r="I77" s="563" t="str" cm="1">
        <f t="array" ref="I77">[6]!HsGetValue($V$42,"Account#"&amp;LEFT($E77,7),"Allocations#Allocations","FundEntity#FNSG","Projects#"&amp;$V$41,"Scenario#Actual","Version#Official","Year#"&amp;$D77,"Period#"&amp;I$39,"BalanceType#MOVE","CostCentres#"&amp;$C77,"View#PTD")</f>
        <v>#Missing</v>
      </c>
      <c r="J77" s="563" t="str" cm="1">
        <f t="array" ref="J77">[6]!HsGetValue($V$42,"Account#"&amp;LEFT($E77,7),"Allocations#Allocations","FundEntity#FNSG","Projects#"&amp;$V$41,"Scenario#Actual","Version#Official","Year#"&amp;$D77,"Period#"&amp;J$39,"BalanceType#MOVE","CostCentres#"&amp;$C77,"View#PTD")</f>
        <v>#Missing</v>
      </c>
      <c r="K77" s="563" t="str" cm="1">
        <f t="array" ref="K77">[6]!HsGetValue($V$42,"Account#"&amp;LEFT($E77,7),"Allocations#Allocations","FundEntity#FNSG","Projects#"&amp;$V$41,"Scenario#Actual","Version#Official","Year#"&amp;$D77,"Period#"&amp;K$39,"BalanceType#MOVE","CostCentres#"&amp;$C77,"View#PTD")</f>
        <v>#Missing</v>
      </c>
      <c r="L77" s="563" t="str" cm="1">
        <f t="array" ref="L77">[6]!HsGetValue($V$42,"Account#"&amp;LEFT($E77,7),"Allocations#Allocations","FundEntity#FNSG","Projects#"&amp;$V$41,"Scenario#Actual","Version#Official","Year#"&amp;$D77,"Period#"&amp;L$39,"BalanceType#MOVE","CostCentres#"&amp;$C77,"View#PTD")</f>
        <v>#Missing</v>
      </c>
      <c r="M77" s="563" t="str" cm="1">
        <f t="array" ref="M77">[6]!HsGetValue($V$42,"Account#"&amp;LEFT($E77,7),"Allocations#Allocations","FundEntity#FNSG","Projects#"&amp;$V$41,"Scenario#Actual","Version#Official","Year#"&amp;$D77,"Period#"&amp;M$39,"BalanceType#MOVE","CostCentres#"&amp;$C77,"View#PTD")</f>
        <v>#Missing</v>
      </c>
      <c r="N77" s="563" t="str" cm="1">
        <f t="array" ref="N77">[6]!HsGetValue($V$42,"Account#"&amp;LEFT($E77,7),"Allocations#Allocations","FundEntity#FNSG","Projects#"&amp;$V$41,"Scenario#Actual","Version#Official","Year#"&amp;$D77,"Period#"&amp;N$39,"BalanceType#MOVE","CostCentres#"&amp;$C77,"View#PTD")</f>
        <v>#Missing</v>
      </c>
      <c r="O77" s="563" t="str" cm="1">
        <f t="array" ref="O77">[6]!HsGetValue($V$42,"Account#"&amp;LEFT($E77,7),"Allocations#Allocations","FundEntity#FNSG","Projects#"&amp;$V$41,"Scenario#Actual","Version#Official","Year#"&amp;$D77,"Period#"&amp;O$39,"BalanceType#MOVE","CostCentres#"&amp;$C77,"View#PTD")</f>
        <v>#Missing</v>
      </c>
      <c r="P77" s="563" t="str" cm="1">
        <f t="array" ref="P77">[6]!HsGetValue($V$42,"Account#"&amp;LEFT($E77,7),"Allocations#Allocations","FundEntity#FNSG","Projects#"&amp;$V$41,"Scenario#Actual","Version#Official","Year#"&amp;$D77,"Period#"&amp;P$39,"BalanceType#MOVE","CostCentres#"&amp;$C77,"View#PTD")</f>
        <v>#Missing</v>
      </c>
      <c r="Q77" s="563" t="str" cm="1">
        <f t="array" ref="Q77">[6]!HsGetValue($V$42,"Account#"&amp;LEFT($E77,7),"Allocations#Allocations","FundEntity#FNSG","Projects#"&amp;$V$41,"Scenario#Actual","Version#Official","Year#"&amp;$D77,"Period#"&amp;Q$39,"BalanceType#MOVE","CostCentres#"&amp;$C77,"View#PTD")</f>
        <v>#Missing</v>
      </c>
      <c r="S77" s="563" t="str" cm="1">
        <f t="array" ref="S77">[6]!HsGetValue($V$42,"Account#"&amp;LEFT($E77,7),"Allocations#Allocations","FundEntity#FNSG","Projects#"&amp;$V$41,"Scenario#Actual","Version#Official","Year#"&amp;$D77,"Period#"&amp;S$39,"BalanceType#MOVE","CostCentres#"&amp;$C77,"View#YTD")</f>
        <v>#Missing</v>
      </c>
    </row>
    <row r="78" spans="3:19">
      <c r="C78" t="s">
        <v>433</v>
      </c>
      <c r="D78" t="s">
        <v>455</v>
      </c>
      <c r="E78" t="s">
        <v>437</v>
      </c>
      <c r="F78" s="563" t="str" cm="1">
        <f t="array" ref="F78">[6]!HsGetValue($V$42,"Account#"&amp;LEFT($E78,7),"Allocations#Allocations","FundEntity#FNSG","Projects#"&amp;$V$41,"Scenario#Actual","Version#Official","Year#"&amp;$D78,"Period#"&amp;F$39,"BalanceType#MOVE","CostCentres#"&amp;$C78,"View#PTD")</f>
        <v>#Missing</v>
      </c>
      <c r="G78" s="563" t="str" cm="1">
        <f t="array" ref="G78">[6]!HsGetValue($V$42,"Account#"&amp;LEFT($E78,7),"Allocations#Allocations","FundEntity#FNSG","Projects#"&amp;$V$41,"Scenario#Actual","Version#Official","Year#"&amp;$D78,"Period#"&amp;G$39,"BalanceType#MOVE","CostCentres#"&amp;$C78,"View#PTD")</f>
        <v>#Missing</v>
      </c>
      <c r="H78" s="563" t="str" cm="1">
        <f t="array" ref="H78">[6]!HsGetValue($V$42,"Account#"&amp;LEFT($E78,7),"Allocations#Allocations","FundEntity#FNSG","Projects#"&amp;$V$41,"Scenario#Actual","Version#Official","Year#"&amp;$D78,"Period#"&amp;H$39,"BalanceType#MOVE","CostCentres#"&amp;$C78,"View#PTD")</f>
        <v>#Missing</v>
      </c>
      <c r="I78" s="563" t="str" cm="1">
        <f t="array" ref="I78">[6]!HsGetValue($V$42,"Account#"&amp;LEFT($E78,7),"Allocations#Allocations","FundEntity#FNSG","Projects#"&amp;$V$41,"Scenario#Actual","Version#Official","Year#"&amp;$D78,"Period#"&amp;I$39,"BalanceType#MOVE","CostCentres#"&amp;$C78,"View#PTD")</f>
        <v>#Missing</v>
      </c>
      <c r="J78" s="563" t="str" cm="1">
        <f t="array" ref="J78">[6]!HsGetValue($V$42,"Account#"&amp;LEFT($E78,7),"Allocations#Allocations","FundEntity#FNSG","Projects#"&amp;$V$41,"Scenario#Actual","Version#Official","Year#"&amp;$D78,"Period#"&amp;J$39,"BalanceType#MOVE","CostCentres#"&amp;$C78,"View#PTD")</f>
        <v>#Missing</v>
      </c>
      <c r="K78" s="563" t="str" cm="1">
        <f t="array" ref="K78">[6]!HsGetValue($V$42,"Account#"&amp;LEFT($E78,7),"Allocations#Allocations","FundEntity#FNSG","Projects#"&amp;$V$41,"Scenario#Actual","Version#Official","Year#"&amp;$D78,"Period#"&amp;K$39,"BalanceType#MOVE","CostCentres#"&amp;$C78,"View#PTD")</f>
        <v>#Missing</v>
      </c>
      <c r="L78" s="563" t="str" cm="1">
        <f t="array" ref="L78">[6]!HsGetValue($V$42,"Account#"&amp;LEFT($E78,7),"Allocations#Allocations","FundEntity#FNSG","Projects#"&amp;$V$41,"Scenario#Actual","Version#Official","Year#"&amp;$D78,"Period#"&amp;L$39,"BalanceType#MOVE","CostCentres#"&amp;$C78,"View#PTD")</f>
        <v>#Missing</v>
      </c>
      <c r="M78" s="563" t="str" cm="1">
        <f t="array" ref="M78">[6]!HsGetValue($V$42,"Account#"&amp;LEFT($E78,7),"Allocations#Allocations","FundEntity#FNSG","Projects#"&amp;$V$41,"Scenario#Actual","Version#Official","Year#"&amp;$D78,"Period#"&amp;M$39,"BalanceType#MOVE","CostCentres#"&amp;$C78,"View#PTD")</f>
        <v>#Missing</v>
      </c>
      <c r="N78" s="563" t="str" cm="1">
        <f t="array" ref="N78">[6]!HsGetValue($V$42,"Account#"&amp;LEFT($E78,7),"Allocations#Allocations","FundEntity#FNSG","Projects#"&amp;$V$41,"Scenario#Actual","Version#Official","Year#"&amp;$D78,"Period#"&amp;N$39,"BalanceType#MOVE","CostCentres#"&amp;$C78,"View#PTD")</f>
        <v>#Missing</v>
      </c>
      <c r="O78" s="563" t="str" cm="1">
        <f t="array" ref="O78">[6]!HsGetValue($V$42,"Account#"&amp;LEFT($E78,7),"Allocations#Allocations","FundEntity#FNSG","Projects#"&amp;$V$41,"Scenario#Actual","Version#Official","Year#"&amp;$D78,"Period#"&amp;O$39,"BalanceType#MOVE","CostCentres#"&amp;$C78,"View#PTD")</f>
        <v>#Missing</v>
      </c>
      <c r="P78" s="563" t="str" cm="1">
        <f t="array" ref="P78">[6]!HsGetValue($V$42,"Account#"&amp;LEFT($E78,7),"Allocations#Allocations","FundEntity#FNSG","Projects#"&amp;$V$41,"Scenario#Actual","Version#Official","Year#"&amp;$D78,"Period#"&amp;P$39,"BalanceType#MOVE","CostCentres#"&amp;$C78,"View#PTD")</f>
        <v>#Missing</v>
      </c>
      <c r="Q78" s="563" t="str" cm="1">
        <f t="array" ref="Q78">[6]!HsGetValue($V$42,"Account#"&amp;LEFT($E78,7),"Allocations#Allocations","FundEntity#FNSG","Projects#"&amp;$V$41,"Scenario#Actual","Version#Official","Year#"&amp;$D78,"Period#"&amp;Q$39,"BalanceType#MOVE","CostCentres#"&amp;$C78,"View#PTD")</f>
        <v>#Missing</v>
      </c>
      <c r="S78" s="563" t="str" cm="1">
        <f t="array" ref="S78">[6]!HsGetValue($V$42,"Account#"&amp;LEFT($E78,7),"Allocations#Allocations","FundEntity#FNSG","Projects#"&amp;$V$41,"Scenario#Actual","Version#Official","Year#"&amp;$D78,"Period#"&amp;S$39,"BalanceType#MOVE","CostCentres#"&amp;$C78,"View#YTD")</f>
        <v>#Missing</v>
      </c>
    </row>
    <row r="79" spans="3:19">
      <c r="C79" t="s">
        <v>433</v>
      </c>
      <c r="D79" t="s">
        <v>455</v>
      </c>
      <c r="E79" t="s">
        <v>439</v>
      </c>
      <c r="F79" s="563" cm="1">
        <f t="array" ref="F79">[6]!HsGetValue($V$42,"Account#"&amp;LEFT($E79,7),"Allocations#Allocations","FundEntity#FNSG","Projects#"&amp;$V$41,"Scenario#Actual","Version#Official","Year#"&amp;$D79,"Period#"&amp;F$39,"BalanceType#MOVE","CostCentres#"&amp;$C79,"View#PTD")</f>
        <v>5189.8999999999996</v>
      </c>
      <c r="G79" s="563" cm="1">
        <f t="array" ref="G79">[6]!HsGetValue($V$42,"Account#"&amp;LEFT($E79,7),"Allocations#Allocations","FundEntity#FNSG","Projects#"&amp;$V$41,"Scenario#Actual","Version#Official","Year#"&amp;$D79,"Period#"&amp;G$39,"BalanceType#MOVE","CostCentres#"&amp;$C79,"View#PTD")</f>
        <v>31238.78</v>
      </c>
      <c r="H79" s="563" cm="1">
        <f t="array" ref="H79">[6]!HsGetValue($V$42,"Account#"&amp;LEFT($E79,7),"Allocations#Allocations","FundEntity#FNSG","Projects#"&amp;$V$41,"Scenario#Actual","Version#Official","Year#"&amp;$D79,"Period#"&amp;H$39,"BalanceType#MOVE","CostCentres#"&amp;$C79,"View#PTD")</f>
        <v>-34404.39</v>
      </c>
      <c r="I79" s="563" cm="1">
        <f t="array" ref="I79">[6]!HsGetValue($V$42,"Account#"&amp;LEFT($E79,7),"Allocations#Allocations","FundEntity#FNSG","Projects#"&amp;$V$41,"Scenario#Actual","Version#Official","Year#"&amp;$D79,"Period#"&amp;I$39,"BalanceType#MOVE","CostCentres#"&amp;$C79,"View#PTD")</f>
        <v>27675.22</v>
      </c>
      <c r="J79" s="563" cm="1">
        <f t="array" ref="J79">[6]!HsGetValue($V$42,"Account#"&amp;LEFT($E79,7),"Allocations#Allocations","FundEntity#FNSG","Projects#"&amp;$V$41,"Scenario#Actual","Version#Official","Year#"&amp;$D79,"Period#"&amp;J$39,"BalanceType#MOVE","CostCentres#"&amp;$C79,"View#PTD")</f>
        <v>1507.1</v>
      </c>
      <c r="K79" s="563" cm="1">
        <f t="array" ref="K79">[6]!HsGetValue($V$42,"Account#"&amp;LEFT($E79,7),"Allocations#Allocations","FundEntity#FNSG","Projects#"&amp;$V$41,"Scenario#Actual","Version#Official","Year#"&amp;$D79,"Period#"&amp;K$39,"BalanceType#MOVE","CostCentres#"&amp;$C79,"View#PTD")</f>
        <v>-2286.66</v>
      </c>
      <c r="L79" s="563" cm="1">
        <f t="array" ref="L79">[6]!HsGetValue($V$42,"Account#"&amp;LEFT($E79,7),"Allocations#Allocations","FundEntity#FNSG","Projects#"&amp;$V$41,"Scenario#Actual","Version#Official","Year#"&amp;$D79,"Period#"&amp;L$39,"BalanceType#MOVE","CostCentres#"&amp;$C79,"View#PTD")</f>
        <v>-23982.25</v>
      </c>
      <c r="M79" s="563" cm="1">
        <f t="array" ref="M79">[6]!HsGetValue($V$42,"Account#"&amp;LEFT($E79,7),"Allocations#Allocations","FundEntity#FNSG","Projects#"&amp;$V$41,"Scenario#Actual","Version#Official","Year#"&amp;$D79,"Period#"&amp;M$39,"BalanceType#MOVE","CostCentres#"&amp;$C79,"View#PTD")</f>
        <v>82613.070000000007</v>
      </c>
      <c r="N79" s="563" cm="1">
        <f t="array" ref="N79">[6]!HsGetValue($V$42,"Account#"&amp;LEFT($E79,7),"Allocations#Allocations","FundEntity#FNSG","Projects#"&amp;$V$41,"Scenario#Actual","Version#Official","Year#"&amp;$D79,"Period#"&amp;N$39,"BalanceType#MOVE","CostCentres#"&amp;$C79,"View#PTD")</f>
        <v>-29232.33</v>
      </c>
      <c r="O79" s="563" cm="1">
        <f t="array" ref="O79">[6]!HsGetValue($V$42,"Account#"&amp;LEFT($E79,7),"Allocations#Allocations","FundEntity#FNSG","Projects#"&amp;$V$41,"Scenario#Actual","Version#Official","Year#"&amp;$D79,"Period#"&amp;O$39,"BalanceType#MOVE","CostCentres#"&amp;$C79,"View#PTD")</f>
        <v>-35581.19</v>
      </c>
      <c r="P79" s="563" cm="1">
        <f t="array" ref="P79">[6]!HsGetValue($V$42,"Account#"&amp;LEFT($E79,7),"Allocations#Allocations","FundEntity#FNSG","Projects#"&amp;$V$41,"Scenario#Actual","Version#Official","Year#"&amp;$D79,"Period#"&amp;P$39,"BalanceType#MOVE","CostCentres#"&amp;$C79,"View#PTD")</f>
        <v>21753.49</v>
      </c>
      <c r="Q79" s="563" cm="1">
        <f t="array" ref="Q79">[6]!HsGetValue($V$42,"Account#"&amp;LEFT($E79,7),"Allocations#Allocations","FundEntity#FNSG","Projects#"&amp;$V$41,"Scenario#Actual","Version#Official","Year#"&amp;$D79,"Period#"&amp;Q$39,"BalanceType#MOVE","CostCentres#"&amp;$C79,"View#PTD")</f>
        <v>-26892.65</v>
      </c>
      <c r="S79" s="563" cm="1">
        <f t="array" ref="S79">[6]!HsGetValue($V$42,"Account#"&amp;LEFT($E79,7),"Allocations#Allocations","FundEntity#FNSG","Projects#"&amp;$V$41,"Scenario#Actual","Version#Official","Year#"&amp;$D79,"Period#"&amp;S$39,"BalanceType#MOVE","CostCentres#"&amp;$C79,"View#YTD")</f>
        <v>87550.77</v>
      </c>
    </row>
    <row r="80" spans="3:19">
      <c r="C80" t="s">
        <v>433</v>
      </c>
      <c r="D80" t="s">
        <v>455</v>
      </c>
      <c r="E80" t="s">
        <v>440</v>
      </c>
      <c r="F80" s="563" t="str" cm="1">
        <f t="array" ref="F80">[6]!HsGetValue($V$42,"Account#"&amp;LEFT($E80,7),"Allocations#Allocations","FundEntity#FNSG","Projects#"&amp;$V$41,"Scenario#Actual","Version#Official","Year#"&amp;$D80,"Period#"&amp;F$39,"BalanceType#MOVE","CostCentres#"&amp;$C80,"View#PTD")</f>
        <v>#Missing</v>
      </c>
      <c r="G80" s="563" t="str" cm="1">
        <f t="array" ref="G80">[6]!HsGetValue($V$42,"Account#"&amp;LEFT($E80,7),"Allocations#Allocations","FundEntity#FNSG","Projects#"&amp;$V$41,"Scenario#Actual","Version#Official","Year#"&amp;$D80,"Period#"&amp;G$39,"BalanceType#MOVE","CostCentres#"&amp;$C80,"View#PTD")</f>
        <v>#Missing</v>
      </c>
      <c r="H80" s="563" t="str" cm="1">
        <f t="array" ref="H80">[6]!HsGetValue($V$42,"Account#"&amp;LEFT($E80,7),"Allocations#Allocations","FundEntity#FNSG","Projects#"&amp;$V$41,"Scenario#Actual","Version#Official","Year#"&amp;$D80,"Period#"&amp;H$39,"BalanceType#MOVE","CostCentres#"&amp;$C80,"View#PTD")</f>
        <v>#Missing</v>
      </c>
      <c r="I80" s="563" t="str" cm="1">
        <f t="array" ref="I80">[6]!HsGetValue($V$42,"Account#"&amp;LEFT($E80,7),"Allocations#Allocations","FundEntity#FNSG","Projects#"&amp;$V$41,"Scenario#Actual","Version#Official","Year#"&amp;$D80,"Period#"&amp;I$39,"BalanceType#MOVE","CostCentres#"&amp;$C80,"View#PTD")</f>
        <v>#Missing</v>
      </c>
      <c r="J80" s="563" t="str" cm="1">
        <f t="array" ref="J80">[6]!HsGetValue($V$42,"Account#"&amp;LEFT($E80,7),"Allocations#Allocations","FundEntity#FNSG","Projects#"&amp;$V$41,"Scenario#Actual","Version#Official","Year#"&amp;$D80,"Period#"&amp;J$39,"BalanceType#MOVE","CostCentres#"&amp;$C80,"View#PTD")</f>
        <v>#Missing</v>
      </c>
      <c r="K80" s="563" t="str" cm="1">
        <f t="array" ref="K80">[6]!HsGetValue($V$42,"Account#"&amp;LEFT($E80,7),"Allocations#Allocations","FundEntity#FNSG","Projects#"&amp;$V$41,"Scenario#Actual","Version#Official","Year#"&amp;$D80,"Period#"&amp;K$39,"BalanceType#MOVE","CostCentres#"&amp;$C80,"View#PTD")</f>
        <v>#Missing</v>
      </c>
      <c r="L80" s="563" t="str" cm="1">
        <f t="array" ref="L80">[6]!HsGetValue($V$42,"Account#"&amp;LEFT($E80,7),"Allocations#Allocations","FundEntity#FNSG","Projects#"&amp;$V$41,"Scenario#Actual","Version#Official","Year#"&amp;$D80,"Period#"&amp;L$39,"BalanceType#MOVE","CostCentres#"&amp;$C80,"View#PTD")</f>
        <v>#Missing</v>
      </c>
      <c r="M80" s="563" t="str" cm="1">
        <f t="array" ref="M80">[6]!HsGetValue($V$42,"Account#"&amp;LEFT($E80,7),"Allocations#Allocations","FundEntity#FNSG","Projects#"&amp;$V$41,"Scenario#Actual","Version#Official","Year#"&amp;$D80,"Period#"&amp;M$39,"BalanceType#MOVE","CostCentres#"&amp;$C80,"View#PTD")</f>
        <v>#Missing</v>
      </c>
      <c r="N80" s="563" t="str" cm="1">
        <f t="array" ref="N80">[6]!HsGetValue($V$42,"Account#"&amp;LEFT($E80,7),"Allocations#Allocations","FundEntity#FNSG","Projects#"&amp;$V$41,"Scenario#Actual","Version#Official","Year#"&amp;$D80,"Period#"&amp;N$39,"BalanceType#MOVE","CostCentres#"&amp;$C80,"View#PTD")</f>
        <v>#Missing</v>
      </c>
      <c r="O80" s="563" t="str" cm="1">
        <f t="array" ref="O80">[6]!HsGetValue($V$42,"Account#"&amp;LEFT($E80,7),"Allocations#Allocations","FundEntity#FNSG","Projects#"&amp;$V$41,"Scenario#Actual","Version#Official","Year#"&amp;$D80,"Period#"&amp;O$39,"BalanceType#MOVE","CostCentres#"&amp;$C80,"View#PTD")</f>
        <v>#Missing</v>
      </c>
      <c r="P80" s="563" t="str" cm="1">
        <f t="array" ref="P80">[6]!HsGetValue($V$42,"Account#"&amp;LEFT($E80,7),"Allocations#Allocations","FundEntity#FNSG","Projects#"&amp;$V$41,"Scenario#Actual","Version#Official","Year#"&amp;$D80,"Period#"&amp;P$39,"BalanceType#MOVE","CostCentres#"&amp;$C80,"View#PTD")</f>
        <v>#Missing</v>
      </c>
      <c r="Q80" s="563" t="str" cm="1">
        <f t="array" ref="Q80">[6]!HsGetValue($V$42,"Account#"&amp;LEFT($E80,7),"Allocations#Allocations","FundEntity#FNSG","Projects#"&amp;$V$41,"Scenario#Actual","Version#Official","Year#"&amp;$D80,"Period#"&amp;Q$39,"BalanceType#MOVE","CostCentres#"&amp;$C80,"View#PTD")</f>
        <v>#Missing</v>
      </c>
      <c r="S80" s="563" t="str" cm="1">
        <f t="array" ref="S80">[6]!HsGetValue($V$42,"Account#"&amp;LEFT($E80,7),"Allocations#Allocations","FundEntity#FNSG","Projects#"&amp;$V$41,"Scenario#Actual","Version#Official","Year#"&amp;$D80,"Period#"&amp;S$39,"BalanceType#MOVE","CostCentres#"&amp;$C80,"View#YTD")</f>
        <v>#Missing</v>
      </c>
    </row>
    <row r="81" spans="3:19">
      <c r="C81" t="s">
        <v>433</v>
      </c>
      <c r="D81" t="s">
        <v>455</v>
      </c>
      <c r="E81" t="s">
        <v>441</v>
      </c>
      <c r="F81" s="563" cm="1">
        <f t="array" ref="F81">[6]!HsGetValue($V$42,"Account#"&amp;LEFT($E81,7),"Allocations#Allocations","FundEntity#FNSG","Projects#"&amp;$V$41,"Scenario#Actual","Version#Official","Year#"&amp;$D81,"Period#"&amp;F$39,"BalanceType#MOVE","CostCentres#"&amp;$C81,"View#PTD")</f>
        <v>5278.17</v>
      </c>
      <c r="G81" s="563" cm="1">
        <f t="array" ref="G81">[6]!HsGetValue($V$42,"Account#"&amp;LEFT($E81,7),"Allocations#Allocations","FundEntity#FNSG","Projects#"&amp;$V$41,"Scenario#Actual","Version#Official","Year#"&amp;$D81,"Period#"&amp;G$39,"BalanceType#MOVE","CostCentres#"&amp;$C81,"View#PTD")</f>
        <v>17398.89</v>
      </c>
      <c r="H81" s="563" cm="1">
        <f t="array" ref="H81">[6]!HsGetValue($V$42,"Account#"&amp;LEFT($E81,7),"Allocations#Allocations","FundEntity#FNSG","Projects#"&amp;$V$41,"Scenario#Actual","Version#Official","Year#"&amp;$D81,"Period#"&amp;H$39,"BalanceType#MOVE","CostCentres#"&amp;$C81,"View#PTD")</f>
        <v>-3783.5299999999997</v>
      </c>
      <c r="I81" s="563" cm="1">
        <f t="array" ref="I81">[6]!HsGetValue($V$42,"Account#"&amp;LEFT($E81,7),"Allocations#Allocations","FundEntity#FNSG","Projects#"&amp;$V$41,"Scenario#Actual","Version#Official","Year#"&amp;$D81,"Period#"&amp;I$39,"BalanceType#MOVE","CostCentres#"&amp;$C81,"View#PTD")</f>
        <v>12806.77</v>
      </c>
      <c r="J81" s="563" cm="1">
        <f t="array" ref="J81">[6]!HsGetValue($V$42,"Account#"&amp;LEFT($E81,7),"Allocations#Allocations","FundEntity#FNSG","Projects#"&amp;$V$41,"Scenario#Actual","Version#Official","Year#"&amp;$D81,"Period#"&amp;J$39,"BalanceType#MOVE","CostCentres#"&amp;$C81,"View#PTD")</f>
        <v>4479.68</v>
      </c>
      <c r="K81" s="563" cm="1">
        <f t="array" ref="K81">[6]!HsGetValue($V$42,"Account#"&amp;LEFT($E81,7),"Allocations#Allocations","FundEntity#FNSG","Projects#"&amp;$V$41,"Scenario#Actual","Version#Official","Year#"&amp;$D81,"Period#"&amp;K$39,"BalanceType#MOVE","CostCentres#"&amp;$C81,"View#PTD")</f>
        <v>18574.96</v>
      </c>
      <c r="L81" s="563" cm="1">
        <f t="array" ref="L81">[6]!HsGetValue($V$42,"Account#"&amp;LEFT($E81,7),"Allocations#Allocations","FundEntity#FNSG","Projects#"&amp;$V$41,"Scenario#Actual","Version#Official","Year#"&amp;$D81,"Period#"&amp;L$39,"BalanceType#MOVE","CostCentres#"&amp;$C81,"View#PTD")</f>
        <v>11823.289999999999</v>
      </c>
      <c r="M81" s="563" cm="1">
        <f t="array" ref="M81">[6]!HsGetValue($V$42,"Account#"&amp;LEFT($E81,7),"Allocations#Allocations","FundEntity#FNSG","Projects#"&amp;$V$41,"Scenario#Actual","Version#Official","Year#"&amp;$D81,"Period#"&amp;M$39,"BalanceType#MOVE","CostCentres#"&amp;$C81,"View#PTD")</f>
        <v>6831.7300000000005</v>
      </c>
      <c r="N81" s="563" cm="1">
        <f t="array" ref="N81">[6]!HsGetValue($V$42,"Account#"&amp;LEFT($E81,7),"Allocations#Allocations","FundEntity#FNSG","Projects#"&amp;$V$41,"Scenario#Actual","Version#Official","Year#"&amp;$D81,"Period#"&amp;N$39,"BalanceType#MOVE","CostCentres#"&amp;$C81,"View#PTD")</f>
        <v>5818.5</v>
      </c>
      <c r="O81" s="563" cm="1">
        <f t="array" ref="O81">[6]!HsGetValue($V$42,"Account#"&amp;LEFT($E81,7),"Allocations#Allocations","FundEntity#FNSG","Projects#"&amp;$V$41,"Scenario#Actual","Version#Official","Year#"&amp;$D81,"Period#"&amp;O$39,"BalanceType#MOVE","CostCentres#"&amp;$C81,"View#PTD")</f>
        <v>5018.0899999999992</v>
      </c>
      <c r="P81" s="563" cm="1">
        <f t="array" ref="P81">[6]!HsGetValue($V$42,"Account#"&amp;LEFT($E81,7),"Allocations#Allocations","FundEntity#FNSG","Projects#"&amp;$V$41,"Scenario#Actual","Version#Official","Year#"&amp;$D81,"Period#"&amp;P$39,"BalanceType#MOVE","CostCentres#"&amp;$C81,"View#PTD")</f>
        <v>2776.01</v>
      </c>
      <c r="Q81" s="563" cm="1">
        <f t="array" ref="Q81">[6]!HsGetValue($V$42,"Account#"&amp;LEFT($E81,7),"Allocations#Allocations","FundEntity#FNSG","Projects#"&amp;$V$41,"Scenario#Actual","Version#Official","Year#"&amp;$D81,"Period#"&amp;Q$39,"BalanceType#MOVE","CostCentres#"&amp;$C81,"View#PTD")</f>
        <v>7837.1500000000005</v>
      </c>
      <c r="S81" s="563" cm="1">
        <f t="array" ref="S81">[6]!HsGetValue($V$42,"Account#"&amp;LEFT($E81,7),"Allocations#Allocations","FundEntity#FNSG","Projects#"&amp;$V$41,"Scenario#Actual","Version#Official","Year#"&amp;$D81,"Period#"&amp;S$39,"BalanceType#MOVE","CostCentres#"&amp;$C81,"View#YTD")</f>
        <v>73409.959999999992</v>
      </c>
    </row>
    <row r="82" spans="3:19">
      <c r="C82" t="s">
        <v>433</v>
      </c>
      <c r="D82" t="s">
        <v>455</v>
      </c>
      <c r="E82" t="s">
        <v>442</v>
      </c>
      <c r="F82" s="563" cm="1">
        <f t="array" ref="F82">[6]!HsGetValue($V$42,"Account#"&amp;LEFT($E82,7),"Allocations#Allocations","FundEntity#FNSG","Projects#"&amp;$V$41,"Scenario#Actual","Version#Official","Year#"&amp;$D82,"Period#"&amp;F$39,"BalanceType#MOVE","CostCentres#"&amp;$C82,"View#PTD")</f>
        <v>1266.42</v>
      </c>
      <c r="G82" s="563" cm="1">
        <f t="array" ref="G82">[6]!HsGetValue($V$42,"Account#"&amp;LEFT($E82,7),"Allocations#Allocations","FundEntity#FNSG","Projects#"&amp;$V$41,"Scenario#Actual","Version#Official","Year#"&amp;$D82,"Period#"&amp;G$39,"BalanceType#MOVE","CostCentres#"&amp;$C82,"View#PTD")</f>
        <v>13912.66</v>
      </c>
      <c r="H82" s="563" cm="1">
        <f t="array" ref="H82">[6]!HsGetValue($V$42,"Account#"&amp;LEFT($E82,7),"Allocations#Allocations","FundEntity#FNSG","Projects#"&amp;$V$41,"Scenario#Actual","Version#Official","Year#"&amp;$D82,"Period#"&amp;H$39,"BalanceType#MOVE","CostCentres#"&amp;$C82,"View#PTD")</f>
        <v>3829.0600000000004</v>
      </c>
      <c r="I82" s="563" cm="1">
        <f t="array" ref="I82">[6]!HsGetValue($V$42,"Account#"&amp;LEFT($E82,7),"Allocations#Allocations","FundEntity#FNSG","Projects#"&amp;$V$41,"Scenario#Actual","Version#Official","Year#"&amp;$D82,"Period#"&amp;I$39,"BalanceType#MOVE","CostCentres#"&amp;$C82,"View#PTD")</f>
        <v>8589.25</v>
      </c>
      <c r="J82" s="563" cm="1">
        <f t="array" ref="J82">[6]!HsGetValue($V$42,"Account#"&amp;LEFT($E82,7),"Allocations#Allocations","FundEntity#FNSG","Projects#"&amp;$V$41,"Scenario#Actual","Version#Official","Year#"&amp;$D82,"Period#"&amp;J$39,"BalanceType#MOVE","CostCentres#"&amp;$C82,"View#PTD")</f>
        <v>4098.67</v>
      </c>
      <c r="K82" s="563" cm="1">
        <f t="array" ref="K82">[6]!HsGetValue($V$42,"Account#"&amp;LEFT($E82,7),"Allocations#Allocations","FundEntity#FNSG","Projects#"&amp;$V$41,"Scenario#Actual","Version#Official","Year#"&amp;$D82,"Period#"&amp;K$39,"BalanceType#MOVE","CostCentres#"&amp;$C82,"View#PTD")</f>
        <v>12684.52</v>
      </c>
      <c r="L82" s="563" cm="1">
        <f t="array" ref="L82">[6]!HsGetValue($V$42,"Account#"&amp;LEFT($E82,7),"Allocations#Allocations","FundEntity#FNSG","Projects#"&amp;$V$41,"Scenario#Actual","Version#Official","Year#"&amp;$D82,"Period#"&amp;L$39,"BalanceType#MOVE","CostCentres#"&amp;$C82,"View#PTD")</f>
        <v>1468.1000000000001</v>
      </c>
      <c r="M82" s="563" cm="1">
        <f t="array" ref="M82">[6]!HsGetValue($V$42,"Account#"&amp;LEFT($E82,7),"Allocations#Allocations","FundEntity#FNSG","Projects#"&amp;$V$41,"Scenario#Actual","Version#Official","Year#"&amp;$D82,"Period#"&amp;M$39,"BalanceType#MOVE","CostCentres#"&amp;$C82,"View#PTD")</f>
        <v>2026.4299999999998</v>
      </c>
      <c r="N82" s="563" cm="1">
        <f t="array" ref="N82">[6]!HsGetValue($V$42,"Account#"&amp;LEFT($E82,7),"Allocations#Allocations","FundEntity#FNSG","Projects#"&amp;$V$41,"Scenario#Actual","Version#Official","Year#"&amp;$D82,"Period#"&amp;N$39,"BalanceType#MOVE","CostCentres#"&amp;$C82,"View#PTD")</f>
        <v>3520.74</v>
      </c>
      <c r="O82" s="563" cm="1">
        <f t="array" ref="O82">[6]!HsGetValue($V$42,"Account#"&amp;LEFT($E82,7),"Allocations#Allocations","FundEntity#FNSG","Projects#"&amp;$V$41,"Scenario#Actual","Version#Official","Year#"&amp;$D82,"Period#"&amp;O$39,"BalanceType#MOVE","CostCentres#"&amp;$C82,"View#PTD")</f>
        <v>1615.08</v>
      </c>
      <c r="P82" s="563" cm="1">
        <f t="array" ref="P82">[6]!HsGetValue($V$42,"Account#"&amp;LEFT($E82,7),"Allocations#Allocations","FundEntity#FNSG","Projects#"&amp;$V$41,"Scenario#Actual","Version#Official","Year#"&amp;$D82,"Period#"&amp;P$39,"BalanceType#MOVE","CostCentres#"&amp;$C82,"View#PTD")</f>
        <v>15080.4</v>
      </c>
      <c r="Q82" s="563" cm="1">
        <f t="array" ref="Q82">[6]!HsGetValue($V$42,"Account#"&amp;LEFT($E82,7),"Allocations#Allocations","FundEntity#FNSG","Projects#"&amp;$V$41,"Scenario#Actual","Version#Official","Year#"&amp;$D82,"Period#"&amp;Q$39,"BalanceType#MOVE","CostCentres#"&amp;$C82,"View#PTD")</f>
        <v>11965.63</v>
      </c>
      <c r="S82" s="563" cm="1">
        <f t="array" ref="S82">[6]!HsGetValue($V$42,"Account#"&amp;LEFT($E82,7),"Allocations#Allocations","FundEntity#FNSG","Projects#"&amp;$V$41,"Scenario#Actual","Version#Official","Year#"&amp;$D82,"Period#"&amp;S$39,"BalanceType#MOVE","CostCentres#"&amp;$C82,"View#YTD")</f>
        <v>47875.11</v>
      </c>
    </row>
    <row r="83" spans="3:19">
      <c r="C83" t="s">
        <v>433</v>
      </c>
      <c r="D83" t="s">
        <v>455</v>
      </c>
      <c r="E83" t="s">
        <v>443</v>
      </c>
      <c r="F83" s="563" cm="1">
        <f t="array" ref="F83">[6]!HsGetValue($V$42,"Account#"&amp;LEFT($E83,7),"Allocations#Allocations","FundEntity#FNSG","Projects#"&amp;$V$41,"Scenario#Actual","Version#Official","Year#"&amp;$D83,"Period#"&amp;F$39,"BalanceType#MOVE","CostCentres#"&amp;$C83,"View#PTD")</f>
        <v>17901.259999999998</v>
      </c>
      <c r="G83" s="563" cm="1">
        <f t="array" ref="G83">[6]!HsGetValue($V$42,"Account#"&amp;LEFT($E83,7),"Allocations#Allocations","FundEntity#FNSG","Projects#"&amp;$V$41,"Scenario#Actual","Version#Official","Year#"&amp;$D83,"Period#"&amp;G$39,"BalanceType#MOVE","CostCentres#"&amp;$C83,"View#PTD")</f>
        <v>12883.460000000001</v>
      </c>
      <c r="H83" s="563" cm="1">
        <f t="array" ref="H83">[6]!HsGetValue($V$42,"Account#"&amp;LEFT($E83,7),"Allocations#Allocations","FundEntity#FNSG","Projects#"&amp;$V$41,"Scenario#Actual","Version#Official","Year#"&amp;$D83,"Period#"&amp;H$39,"BalanceType#MOVE","CostCentres#"&amp;$C83,"View#PTD")</f>
        <v>12438.26</v>
      </c>
      <c r="I83" s="563" cm="1">
        <f t="array" ref="I83">[6]!HsGetValue($V$42,"Account#"&amp;LEFT($E83,7),"Allocations#Allocations","FundEntity#FNSG","Projects#"&amp;$V$41,"Scenario#Actual","Version#Official","Year#"&amp;$D83,"Period#"&amp;I$39,"BalanceType#MOVE","CostCentres#"&amp;$C83,"View#PTD")</f>
        <v>13256.230000000001</v>
      </c>
      <c r="J83" s="563" cm="1">
        <f t="array" ref="J83">[6]!HsGetValue($V$42,"Account#"&amp;LEFT($E83,7),"Allocations#Allocations","FundEntity#FNSG","Projects#"&amp;$V$41,"Scenario#Actual","Version#Official","Year#"&amp;$D83,"Period#"&amp;J$39,"BalanceType#MOVE","CostCentres#"&amp;$C83,"View#PTD")</f>
        <v>15972.28</v>
      </c>
      <c r="K83" s="563" cm="1">
        <f t="array" ref="K83">[6]!HsGetValue($V$42,"Account#"&amp;LEFT($E83,7),"Allocations#Allocations","FundEntity#FNSG","Projects#"&amp;$V$41,"Scenario#Actual","Version#Official","Year#"&amp;$D83,"Period#"&amp;K$39,"BalanceType#MOVE","CostCentres#"&amp;$C83,"View#PTD")</f>
        <v>13869.73</v>
      </c>
      <c r="L83" s="563" cm="1">
        <f t="array" ref="L83">[6]!HsGetValue($V$42,"Account#"&amp;LEFT($E83,7),"Allocations#Allocations","FundEntity#FNSG","Projects#"&amp;$V$41,"Scenario#Actual","Version#Official","Year#"&amp;$D83,"Period#"&amp;L$39,"BalanceType#MOVE","CostCentres#"&amp;$C83,"View#PTD")</f>
        <v>14386.24</v>
      </c>
      <c r="M83" s="563" cm="1">
        <f t="array" ref="M83">[6]!HsGetValue($V$42,"Account#"&amp;LEFT($E83,7),"Allocations#Allocations","FundEntity#FNSG","Projects#"&amp;$V$41,"Scenario#Actual","Version#Official","Year#"&amp;$D83,"Period#"&amp;M$39,"BalanceType#MOVE","CostCentres#"&amp;$C83,"View#PTD")</f>
        <v>9872.58</v>
      </c>
      <c r="N83" s="563" cm="1">
        <f t="array" ref="N83">[6]!HsGetValue($V$42,"Account#"&amp;LEFT($E83,7),"Allocations#Allocations","FundEntity#FNSG","Projects#"&amp;$V$41,"Scenario#Actual","Version#Official","Year#"&amp;$D83,"Period#"&amp;N$39,"BalanceType#MOVE","CostCentres#"&amp;$C83,"View#PTD")</f>
        <v>23726.36</v>
      </c>
      <c r="O83" s="563" cm="1">
        <f t="array" ref="O83">[6]!HsGetValue($V$42,"Account#"&amp;LEFT($E83,7),"Allocations#Allocations","FundEntity#FNSG","Projects#"&amp;$V$41,"Scenario#Actual","Version#Official","Year#"&amp;$D83,"Period#"&amp;O$39,"BalanceType#MOVE","CostCentres#"&amp;$C83,"View#PTD")</f>
        <v>8980.14</v>
      </c>
      <c r="P83" s="563" cm="1">
        <f t="array" ref="P83">[6]!HsGetValue($V$42,"Account#"&amp;LEFT($E83,7),"Allocations#Allocations","FundEntity#FNSG","Projects#"&amp;$V$41,"Scenario#Actual","Version#Official","Year#"&amp;$D83,"Period#"&amp;P$39,"BalanceType#MOVE","CostCentres#"&amp;$C83,"View#PTD")</f>
        <v>13609.24</v>
      </c>
      <c r="Q83" s="563" cm="1">
        <f t="array" ref="Q83">[6]!HsGetValue($V$42,"Account#"&amp;LEFT($E83,7),"Allocations#Allocations","FundEntity#FNSG","Projects#"&amp;$V$41,"Scenario#Actual","Version#Official","Year#"&amp;$D83,"Period#"&amp;Q$39,"BalanceType#MOVE","CostCentres#"&amp;$C83,"View#PTD")</f>
        <v>6655.81</v>
      </c>
      <c r="S83" s="563" cm="1">
        <f t="array" ref="S83">[6]!HsGetValue($V$42,"Account#"&amp;LEFT($E83,7),"Allocations#Allocations","FundEntity#FNSG","Projects#"&amp;$V$41,"Scenario#Actual","Version#Official","Year#"&amp;$D83,"Period#"&amp;S$39,"BalanceType#MOVE","CostCentres#"&amp;$C83,"View#YTD")</f>
        <v>110580.04000000001</v>
      </c>
    </row>
    <row r="84" spans="3:19">
      <c r="C84" t="s">
        <v>433</v>
      </c>
      <c r="D84" t="s">
        <v>455</v>
      </c>
      <c r="E84" t="s">
        <v>444</v>
      </c>
      <c r="F84" s="563" cm="1">
        <f t="array" ref="F84">[6]!HsGetValue($V$42,"Account#"&amp;LEFT($E84,7),"Allocations#Allocations","FundEntity#FNSG","Projects#"&amp;$V$41,"Scenario#Actual","Version#Official","Year#"&amp;$D84,"Period#"&amp;F$39,"BalanceType#MOVE","CostCentres#"&amp;$C84,"View#PTD")</f>
        <v>2192.4700000000003</v>
      </c>
      <c r="G84" s="563" cm="1">
        <f t="array" ref="G84">[6]!HsGetValue($V$42,"Account#"&amp;LEFT($E84,7),"Allocations#Allocations","FundEntity#FNSG","Projects#"&amp;$V$41,"Scenario#Actual","Version#Official","Year#"&amp;$D84,"Period#"&amp;G$39,"BalanceType#MOVE","CostCentres#"&amp;$C84,"View#PTD")</f>
        <v>33546.92</v>
      </c>
      <c r="H84" s="563" cm="1">
        <f t="array" ref="H84">[6]!HsGetValue($V$42,"Account#"&amp;LEFT($E84,7),"Allocations#Allocations","FundEntity#FNSG","Projects#"&amp;$V$41,"Scenario#Actual","Version#Official","Year#"&amp;$D84,"Period#"&amp;H$39,"BalanceType#MOVE","CostCentres#"&amp;$C84,"View#PTD")</f>
        <v>32882.81</v>
      </c>
      <c r="I84" s="563" cm="1">
        <f t="array" ref="I84">[6]!HsGetValue($V$42,"Account#"&amp;LEFT($E84,7),"Allocations#Allocations","FundEntity#FNSG","Projects#"&amp;$V$41,"Scenario#Actual","Version#Official","Year#"&amp;$D84,"Period#"&amp;I$39,"BalanceType#MOVE","CostCentres#"&amp;$C84,"View#PTD")</f>
        <v>32617.860000000004</v>
      </c>
      <c r="J84" s="563" cm="1">
        <f t="array" ref="J84">[6]!HsGetValue($V$42,"Account#"&amp;LEFT($E84,7),"Allocations#Allocations","FundEntity#FNSG","Projects#"&amp;$V$41,"Scenario#Actual","Version#Official","Year#"&amp;$D84,"Period#"&amp;J$39,"BalanceType#MOVE","CostCentres#"&amp;$C84,"View#PTD")</f>
        <v>1126.3499999999999</v>
      </c>
      <c r="K84" s="563" cm="1">
        <f t="array" ref="K84">[6]!HsGetValue($V$42,"Account#"&amp;LEFT($E84,7),"Allocations#Allocations","FundEntity#FNSG","Projects#"&amp;$V$41,"Scenario#Actual","Version#Official","Year#"&amp;$D84,"Period#"&amp;K$39,"BalanceType#MOVE","CostCentres#"&amp;$C84,"View#PTD")</f>
        <v>32931.730000000003</v>
      </c>
      <c r="L84" s="563" cm="1">
        <f t="array" ref="L84">[6]!HsGetValue($V$42,"Account#"&amp;LEFT($E84,7),"Allocations#Allocations","FundEntity#FNSG","Projects#"&amp;$V$41,"Scenario#Actual","Version#Official","Year#"&amp;$D84,"Period#"&amp;L$39,"BalanceType#MOVE","CostCentres#"&amp;$C84,"View#PTD")</f>
        <v>33462.559999999998</v>
      </c>
      <c r="M84" s="563" cm="1">
        <f t="array" ref="M84">[6]!HsGetValue($V$42,"Account#"&amp;LEFT($E84,7),"Allocations#Allocations","FundEntity#FNSG","Projects#"&amp;$V$41,"Scenario#Actual","Version#Official","Year#"&amp;$D84,"Period#"&amp;M$39,"BalanceType#MOVE","CostCentres#"&amp;$C84,"View#PTD")</f>
        <v>62054.52</v>
      </c>
      <c r="N84" s="563" cm="1">
        <f t="array" ref="N84">[6]!HsGetValue($V$42,"Account#"&amp;LEFT($E84,7),"Allocations#Allocations","FundEntity#FNSG","Projects#"&amp;$V$41,"Scenario#Actual","Version#Official","Year#"&amp;$D84,"Period#"&amp;N$39,"BalanceType#MOVE","CostCentres#"&amp;$C84,"View#PTD")</f>
        <v>41702.11</v>
      </c>
      <c r="O84" s="563" cm="1">
        <f t="array" ref="O84">[6]!HsGetValue($V$42,"Account#"&amp;LEFT($E84,7),"Allocations#Allocations","FundEntity#FNSG","Projects#"&amp;$V$41,"Scenario#Actual","Version#Official","Year#"&amp;$D84,"Period#"&amp;O$39,"BalanceType#MOVE","CostCentres#"&amp;$C84,"View#PTD")</f>
        <v>32986.83</v>
      </c>
      <c r="P84" s="563" cm="1">
        <f t="array" ref="P84">[6]!HsGetValue($V$42,"Account#"&amp;LEFT($E84,7),"Allocations#Allocations","FundEntity#FNSG","Projects#"&amp;$V$41,"Scenario#Actual","Version#Official","Year#"&amp;$D84,"Period#"&amp;P$39,"BalanceType#MOVE","CostCentres#"&amp;$C84,"View#PTD")</f>
        <v>32516.21</v>
      </c>
      <c r="Q84" s="563" cm="1">
        <f t="array" ref="Q84">[6]!HsGetValue($V$42,"Account#"&amp;LEFT($E84,7),"Allocations#Allocations","FundEntity#FNSG","Projects#"&amp;$V$41,"Scenario#Actual","Version#Official","Year#"&amp;$D84,"Period#"&amp;Q$39,"BalanceType#MOVE","CostCentres#"&amp;$C84,"View#PTD")</f>
        <v>32854.939999999995</v>
      </c>
      <c r="S84" s="563" cm="1">
        <f t="array" ref="S84">[6]!HsGetValue($V$42,"Account#"&amp;LEFT($E84,7),"Allocations#Allocations","FundEntity#FNSG","Projects#"&amp;$V$41,"Scenario#Actual","Version#Official","Year#"&amp;$D84,"Period#"&amp;S$39,"BalanceType#MOVE","CostCentres#"&amp;$C84,"View#YTD")</f>
        <v>230815.22</v>
      </c>
    </row>
    <row r="85" spans="3:19">
      <c r="C85" t="s">
        <v>433</v>
      </c>
      <c r="D85" t="s">
        <v>455</v>
      </c>
      <c r="E85" t="s">
        <v>445</v>
      </c>
      <c r="F85" s="563" cm="1">
        <f t="array" ref="F85">[6]!HsGetValue($V$42,"Account#"&amp;LEFT($E85,7),"Allocations#Allocations","FundEntity#FNSG","Projects#"&amp;$V$41,"Scenario#Actual","Version#Official","Year#"&amp;$D85,"Period#"&amp;F$39,"BalanceType#MOVE","CostCentres#"&amp;$C85,"View#PTD")</f>
        <v>33.409999999999997</v>
      </c>
      <c r="G85" s="563" cm="1">
        <f t="array" ref="G85">[6]!HsGetValue($V$42,"Account#"&amp;LEFT($E85,7),"Allocations#Allocations","FundEntity#FNSG","Projects#"&amp;$V$41,"Scenario#Actual","Version#Official","Year#"&amp;$D85,"Period#"&amp;G$39,"BalanceType#MOVE","CostCentres#"&amp;$C85,"View#PTD")</f>
        <v>-361.2</v>
      </c>
      <c r="H85" s="563" cm="1">
        <f t="array" ref="H85">[6]!HsGetValue($V$42,"Account#"&amp;LEFT($E85,7),"Allocations#Allocations","FundEntity#FNSG","Projects#"&amp;$V$41,"Scenario#Actual","Version#Official","Year#"&amp;$D85,"Period#"&amp;H$39,"BalanceType#MOVE","CostCentres#"&amp;$C85,"View#PTD")</f>
        <v>577.42999999999995</v>
      </c>
      <c r="I85" s="563" cm="1">
        <f t="array" ref="I85">[6]!HsGetValue($V$42,"Account#"&amp;LEFT($E85,7),"Allocations#Allocations","FundEntity#FNSG","Projects#"&amp;$V$41,"Scenario#Actual","Version#Official","Year#"&amp;$D85,"Period#"&amp;I$39,"BalanceType#MOVE","CostCentres#"&amp;$C85,"View#PTD")</f>
        <v>0</v>
      </c>
      <c r="J85" s="563" cm="1">
        <f t="array" ref="J85">[6]!HsGetValue($V$42,"Account#"&amp;LEFT($E85,7),"Allocations#Allocations","FundEntity#FNSG","Projects#"&amp;$V$41,"Scenario#Actual","Version#Official","Year#"&amp;$D85,"Period#"&amp;J$39,"BalanceType#MOVE","CostCentres#"&amp;$C85,"View#PTD")</f>
        <v>1132.1599999999999</v>
      </c>
      <c r="K85" s="563" cm="1">
        <f t="array" ref="K85">[6]!HsGetValue($V$42,"Account#"&amp;LEFT($E85,7),"Allocations#Allocations","FundEntity#FNSG","Projects#"&amp;$V$41,"Scenario#Actual","Version#Official","Year#"&amp;$D85,"Period#"&amp;K$39,"BalanceType#MOVE","CostCentres#"&amp;$C85,"View#PTD")</f>
        <v>1170</v>
      </c>
      <c r="L85" s="563" cm="1">
        <f t="array" ref="L85">[6]!HsGetValue($V$42,"Account#"&amp;LEFT($E85,7),"Allocations#Allocations","FundEntity#FNSG","Projects#"&amp;$V$41,"Scenario#Actual","Version#Official","Year#"&amp;$D85,"Period#"&amp;L$39,"BalanceType#MOVE","CostCentres#"&amp;$C85,"View#PTD")</f>
        <v>0</v>
      </c>
      <c r="M85" s="563" cm="1">
        <f t="array" ref="M85">[6]!HsGetValue($V$42,"Account#"&amp;LEFT($E85,7),"Allocations#Allocations","FundEntity#FNSG","Projects#"&amp;$V$41,"Scenario#Actual","Version#Official","Year#"&amp;$D85,"Period#"&amp;M$39,"BalanceType#MOVE","CostCentres#"&amp;$C85,"View#PTD")</f>
        <v>4797.68</v>
      </c>
      <c r="N85" s="563" cm="1">
        <f t="array" ref="N85">[6]!HsGetValue($V$42,"Account#"&amp;LEFT($E85,7),"Allocations#Allocations","FundEntity#FNSG","Projects#"&amp;$V$41,"Scenario#Actual","Version#Official","Year#"&amp;$D85,"Period#"&amp;N$39,"BalanceType#MOVE","CostCentres#"&amp;$C85,"View#PTD")</f>
        <v>74.14</v>
      </c>
      <c r="O85" s="563" cm="1">
        <f t="array" ref="O85">[6]!HsGetValue($V$42,"Account#"&amp;LEFT($E85,7),"Allocations#Allocations","FundEntity#FNSG","Projects#"&amp;$V$41,"Scenario#Actual","Version#Official","Year#"&amp;$D85,"Period#"&amp;O$39,"BalanceType#MOVE","CostCentres#"&amp;$C85,"View#PTD")</f>
        <v>0</v>
      </c>
      <c r="P85" s="563" cm="1">
        <f t="array" ref="P85">[6]!HsGetValue($V$42,"Account#"&amp;LEFT($E85,7),"Allocations#Allocations","FundEntity#FNSG","Projects#"&amp;$V$41,"Scenario#Actual","Version#Official","Year#"&amp;$D85,"Period#"&amp;P$39,"BalanceType#MOVE","CostCentres#"&amp;$C85,"View#PTD")</f>
        <v>-130.22999999999999</v>
      </c>
      <c r="Q85" s="563" cm="1">
        <f t="array" ref="Q85">[6]!HsGetValue($V$42,"Account#"&amp;LEFT($E85,7),"Allocations#Allocations","FundEntity#FNSG","Projects#"&amp;$V$41,"Scenario#Actual","Version#Official","Year#"&amp;$D85,"Period#"&amp;Q$39,"BalanceType#MOVE","CostCentres#"&amp;$C85,"View#PTD")</f>
        <v>553.86</v>
      </c>
      <c r="S85" s="563" cm="1">
        <f t="array" ref="S85">[6]!HsGetValue($V$42,"Account#"&amp;LEFT($E85,7),"Allocations#Allocations","FundEntity#FNSG","Projects#"&amp;$V$41,"Scenario#Actual","Version#Official","Year#"&amp;$D85,"Period#"&amp;S$39,"BalanceType#MOVE","CostCentres#"&amp;$C85,"View#YTD")</f>
        <v>7349.48</v>
      </c>
    </row>
    <row r="86" spans="3:19">
      <c r="C86" t="s">
        <v>433</v>
      </c>
      <c r="D86" t="s">
        <v>455</v>
      </c>
      <c r="E86" t="s">
        <v>446</v>
      </c>
      <c r="F86" s="563" cm="1">
        <f t="array" ref="F86">[6]!HsGetValue($V$42,"Account#"&amp;LEFT($E86,7),"Allocations#Allocations","FundEntity#FNSG","Projects#"&amp;$V$41,"Scenario#Actual","Version#Official","Year#"&amp;$D86,"Period#"&amp;F$39,"BalanceType#MOVE","CostCentres#"&amp;$C86,"View#PTD")</f>
        <v>9149.0499999999993</v>
      </c>
      <c r="G86" s="563" cm="1">
        <f t="array" ref="G86">[6]!HsGetValue($V$42,"Account#"&amp;LEFT($E86,7),"Allocations#Allocations","FundEntity#FNSG","Projects#"&amp;$V$41,"Scenario#Actual","Version#Official","Year#"&amp;$D86,"Period#"&amp;G$39,"BalanceType#MOVE","CostCentres#"&amp;$C86,"View#PTD")</f>
        <v>11370.999999999998</v>
      </c>
      <c r="H86" s="563" cm="1">
        <f t="array" ref="H86">[6]!HsGetValue($V$42,"Account#"&amp;LEFT($E86,7),"Allocations#Allocations","FundEntity#FNSG","Projects#"&amp;$V$41,"Scenario#Actual","Version#Official","Year#"&amp;$D86,"Period#"&amp;H$39,"BalanceType#MOVE","CostCentres#"&amp;$C86,"View#PTD")</f>
        <v>7582.46</v>
      </c>
      <c r="I86" s="563" cm="1">
        <f t="array" ref="I86">[6]!HsGetValue($V$42,"Account#"&amp;LEFT($E86,7),"Allocations#Allocations","FundEntity#FNSG","Projects#"&amp;$V$41,"Scenario#Actual","Version#Official","Year#"&amp;$D86,"Period#"&amp;I$39,"BalanceType#MOVE","CostCentres#"&amp;$C86,"View#PTD")</f>
        <v>3741.12</v>
      </c>
      <c r="J86" s="563" cm="1">
        <f t="array" ref="J86">[6]!HsGetValue($V$42,"Account#"&amp;LEFT($E86,7),"Allocations#Allocations","FundEntity#FNSG","Projects#"&amp;$V$41,"Scenario#Actual","Version#Official","Year#"&amp;$D86,"Period#"&amp;J$39,"BalanceType#MOVE","CostCentres#"&amp;$C86,"View#PTD")</f>
        <v>6014.5300000000007</v>
      </c>
      <c r="K86" s="563" cm="1">
        <f t="array" ref="K86">[6]!HsGetValue($V$42,"Account#"&amp;LEFT($E86,7),"Allocations#Allocations","FundEntity#FNSG","Projects#"&amp;$V$41,"Scenario#Actual","Version#Official","Year#"&amp;$D86,"Period#"&amp;K$39,"BalanceType#MOVE","CostCentres#"&amp;$C86,"View#PTD")</f>
        <v>13417.11</v>
      </c>
      <c r="L86" s="563" cm="1">
        <f t="array" ref="L86">[6]!HsGetValue($V$42,"Account#"&amp;LEFT($E86,7),"Allocations#Allocations","FundEntity#FNSG","Projects#"&amp;$V$41,"Scenario#Actual","Version#Official","Year#"&amp;$D86,"Period#"&amp;L$39,"BalanceType#MOVE","CostCentres#"&amp;$C86,"View#PTD")</f>
        <v>5173.63</v>
      </c>
      <c r="M86" s="563" cm="1">
        <f t="array" ref="M86">[6]!HsGetValue($V$42,"Account#"&amp;LEFT($E86,7),"Allocations#Allocations","FundEntity#FNSG","Projects#"&amp;$V$41,"Scenario#Actual","Version#Official","Year#"&amp;$D86,"Period#"&amp;M$39,"BalanceType#MOVE","CostCentres#"&amp;$C86,"View#PTD")</f>
        <v>17987.609999999997</v>
      </c>
      <c r="N86" s="563" cm="1">
        <f t="array" ref="N86">[6]!HsGetValue($V$42,"Account#"&amp;LEFT($E86,7),"Allocations#Allocations","FundEntity#FNSG","Projects#"&amp;$V$41,"Scenario#Actual","Version#Official","Year#"&amp;$D86,"Period#"&amp;N$39,"BalanceType#MOVE","CostCentres#"&amp;$C86,"View#PTD")</f>
        <v>10023.379999999999</v>
      </c>
      <c r="O86" s="563" cm="1">
        <f t="array" ref="O86">[6]!HsGetValue($V$42,"Account#"&amp;LEFT($E86,7),"Allocations#Allocations","FundEntity#FNSG","Projects#"&amp;$V$41,"Scenario#Actual","Version#Official","Year#"&amp;$D86,"Period#"&amp;O$39,"BalanceType#MOVE","CostCentres#"&amp;$C86,"View#PTD")</f>
        <v>9104.24</v>
      </c>
      <c r="P86" s="563" cm="1">
        <f t="array" ref="P86">[6]!HsGetValue($V$42,"Account#"&amp;LEFT($E86,7),"Allocations#Allocations","FundEntity#FNSG","Projects#"&amp;$V$41,"Scenario#Actual","Version#Official","Year#"&amp;$D86,"Period#"&amp;P$39,"BalanceType#MOVE","CostCentres#"&amp;$C86,"View#PTD")</f>
        <v>10260.809999999998</v>
      </c>
      <c r="Q86" s="563" cm="1">
        <f t="array" ref="Q86">[6]!HsGetValue($V$42,"Account#"&amp;LEFT($E86,7),"Allocations#Allocations","FundEntity#FNSG","Projects#"&amp;$V$41,"Scenario#Actual","Version#Official","Year#"&amp;$D86,"Period#"&amp;Q$39,"BalanceType#MOVE","CostCentres#"&amp;$C86,"View#PTD")</f>
        <v>11367.920000000002</v>
      </c>
      <c r="S86" s="563" cm="1">
        <f t="array" ref="S86">[6]!HsGetValue($V$42,"Account#"&amp;LEFT($E86,7),"Allocations#Allocations","FundEntity#FNSG","Projects#"&amp;$V$41,"Scenario#Actual","Version#Official","Year#"&amp;$D86,"Period#"&amp;S$39,"BalanceType#MOVE","CostCentres#"&amp;$C86,"View#YTD")</f>
        <v>74436.509999999995</v>
      </c>
    </row>
    <row r="87" spans="3:19">
      <c r="C87" t="s">
        <v>433</v>
      </c>
      <c r="D87" t="s">
        <v>455</v>
      </c>
      <c r="E87" t="s">
        <v>447</v>
      </c>
      <c r="F87" s="563" cm="1">
        <f t="array" ref="F87">[6]!HsGetValue($V$42,"Account#"&amp;LEFT($E87,7),"Allocations#Allocations","FundEntity#FNSG","Projects#"&amp;$V$41,"Scenario#Actual","Version#Official","Year#"&amp;$D87,"Period#"&amp;F$39,"BalanceType#MOVE","CostCentres#"&amp;$C87,"View#PTD")</f>
        <v>330.96</v>
      </c>
      <c r="G87" s="563" cm="1">
        <f t="array" ref="G87">[6]!HsGetValue($V$42,"Account#"&amp;LEFT($E87,7),"Allocations#Allocations","FundEntity#FNSG","Projects#"&amp;$V$41,"Scenario#Actual","Version#Official","Year#"&amp;$D87,"Period#"&amp;G$39,"BalanceType#MOVE","CostCentres#"&amp;$C87,"View#PTD")</f>
        <v>93.260000000000019</v>
      </c>
      <c r="H87" s="563" cm="1">
        <f t="array" ref="H87">[6]!HsGetValue($V$42,"Account#"&amp;LEFT($E87,7),"Allocations#Allocations","FundEntity#FNSG","Projects#"&amp;$V$41,"Scenario#Actual","Version#Official","Year#"&amp;$D87,"Period#"&amp;H$39,"BalanceType#MOVE","CostCentres#"&amp;$C87,"View#PTD")</f>
        <v>256.94</v>
      </c>
      <c r="I87" s="563" cm="1">
        <f t="array" ref="I87">[6]!HsGetValue($V$42,"Account#"&amp;LEFT($E87,7),"Allocations#Allocations","FundEntity#FNSG","Projects#"&amp;$V$41,"Scenario#Actual","Version#Official","Year#"&amp;$D87,"Period#"&amp;I$39,"BalanceType#MOVE","CostCentres#"&amp;$C87,"View#PTD")</f>
        <v>118.76</v>
      </c>
      <c r="J87" s="563" cm="1">
        <f t="array" ref="J87">[6]!HsGetValue($V$42,"Account#"&amp;LEFT($E87,7),"Allocations#Allocations","FundEntity#FNSG","Projects#"&amp;$V$41,"Scenario#Actual","Version#Official","Year#"&amp;$D87,"Period#"&amp;J$39,"BalanceType#MOVE","CostCentres#"&amp;$C87,"View#PTD")</f>
        <v>348.21000000000004</v>
      </c>
      <c r="K87" s="563" cm="1">
        <f t="array" ref="K87">[6]!HsGetValue($V$42,"Account#"&amp;LEFT($E87,7),"Allocations#Allocations","FundEntity#FNSG","Projects#"&amp;$V$41,"Scenario#Actual","Version#Official","Year#"&amp;$D87,"Period#"&amp;K$39,"BalanceType#MOVE","CostCentres#"&amp;$C87,"View#PTD")</f>
        <v>447.15999999999997</v>
      </c>
      <c r="L87" s="563" cm="1">
        <f t="array" ref="L87">[6]!HsGetValue($V$42,"Account#"&amp;LEFT($E87,7),"Allocations#Allocations","FundEntity#FNSG","Projects#"&amp;$V$41,"Scenario#Actual","Version#Official","Year#"&amp;$D87,"Period#"&amp;L$39,"BalanceType#MOVE","CostCentres#"&amp;$C87,"View#PTD")</f>
        <v>411.5</v>
      </c>
      <c r="M87" s="563" cm="1">
        <f t="array" ref="M87">[6]!HsGetValue($V$42,"Account#"&amp;LEFT($E87,7),"Allocations#Allocations","FundEntity#FNSG","Projects#"&amp;$V$41,"Scenario#Actual","Version#Official","Year#"&amp;$D87,"Period#"&amp;M$39,"BalanceType#MOVE","CostCentres#"&amp;$C87,"View#PTD")</f>
        <v>181.77999999999997</v>
      </c>
      <c r="N87" s="563" cm="1">
        <f t="array" ref="N87">[6]!HsGetValue($V$42,"Account#"&amp;LEFT($E87,7),"Allocations#Allocations","FundEntity#FNSG","Projects#"&amp;$V$41,"Scenario#Actual","Version#Official","Year#"&amp;$D87,"Period#"&amp;N$39,"BalanceType#MOVE","CostCentres#"&amp;$C87,"View#PTD")</f>
        <v>583.15</v>
      </c>
      <c r="O87" s="563" cm="1">
        <f t="array" ref="O87">[6]!HsGetValue($V$42,"Account#"&amp;LEFT($E87,7),"Allocations#Allocations","FundEntity#FNSG","Projects#"&amp;$V$41,"Scenario#Actual","Version#Official","Year#"&amp;$D87,"Period#"&amp;O$39,"BalanceType#MOVE","CostCentres#"&amp;$C87,"View#PTD")</f>
        <v>1229.83</v>
      </c>
      <c r="P87" s="563" cm="1">
        <f t="array" ref="P87">[6]!HsGetValue($V$42,"Account#"&amp;LEFT($E87,7),"Allocations#Allocations","FundEntity#FNSG","Projects#"&amp;$V$41,"Scenario#Actual","Version#Official","Year#"&amp;$D87,"Period#"&amp;P$39,"BalanceType#MOVE","CostCentres#"&amp;$C87,"View#PTD")</f>
        <v>-17.410000000000025</v>
      </c>
      <c r="Q87" s="563" cm="1">
        <f t="array" ref="Q87">[6]!HsGetValue($V$42,"Account#"&amp;LEFT($E87,7),"Allocations#Allocations","FundEntity#FNSG","Projects#"&amp;$V$41,"Scenario#Actual","Version#Official","Year#"&amp;$D87,"Period#"&amp;Q$39,"BalanceType#MOVE","CostCentres#"&amp;$C87,"View#PTD")</f>
        <v>769.99</v>
      </c>
      <c r="S87" s="563" cm="1">
        <f t="array" ref="S87">[6]!HsGetValue($V$42,"Account#"&amp;LEFT($E87,7),"Allocations#Allocations","FundEntity#FNSG","Projects#"&amp;$V$41,"Scenario#Actual","Version#Official","Year#"&amp;$D87,"Period#"&amp;S$39,"BalanceType#MOVE","CostCentres#"&amp;$C87,"View#YTD")</f>
        <v>2188.5699999999997</v>
      </c>
    </row>
    <row r="88" spans="3:19">
      <c r="C88" t="s">
        <v>433</v>
      </c>
      <c r="D88" t="s">
        <v>455</v>
      </c>
      <c r="E88" t="s">
        <v>448</v>
      </c>
      <c r="F88" s="563" cm="1">
        <f t="array" ref="F88">[6]!HsGetValue($V$42,"Account#"&amp;LEFT($E88,7),"Allocations#Allocations","FundEntity#FNSG","Projects#"&amp;$V$41,"Scenario#Actual","Version#Official","Year#"&amp;$D88,"Period#"&amp;F$39,"BalanceType#MOVE","CostCentres#"&amp;$C88,"View#PTD")</f>
        <v>6097.48</v>
      </c>
      <c r="G88" s="563" cm="1">
        <f t="array" ref="G88">[6]!HsGetValue($V$42,"Account#"&amp;LEFT($E88,7),"Allocations#Allocations","FundEntity#FNSG","Projects#"&amp;$V$41,"Scenario#Actual","Version#Official","Year#"&amp;$D88,"Period#"&amp;G$39,"BalanceType#MOVE","CostCentres#"&amp;$C88,"View#PTD")</f>
        <v>-9657.2999999999993</v>
      </c>
      <c r="H88" s="563" cm="1">
        <f t="array" ref="H88">[6]!HsGetValue($V$42,"Account#"&amp;LEFT($E88,7),"Allocations#Allocations","FundEntity#FNSG","Projects#"&amp;$V$41,"Scenario#Actual","Version#Official","Year#"&amp;$D88,"Period#"&amp;H$39,"BalanceType#MOVE","CostCentres#"&amp;$C88,"View#PTD")</f>
        <v>3738.07</v>
      </c>
      <c r="I88" s="563" cm="1">
        <f t="array" ref="I88">[6]!HsGetValue($V$42,"Account#"&amp;LEFT($E88,7),"Allocations#Allocations","FundEntity#FNSG","Projects#"&amp;$V$41,"Scenario#Actual","Version#Official","Year#"&amp;$D88,"Period#"&amp;I$39,"BalanceType#MOVE","CostCentres#"&amp;$C88,"View#PTD")</f>
        <v>8857.9699999999993</v>
      </c>
      <c r="J88" s="563" cm="1">
        <f t="array" ref="J88">[6]!HsGetValue($V$42,"Account#"&amp;LEFT($E88,7),"Allocations#Allocations","FundEntity#FNSG","Projects#"&amp;$V$41,"Scenario#Actual","Version#Official","Year#"&amp;$D88,"Period#"&amp;J$39,"BalanceType#MOVE","CostCentres#"&amp;$C88,"View#PTD")</f>
        <v>9020.2300000000014</v>
      </c>
      <c r="K88" s="563" cm="1">
        <f t="array" ref="K88">[6]!HsGetValue($V$42,"Account#"&amp;LEFT($E88,7),"Allocations#Allocations","FundEntity#FNSG","Projects#"&amp;$V$41,"Scenario#Actual","Version#Official","Year#"&amp;$D88,"Period#"&amp;K$39,"BalanceType#MOVE","CostCentres#"&amp;$C88,"View#PTD")</f>
        <v>-3504.3200000000006</v>
      </c>
      <c r="L88" s="563" cm="1">
        <f t="array" ref="L88">[6]!HsGetValue($V$42,"Account#"&amp;LEFT($E88,7),"Allocations#Allocations","FundEntity#FNSG","Projects#"&amp;$V$41,"Scenario#Actual","Version#Official","Year#"&amp;$D88,"Period#"&amp;L$39,"BalanceType#MOVE","CostCentres#"&amp;$C88,"View#PTD")</f>
        <v>3228.6100000000006</v>
      </c>
      <c r="M88" s="563" cm="1">
        <f t="array" ref="M88">[6]!HsGetValue($V$42,"Account#"&amp;LEFT($E88,7),"Allocations#Allocations","FundEntity#FNSG","Projects#"&amp;$V$41,"Scenario#Actual","Version#Official","Year#"&amp;$D88,"Period#"&amp;M$39,"BalanceType#MOVE","CostCentres#"&amp;$C88,"View#PTD")</f>
        <v>3186.38</v>
      </c>
      <c r="N88" s="563" cm="1">
        <f t="array" ref="N88">[6]!HsGetValue($V$42,"Account#"&amp;LEFT($E88,7),"Allocations#Allocations","FundEntity#FNSG","Projects#"&amp;$V$41,"Scenario#Actual","Version#Official","Year#"&amp;$D88,"Period#"&amp;N$39,"BalanceType#MOVE","CostCentres#"&amp;$C88,"View#PTD")</f>
        <v>-9253.0399999999991</v>
      </c>
      <c r="O88" s="563" cm="1">
        <f t="array" ref="O88">[6]!HsGetValue($V$42,"Account#"&amp;LEFT($E88,7),"Allocations#Allocations","FundEntity#FNSG","Projects#"&amp;$V$41,"Scenario#Actual","Version#Official","Year#"&amp;$D88,"Period#"&amp;O$39,"BalanceType#MOVE","CostCentres#"&amp;$C88,"View#PTD")</f>
        <v>9280.3700000000008</v>
      </c>
      <c r="P88" s="563" cm="1">
        <f t="array" ref="P88">[6]!HsGetValue($V$42,"Account#"&amp;LEFT($E88,7),"Allocations#Allocations","FundEntity#FNSG","Projects#"&amp;$V$41,"Scenario#Actual","Version#Official","Year#"&amp;$D88,"Period#"&amp;P$39,"BalanceType#MOVE","CostCentres#"&amp;$C88,"View#PTD")</f>
        <v>1575.3599999999997</v>
      </c>
      <c r="Q88" s="563" cm="1">
        <f t="array" ref="Q88">[6]!HsGetValue($V$42,"Account#"&amp;LEFT($E88,7),"Allocations#Allocations","FundEntity#FNSG","Projects#"&amp;$V$41,"Scenario#Actual","Version#Official","Year#"&amp;$D88,"Period#"&amp;Q$39,"BalanceType#MOVE","CostCentres#"&amp;$C88,"View#PTD")</f>
        <v>3696.5599999999995</v>
      </c>
      <c r="S88" s="563" cm="1">
        <f t="array" ref="S88">[6]!HsGetValue($V$42,"Account#"&amp;LEFT($E88,7),"Allocations#Allocations","FundEntity#FNSG","Projects#"&amp;$V$41,"Scenario#Actual","Version#Official","Year#"&amp;$D88,"Period#"&amp;S$39,"BalanceType#MOVE","CostCentres#"&amp;$C88,"View#YTD")</f>
        <v>20967.120000000003</v>
      </c>
    </row>
    <row r="89" spans="3:19">
      <c r="C89" s="511"/>
      <c r="F89" s="563"/>
      <c r="G89" s="563"/>
      <c r="H89" s="563"/>
      <c r="I89" s="563"/>
      <c r="J89" s="563"/>
      <c r="K89" s="563"/>
      <c r="L89" s="563"/>
      <c r="M89" s="563"/>
      <c r="N89" s="563"/>
      <c r="O89" s="563"/>
      <c r="P89" s="563"/>
      <c r="Q89" s="563"/>
      <c r="S89" s="563"/>
    </row>
    <row r="90" spans="3:19">
      <c r="C90" t="s">
        <v>433</v>
      </c>
      <c r="D90" t="s">
        <v>455</v>
      </c>
      <c r="E90" t="s">
        <v>450</v>
      </c>
      <c r="F90" s="563" cm="1">
        <f t="array" ref="F90">[6]!HsGetValue($V$42,"Account#"&amp;LEFT($E90,7),"Allocations#Allocations","FundEntity#FNSG","Projects#"&amp;$V$41,"Scenario#Actual","Version#Official","Year#"&amp;$D90,"Period#"&amp;F$39,"BalanceType#MOVE","CostCentres#"&amp;$C90,"View#PTD")</f>
        <v>177499.09</v>
      </c>
      <c r="G90" s="563" cm="1">
        <f t="array" ref="G90">[6]!HsGetValue($V$42,"Account#"&amp;LEFT($E90,7),"Allocations#Allocations","FundEntity#FNSG","Projects#"&amp;$V$41,"Scenario#Actual","Version#Official","Year#"&amp;$D90,"Period#"&amp;G$39,"BalanceType#MOVE","CostCentres#"&amp;$C90,"View#PTD")</f>
        <v>197058.58000000002</v>
      </c>
      <c r="H90" s="563" cm="1">
        <f t="array" ref="H90">[6]!HsGetValue($V$42,"Account#"&amp;LEFT($E90,7),"Allocations#Allocations","FundEntity#FNSG","Projects#"&amp;$V$41,"Scenario#Actual","Version#Official","Year#"&amp;$D90,"Period#"&amp;H$39,"BalanceType#MOVE","CostCentres#"&amp;$C90,"View#PTD")</f>
        <v>109798.64</v>
      </c>
      <c r="I90" s="563" cm="1">
        <f t="array" ref="I90">[6]!HsGetValue($V$42,"Account#"&amp;LEFT($E90,7),"Allocations#Allocations","FundEntity#FNSG","Projects#"&amp;$V$41,"Scenario#Actual","Version#Official","Year#"&amp;$D90,"Period#"&amp;I$39,"BalanceType#MOVE","CostCentres#"&amp;$C90,"View#PTD")</f>
        <v>239559.27</v>
      </c>
      <c r="J90" s="563" cm="1">
        <f t="array" ref="J90">[6]!HsGetValue($V$42,"Account#"&amp;LEFT($E90,7),"Allocations#Allocations","FundEntity#FNSG","Projects#"&amp;$V$41,"Scenario#Actual","Version#Official","Year#"&amp;$D90,"Period#"&amp;J$39,"BalanceType#MOVE","CostCentres#"&amp;$C90,"View#PTD")</f>
        <v>83846.600000000006</v>
      </c>
      <c r="K90" s="563" cm="1">
        <f t="array" ref="K90">[6]!HsGetValue($V$42,"Account#"&amp;LEFT($E90,7),"Allocations#Allocations","FundEntity#FNSG","Projects#"&amp;$V$41,"Scenario#Actual","Version#Official","Year#"&amp;$D90,"Period#"&amp;K$39,"BalanceType#MOVE","CostCentres#"&amp;$C90,"View#PTD")</f>
        <v>117154.97000000002</v>
      </c>
      <c r="L90" s="563" cm="1">
        <f t="array" ref="L90">[6]!HsGetValue($V$42,"Account#"&amp;LEFT($E90,7),"Allocations#Allocations","FundEntity#FNSG","Projects#"&amp;$V$41,"Scenario#Actual","Version#Official","Year#"&amp;$D90,"Period#"&amp;L$39,"BalanceType#MOVE","CostCentres#"&amp;$C90,"View#PTD")</f>
        <v>71422.28</v>
      </c>
      <c r="M90" s="563" cm="1">
        <f t="array" ref="M90">[6]!HsGetValue($V$42,"Account#"&amp;LEFT($E90,7),"Allocations#Allocations","FundEntity#FNSG","Projects#"&amp;$V$41,"Scenario#Actual","Version#Official","Year#"&amp;$D90,"Period#"&amp;M$39,"BalanceType#MOVE","CostCentres#"&amp;$C90,"View#PTD")</f>
        <v>155393.17000000001</v>
      </c>
      <c r="N90" s="563" cm="1">
        <f t="array" ref="N90">[6]!HsGetValue($V$42,"Account#"&amp;LEFT($E90,7),"Allocations#Allocations","FundEntity#FNSG","Projects#"&amp;$V$41,"Scenario#Actual","Version#Official","Year#"&amp;$D90,"Period#"&amp;N$39,"BalanceType#MOVE","CostCentres#"&amp;$C90,"View#PTD")</f>
        <v>444015.65</v>
      </c>
      <c r="O90" s="563" cm="1">
        <f t="array" ref="O90">[6]!HsGetValue($V$42,"Account#"&amp;LEFT($E90,7),"Allocations#Allocations","FundEntity#FNSG","Projects#"&amp;$V$41,"Scenario#Actual","Version#Official","Year#"&amp;$D90,"Period#"&amp;O$39,"BalanceType#MOVE","CostCentres#"&amp;$C90,"View#PTD")</f>
        <v>180261.93</v>
      </c>
      <c r="P90" s="563" cm="1">
        <f t="array" ref="P90">[6]!HsGetValue($V$42,"Account#"&amp;LEFT($E90,7),"Allocations#Allocations","FundEntity#FNSG","Projects#"&amp;$V$41,"Scenario#Actual","Version#Official","Year#"&amp;$D90,"Period#"&amp;P$39,"BalanceType#MOVE","CostCentres#"&amp;$C90,"View#PTD")</f>
        <v>355094.86000000004</v>
      </c>
      <c r="Q90" s="563" cm="1">
        <f t="array" ref="Q90">[6]!HsGetValue($V$42,"Account#"&amp;LEFT($E90,7),"Allocations#Allocations","FundEntity#FNSG","Projects#"&amp;$V$41,"Scenario#Actual","Version#Official","Year#"&amp;$D90,"Period#"&amp;Q$39,"BalanceType#MOVE","CostCentres#"&amp;$C90,"View#PTD")</f>
        <v>371221.88</v>
      </c>
      <c r="S90" s="563" cm="1">
        <f t="array" ref="S90">[6]!HsGetValue($V$42,"Account#"&amp;LEFT($E90,7),"Allocations#Allocations","FundEntity#FNSG","Projects#"&amp;$V$41,"Scenario#Actual","Version#Official","Year#"&amp;$D90,"Period#"&amp;S$39,"BalanceType#MOVE","CostCentres#"&amp;$C90,"View#YTD")</f>
        <v>1151732.6000000001</v>
      </c>
    </row>
    <row r="91" spans="3:19">
      <c r="C91" t="s">
        <v>433</v>
      </c>
      <c r="D91" t="s">
        <v>455</v>
      </c>
      <c r="E91" t="s">
        <v>451</v>
      </c>
      <c r="F91" s="563" t="str" cm="1">
        <f t="array" ref="F91">[6]!HsGetValue($V$42,"Account#"&amp;LEFT($E91,7),"Allocations#Allocations","FundEntity#FNSG","Projects#"&amp;$V$41,"Scenario#Actual","Version#Official","Year#"&amp;$D91,"Period#"&amp;F$39,"BalanceType#MOVE","CostCentres#"&amp;$C91,"View#PTD")</f>
        <v>#Missing</v>
      </c>
      <c r="G91" s="563" t="str" cm="1">
        <f t="array" ref="G91">[6]!HsGetValue($V$42,"Account#"&amp;LEFT($E91,7),"Allocations#Allocations","FundEntity#FNSG","Projects#"&amp;$V$41,"Scenario#Actual","Version#Official","Year#"&amp;$D91,"Period#"&amp;G$39,"BalanceType#MOVE","CostCentres#"&amp;$C91,"View#PTD")</f>
        <v>#Missing</v>
      </c>
      <c r="H91" s="563" t="str" cm="1">
        <f t="array" ref="H91">[6]!HsGetValue($V$42,"Account#"&amp;LEFT($E91,7),"Allocations#Allocations","FundEntity#FNSG","Projects#"&amp;$V$41,"Scenario#Actual","Version#Official","Year#"&amp;$D91,"Period#"&amp;H$39,"BalanceType#MOVE","CostCentres#"&amp;$C91,"View#PTD")</f>
        <v>#Missing</v>
      </c>
      <c r="I91" s="563" t="str" cm="1">
        <f t="array" ref="I91">[6]!HsGetValue($V$42,"Account#"&amp;LEFT($E91,7),"Allocations#Allocations","FundEntity#FNSG","Projects#"&amp;$V$41,"Scenario#Actual","Version#Official","Year#"&amp;$D91,"Period#"&amp;I$39,"BalanceType#MOVE","CostCentres#"&amp;$C91,"View#PTD")</f>
        <v>#Missing</v>
      </c>
      <c r="J91" s="563" t="str" cm="1">
        <f t="array" ref="J91">[6]!HsGetValue($V$42,"Account#"&amp;LEFT($E91,7),"Allocations#Allocations","FundEntity#FNSG","Projects#"&amp;$V$41,"Scenario#Actual","Version#Official","Year#"&amp;$D91,"Period#"&amp;J$39,"BalanceType#MOVE","CostCentres#"&amp;$C91,"View#PTD")</f>
        <v>#Missing</v>
      </c>
      <c r="K91" s="563" t="str" cm="1">
        <f t="array" ref="K91">[6]!HsGetValue($V$42,"Account#"&amp;LEFT($E91,7),"Allocations#Allocations","FundEntity#FNSG","Projects#"&amp;$V$41,"Scenario#Actual","Version#Official","Year#"&amp;$D91,"Period#"&amp;K$39,"BalanceType#MOVE","CostCentres#"&amp;$C91,"View#PTD")</f>
        <v>#Missing</v>
      </c>
      <c r="L91" s="563" t="str" cm="1">
        <f t="array" ref="L91">[6]!HsGetValue($V$42,"Account#"&amp;LEFT($E91,7),"Allocations#Allocations","FundEntity#FNSG","Projects#"&amp;$V$41,"Scenario#Actual","Version#Official","Year#"&amp;$D91,"Period#"&amp;L$39,"BalanceType#MOVE","CostCentres#"&amp;$C91,"View#PTD")</f>
        <v>#Missing</v>
      </c>
      <c r="M91" s="563" t="str" cm="1">
        <f t="array" ref="M91">[6]!HsGetValue($V$42,"Account#"&amp;LEFT($E91,7),"Allocations#Allocations","FundEntity#FNSG","Projects#"&amp;$V$41,"Scenario#Actual","Version#Official","Year#"&amp;$D91,"Period#"&amp;M$39,"BalanceType#MOVE","CostCentres#"&amp;$C91,"View#PTD")</f>
        <v>#Missing</v>
      </c>
      <c r="N91" s="563" t="str" cm="1">
        <f t="array" ref="N91">[6]!HsGetValue($V$42,"Account#"&amp;LEFT($E91,7),"Allocations#Allocations","FundEntity#FNSG","Projects#"&amp;$V$41,"Scenario#Actual","Version#Official","Year#"&amp;$D91,"Period#"&amp;N$39,"BalanceType#MOVE","CostCentres#"&amp;$C91,"View#PTD")</f>
        <v>#Missing</v>
      </c>
      <c r="O91" s="563" t="str" cm="1">
        <f t="array" ref="O91">[6]!HsGetValue($V$42,"Account#"&amp;LEFT($E91,7),"Allocations#Allocations","FundEntity#FNSG","Projects#"&amp;$V$41,"Scenario#Actual","Version#Official","Year#"&amp;$D91,"Period#"&amp;O$39,"BalanceType#MOVE","CostCentres#"&amp;$C91,"View#PTD")</f>
        <v>#Missing</v>
      </c>
      <c r="P91" s="563" t="str" cm="1">
        <f t="array" ref="P91">[6]!HsGetValue($V$42,"Account#"&amp;LEFT($E91,7),"Allocations#Allocations","FundEntity#FNSG","Projects#"&amp;$V$41,"Scenario#Actual","Version#Official","Year#"&amp;$D91,"Period#"&amp;P$39,"BalanceType#MOVE","CostCentres#"&amp;$C91,"View#PTD")</f>
        <v>#Missing</v>
      </c>
      <c r="Q91" s="563" t="str" cm="1">
        <f t="array" ref="Q91">[6]!HsGetValue($V$42,"Account#"&amp;LEFT($E91,7),"Allocations#Allocations","FundEntity#FNSG","Projects#"&amp;$V$41,"Scenario#Actual","Version#Official","Year#"&amp;$D91,"Period#"&amp;Q$39,"BalanceType#MOVE","CostCentres#"&amp;$C91,"View#PTD")</f>
        <v>#Missing</v>
      </c>
      <c r="S91" s="563" t="str" cm="1">
        <f t="array" ref="S91">[6]!HsGetValue($V$42,"Account#"&amp;LEFT($E91,7),"Allocations#Allocations","FundEntity#FNSG","Projects#"&amp;$V$41,"Scenario#Actual","Version#Official","Year#"&amp;$D91,"Period#"&amp;S$39,"BalanceType#MOVE","CostCentres#"&amp;$C91,"View#YTD")</f>
        <v>#Missing</v>
      </c>
    </row>
    <row r="92" spans="3:19">
      <c r="C92" t="s">
        <v>433</v>
      </c>
      <c r="D92" t="s">
        <v>455</v>
      </c>
      <c r="E92" t="s">
        <v>452</v>
      </c>
      <c r="F92" s="563" cm="1">
        <f t="array" ref="F92">[6]!HsGetValue($V$42,"Account#"&amp;LEFT($E92,7),"Allocations#Allocations","FundEntity#FNSG","Projects#"&amp;$V$41,"Scenario#Actual","Version#Official","Year#"&amp;$D92,"Period#"&amp;F$39,"BalanceType#MOVE","CostCentres#"&amp;$C92,"View#PTD")</f>
        <v>18894.54</v>
      </c>
      <c r="G92" s="563" cm="1">
        <f t="array" ref="G92">[6]!HsGetValue($V$42,"Account#"&amp;LEFT($E92,7),"Allocations#Allocations","FundEntity#FNSG","Projects#"&amp;$V$41,"Scenario#Actual","Version#Official","Year#"&amp;$D92,"Period#"&amp;G$39,"BalanceType#MOVE","CostCentres#"&amp;$C92,"View#PTD")</f>
        <v>26587.45</v>
      </c>
      <c r="H92" s="563" cm="1">
        <f t="array" ref="H92">[6]!HsGetValue($V$42,"Account#"&amp;LEFT($E92,7),"Allocations#Allocations","FundEntity#FNSG","Projects#"&amp;$V$41,"Scenario#Actual","Version#Official","Year#"&amp;$D92,"Period#"&amp;H$39,"BalanceType#MOVE","CostCentres#"&amp;$C92,"View#PTD")</f>
        <v>7186.9500000000007</v>
      </c>
      <c r="I92" s="563" cm="1">
        <f t="array" ref="I92">[6]!HsGetValue($V$42,"Account#"&amp;LEFT($E92,7),"Allocations#Allocations","FundEntity#FNSG","Projects#"&amp;$V$41,"Scenario#Actual","Version#Official","Year#"&amp;$D92,"Period#"&amp;I$39,"BalanceType#MOVE","CostCentres#"&amp;$C92,"View#PTD")</f>
        <v>25365.66</v>
      </c>
      <c r="J92" s="563" cm="1">
        <f t="array" ref="J92">[6]!HsGetValue($V$42,"Account#"&amp;LEFT($E92,7),"Allocations#Allocations","FundEntity#FNSG","Projects#"&amp;$V$41,"Scenario#Actual","Version#Official","Year#"&amp;$D92,"Period#"&amp;J$39,"BalanceType#MOVE","CostCentres#"&amp;$C92,"View#PTD")</f>
        <v>38581.85</v>
      </c>
      <c r="K92" s="563" cm="1">
        <f t="array" ref="K92">[6]!HsGetValue($V$42,"Account#"&amp;LEFT($E92,7),"Allocations#Allocations","FundEntity#FNSG","Projects#"&amp;$V$41,"Scenario#Actual","Version#Official","Year#"&amp;$D92,"Period#"&amp;K$39,"BalanceType#MOVE","CostCentres#"&amp;$C92,"View#PTD")</f>
        <v>15471.199999999999</v>
      </c>
      <c r="L92" s="563" cm="1">
        <f t="array" ref="L92">[6]!HsGetValue($V$42,"Account#"&amp;LEFT($E92,7),"Allocations#Allocations","FundEntity#FNSG","Projects#"&amp;$V$41,"Scenario#Actual","Version#Official","Year#"&amp;$D92,"Period#"&amp;L$39,"BalanceType#MOVE","CostCentres#"&amp;$C92,"View#PTD")</f>
        <v>13633.69</v>
      </c>
      <c r="M92" s="563" cm="1">
        <f t="array" ref="M92">[6]!HsGetValue($V$42,"Account#"&amp;LEFT($E92,7),"Allocations#Allocations","FundEntity#FNSG","Projects#"&amp;$V$41,"Scenario#Actual","Version#Official","Year#"&amp;$D92,"Period#"&amp;M$39,"BalanceType#MOVE","CostCentres#"&amp;$C92,"View#PTD")</f>
        <v>33765.74</v>
      </c>
      <c r="N92" s="563" cm="1">
        <f t="array" ref="N92">[6]!HsGetValue($V$42,"Account#"&amp;LEFT($E92,7),"Allocations#Allocations","FundEntity#FNSG","Projects#"&amp;$V$41,"Scenario#Actual","Version#Official","Year#"&amp;$D92,"Period#"&amp;N$39,"BalanceType#MOVE","CostCentres#"&amp;$C92,"View#PTD")</f>
        <v>22726.52</v>
      </c>
      <c r="O92" s="563" cm="1">
        <f t="array" ref="O92">[6]!HsGetValue($V$42,"Account#"&amp;LEFT($E92,7),"Allocations#Allocations","FundEntity#FNSG","Projects#"&amp;$V$41,"Scenario#Actual","Version#Official","Year#"&amp;$D92,"Period#"&amp;O$39,"BalanceType#MOVE","CostCentres#"&amp;$C92,"View#PTD")</f>
        <v>33175.71</v>
      </c>
      <c r="P92" s="563" cm="1">
        <f t="array" ref="P92">[6]!HsGetValue($V$42,"Account#"&amp;LEFT($E92,7),"Allocations#Allocations","FundEntity#FNSG","Projects#"&amp;$V$41,"Scenario#Actual","Version#Official","Year#"&amp;$D92,"Period#"&amp;P$39,"BalanceType#MOVE","CostCentres#"&amp;$C92,"View#PTD")</f>
        <v>65366.21</v>
      </c>
      <c r="Q92" s="563" cm="1">
        <f t="array" ref="Q92">[6]!HsGetValue($V$42,"Account#"&amp;LEFT($E92,7),"Allocations#Allocations","FundEntity#FNSG","Projects#"&amp;$V$41,"Scenario#Actual","Version#Official","Year#"&amp;$D92,"Period#"&amp;Q$39,"BalanceType#MOVE","CostCentres#"&amp;$C92,"View#PTD")</f>
        <v>35432.92</v>
      </c>
      <c r="S92" s="563" cm="1">
        <f t="array" ref="S92">[6]!HsGetValue($V$42,"Account#"&amp;LEFT($E92,7),"Allocations#Allocations","FundEntity#FNSG","Projects#"&amp;$V$41,"Scenario#Actual","Version#Official","Year#"&amp;$D92,"Period#"&amp;S$39,"BalanceType#MOVE","CostCentres#"&amp;$C92,"View#YTD")</f>
        <v>179487.08000000002</v>
      </c>
    </row>
    <row r="93" spans="3:19">
      <c r="C93" s="564" t="s">
        <v>453</v>
      </c>
      <c r="D93" s="565"/>
      <c r="E93" s="565"/>
      <c r="F93" s="566"/>
      <c r="G93" s="566"/>
      <c r="H93" s="566"/>
      <c r="I93" s="566"/>
      <c r="J93" s="566"/>
      <c r="K93" s="566"/>
      <c r="L93" s="566"/>
      <c r="M93" s="566"/>
      <c r="N93" s="566"/>
      <c r="O93" s="566"/>
      <c r="P93" s="566"/>
      <c r="Q93" s="566"/>
      <c r="R93" s="565"/>
      <c r="S93" s="566"/>
    </row>
    <row r="94" spans="3:19">
      <c r="C94" t="s">
        <v>454</v>
      </c>
      <c r="D94" t="s">
        <v>455</v>
      </c>
      <c r="E94" t="s">
        <v>434</v>
      </c>
      <c r="F94" s="563" t="str" cm="1">
        <f t="array" ref="F94">[6]!HsGetValue($V$42,"Account#"&amp;LEFT($E94,7),"Allocations#Allocations","FundEntity#FNSG","Projects#"&amp;$V$41,"Scenario#Actual","Version#Official","Year#"&amp;$D94,"Period#"&amp;F$39,"BalanceType#MOVE","CostCentres#"&amp;$C94,"View#PTD")</f>
        <v>#Missing</v>
      </c>
      <c r="G94" s="563" t="str" cm="1">
        <f t="array" ref="G94">[6]!HsGetValue($V$42,"Account#"&amp;LEFT($E94,7),"Allocations#Allocations","FundEntity#FNSG","Projects#"&amp;$V$41,"Scenario#Actual","Version#Official","Year#"&amp;$D94,"Period#"&amp;G$39,"BalanceType#MOVE","CostCentres#"&amp;$C94,"View#PTD")</f>
        <v>#Missing</v>
      </c>
      <c r="H94" s="563" t="str" cm="1">
        <f t="array" ref="H94">[6]!HsGetValue($V$42,"Account#"&amp;LEFT($E94,7),"Allocations#Allocations","FundEntity#FNSG","Projects#"&amp;$V$41,"Scenario#Actual","Version#Official","Year#"&amp;$D94,"Period#"&amp;H$39,"BalanceType#MOVE","CostCentres#"&amp;$C94,"View#PTD")</f>
        <v>#Missing</v>
      </c>
      <c r="I94" s="563" t="str" cm="1">
        <f t="array" ref="I94">[6]!HsGetValue($V$42,"Account#"&amp;LEFT($E94,7),"Allocations#Allocations","FundEntity#FNSG","Projects#"&amp;$V$41,"Scenario#Actual","Version#Official","Year#"&amp;$D94,"Period#"&amp;I$39,"BalanceType#MOVE","CostCentres#"&amp;$C94,"View#PTD")</f>
        <v>#Missing</v>
      </c>
      <c r="J94" s="563" t="str" cm="1">
        <f t="array" ref="J94">[6]!HsGetValue($V$42,"Account#"&amp;LEFT($E94,7),"Allocations#Allocations","FundEntity#FNSG","Projects#"&amp;$V$41,"Scenario#Actual","Version#Official","Year#"&amp;$D94,"Period#"&amp;J$39,"BalanceType#MOVE","CostCentres#"&amp;$C94,"View#PTD")</f>
        <v>#Missing</v>
      </c>
      <c r="K94" s="563" t="str" cm="1">
        <f t="array" ref="K94">[6]!HsGetValue($V$42,"Account#"&amp;LEFT($E94,7),"Allocations#Allocations","FundEntity#FNSG","Projects#"&amp;$V$41,"Scenario#Actual","Version#Official","Year#"&amp;$D94,"Period#"&amp;K$39,"BalanceType#MOVE","CostCentres#"&amp;$C94,"View#PTD")</f>
        <v>#Missing</v>
      </c>
      <c r="L94" s="563" t="str" cm="1">
        <f t="array" ref="L94">[6]!HsGetValue($V$42,"Account#"&amp;LEFT($E94,7),"Allocations#Allocations","FundEntity#FNSG","Projects#"&amp;$V$41,"Scenario#Actual","Version#Official","Year#"&amp;$D94,"Period#"&amp;L$39,"BalanceType#MOVE","CostCentres#"&amp;$C94,"View#PTD")</f>
        <v>#Missing</v>
      </c>
      <c r="M94" s="563" t="str" cm="1">
        <f t="array" ref="M94">[6]!HsGetValue($V$42,"Account#"&amp;LEFT($E94,7),"Allocations#Allocations","FundEntity#FNSG","Projects#"&amp;$V$41,"Scenario#Actual","Version#Official","Year#"&amp;$D94,"Period#"&amp;M$39,"BalanceType#MOVE","CostCentres#"&amp;$C94,"View#PTD")</f>
        <v>#Missing</v>
      </c>
      <c r="N94" s="563" t="str" cm="1">
        <f t="array" ref="N94">[6]!HsGetValue($V$42,"Account#"&amp;LEFT($E94,7),"Allocations#Allocations","FundEntity#FNSG","Projects#"&amp;$V$41,"Scenario#Actual","Version#Official","Year#"&amp;$D94,"Period#"&amp;N$39,"BalanceType#MOVE","CostCentres#"&amp;$C94,"View#PTD")</f>
        <v>#Missing</v>
      </c>
      <c r="O94" s="563" t="str" cm="1">
        <f t="array" ref="O94">[6]!HsGetValue($V$42,"Account#"&amp;LEFT($E94,7),"Allocations#Allocations","FundEntity#FNSG","Projects#"&amp;$V$41,"Scenario#Actual","Version#Official","Year#"&amp;$D94,"Period#"&amp;O$39,"BalanceType#MOVE","CostCentres#"&amp;$C94,"View#PTD")</f>
        <v>#Missing</v>
      </c>
      <c r="P94" s="563" t="str" cm="1">
        <f t="array" ref="P94">[6]!HsGetValue($V$42,"Account#"&amp;LEFT($E94,7),"Allocations#Allocations","FundEntity#FNSG","Projects#"&amp;$V$41,"Scenario#Actual","Version#Official","Year#"&amp;$D94,"Period#"&amp;P$39,"BalanceType#MOVE","CostCentres#"&amp;$C94,"View#PTD")</f>
        <v>#Missing</v>
      </c>
      <c r="Q94" s="563" t="str" cm="1">
        <f t="array" ref="Q94">[6]!HsGetValue($V$42,"Account#"&amp;LEFT($E94,7),"Allocations#Allocations","FundEntity#FNSG","Projects#"&amp;$V$41,"Scenario#Actual","Version#Official","Year#"&amp;$D94,"Period#"&amp;Q$39,"BalanceType#MOVE","CostCentres#"&amp;$C94,"View#PTD")</f>
        <v>#Missing</v>
      </c>
      <c r="S94" s="563" t="str" cm="1">
        <f t="array" ref="S94">[6]!HsGetValue($V$42,"Account#"&amp;LEFT($E94,7),"Allocations#Allocations","FundEntity#FNSG","Projects#"&amp;$V$41,"Scenario#Actual","Version#Official","Year#"&amp;$D94,"Period#"&amp;S$39,"BalanceType#MOVE","CostCentres#"&amp;$C94,"View#YTD")</f>
        <v>#Missing</v>
      </c>
    </row>
    <row r="95" spans="3:19">
      <c r="C95" t="s">
        <v>454</v>
      </c>
      <c r="D95" t="s">
        <v>455</v>
      </c>
      <c r="E95" t="s">
        <v>435</v>
      </c>
      <c r="F95" s="563" t="str" cm="1">
        <f t="array" ref="F95">[6]!HsGetValue($V$42,"Account#"&amp;LEFT($E95,7),"Allocations#Allocations","FundEntity#FNSG","Projects#"&amp;$V$41,"Scenario#Actual","Version#Official","Year#"&amp;$D95,"Period#"&amp;F$39,"BalanceType#MOVE","CostCentres#"&amp;$C95,"View#PTD")</f>
        <v>#Missing</v>
      </c>
      <c r="G95" s="563" t="str" cm="1">
        <f t="array" ref="G95">[6]!HsGetValue($V$42,"Account#"&amp;LEFT($E95,7),"Allocations#Allocations","FundEntity#FNSG","Projects#"&amp;$V$41,"Scenario#Actual","Version#Official","Year#"&amp;$D95,"Period#"&amp;G$39,"BalanceType#MOVE","CostCentres#"&amp;$C95,"View#PTD")</f>
        <v>#Missing</v>
      </c>
      <c r="H95" s="563" t="str" cm="1">
        <f t="array" ref="H95">[6]!HsGetValue($V$42,"Account#"&amp;LEFT($E95,7),"Allocations#Allocations","FundEntity#FNSG","Projects#"&amp;$V$41,"Scenario#Actual","Version#Official","Year#"&amp;$D95,"Period#"&amp;H$39,"BalanceType#MOVE","CostCentres#"&amp;$C95,"View#PTD")</f>
        <v>#Missing</v>
      </c>
      <c r="I95" s="563" t="str" cm="1">
        <f t="array" ref="I95">[6]!HsGetValue($V$42,"Account#"&amp;LEFT($E95,7),"Allocations#Allocations","FundEntity#FNSG","Projects#"&amp;$V$41,"Scenario#Actual","Version#Official","Year#"&amp;$D95,"Period#"&amp;I$39,"BalanceType#MOVE","CostCentres#"&amp;$C95,"View#PTD")</f>
        <v>#Missing</v>
      </c>
      <c r="J95" s="563" t="str" cm="1">
        <f t="array" ref="J95">[6]!HsGetValue($V$42,"Account#"&amp;LEFT($E95,7),"Allocations#Allocations","FundEntity#FNSG","Projects#"&amp;$V$41,"Scenario#Actual","Version#Official","Year#"&amp;$D95,"Period#"&amp;J$39,"BalanceType#MOVE","CostCentres#"&amp;$C95,"View#PTD")</f>
        <v>#Missing</v>
      </c>
      <c r="K95" s="563" t="str" cm="1">
        <f t="array" ref="K95">[6]!HsGetValue($V$42,"Account#"&amp;LEFT($E95,7),"Allocations#Allocations","FundEntity#FNSG","Projects#"&amp;$V$41,"Scenario#Actual","Version#Official","Year#"&amp;$D95,"Period#"&amp;K$39,"BalanceType#MOVE","CostCentres#"&amp;$C95,"View#PTD")</f>
        <v>#Missing</v>
      </c>
      <c r="L95" s="563" t="str" cm="1">
        <f t="array" ref="L95">[6]!HsGetValue($V$42,"Account#"&amp;LEFT($E95,7),"Allocations#Allocations","FundEntity#FNSG","Projects#"&amp;$V$41,"Scenario#Actual","Version#Official","Year#"&amp;$D95,"Period#"&amp;L$39,"BalanceType#MOVE","CostCentres#"&amp;$C95,"View#PTD")</f>
        <v>#Missing</v>
      </c>
      <c r="M95" s="563" t="str" cm="1">
        <f t="array" ref="M95">[6]!HsGetValue($V$42,"Account#"&amp;LEFT($E95,7),"Allocations#Allocations","FundEntity#FNSG","Projects#"&amp;$V$41,"Scenario#Actual","Version#Official","Year#"&amp;$D95,"Period#"&amp;M$39,"BalanceType#MOVE","CostCentres#"&amp;$C95,"View#PTD")</f>
        <v>#Missing</v>
      </c>
      <c r="N95" s="563" t="str" cm="1">
        <f t="array" ref="N95">[6]!HsGetValue($V$42,"Account#"&amp;LEFT($E95,7),"Allocations#Allocations","FundEntity#FNSG","Projects#"&amp;$V$41,"Scenario#Actual","Version#Official","Year#"&amp;$D95,"Period#"&amp;N$39,"BalanceType#MOVE","CostCentres#"&amp;$C95,"View#PTD")</f>
        <v>#Missing</v>
      </c>
      <c r="O95" s="563" t="str" cm="1">
        <f t="array" ref="O95">[6]!HsGetValue($V$42,"Account#"&amp;LEFT($E95,7),"Allocations#Allocations","FundEntity#FNSG","Projects#"&amp;$V$41,"Scenario#Actual","Version#Official","Year#"&amp;$D95,"Period#"&amp;O$39,"BalanceType#MOVE","CostCentres#"&amp;$C95,"View#PTD")</f>
        <v>#Missing</v>
      </c>
      <c r="P95" s="563" t="str" cm="1">
        <f t="array" ref="P95">[6]!HsGetValue($V$42,"Account#"&amp;LEFT($E95,7),"Allocations#Allocations","FundEntity#FNSG","Projects#"&amp;$V$41,"Scenario#Actual","Version#Official","Year#"&amp;$D95,"Period#"&amp;P$39,"BalanceType#MOVE","CostCentres#"&amp;$C95,"View#PTD")</f>
        <v>#Missing</v>
      </c>
      <c r="Q95" s="563" t="str" cm="1">
        <f t="array" ref="Q95">[6]!HsGetValue($V$42,"Account#"&amp;LEFT($E95,7),"Allocations#Allocations","FundEntity#FNSG","Projects#"&amp;$V$41,"Scenario#Actual","Version#Official","Year#"&amp;$D95,"Period#"&amp;Q$39,"BalanceType#MOVE","CostCentres#"&amp;$C95,"View#PTD")</f>
        <v>#Missing</v>
      </c>
      <c r="S95" s="563" t="str" cm="1">
        <f t="array" ref="S95">[6]!HsGetValue($V$42,"Account#"&amp;LEFT($E95,7),"Allocations#Allocations","FundEntity#FNSG","Projects#"&amp;$V$41,"Scenario#Actual","Version#Official","Year#"&amp;$D95,"Period#"&amp;S$39,"BalanceType#MOVE","CostCentres#"&amp;$C95,"View#YTD")</f>
        <v>#Missing</v>
      </c>
    </row>
    <row r="96" spans="3:19">
      <c r="C96" t="s">
        <v>454</v>
      </c>
      <c r="D96" t="s">
        <v>455</v>
      </c>
      <c r="E96" t="s">
        <v>437</v>
      </c>
      <c r="F96" s="563" t="str" cm="1">
        <f t="array" ref="F96">[6]!HsGetValue($V$42,"Account#"&amp;LEFT($E96,7),"Allocations#Allocations","FundEntity#FNSG","Projects#"&amp;$V$41,"Scenario#Actual","Version#Official","Year#"&amp;$D96,"Period#"&amp;F$39,"BalanceType#MOVE","CostCentres#"&amp;$C96,"View#PTD")</f>
        <v>#Missing</v>
      </c>
      <c r="G96" s="563" t="str" cm="1">
        <f t="array" ref="G96">[6]!HsGetValue($V$42,"Account#"&amp;LEFT($E96,7),"Allocations#Allocations","FundEntity#FNSG","Projects#"&amp;$V$41,"Scenario#Actual","Version#Official","Year#"&amp;$D96,"Period#"&amp;G$39,"BalanceType#MOVE","CostCentres#"&amp;$C96,"View#PTD")</f>
        <v>#Missing</v>
      </c>
      <c r="H96" s="563" t="str" cm="1">
        <f t="array" ref="H96">[6]!HsGetValue($V$42,"Account#"&amp;LEFT($E96,7),"Allocations#Allocations","FundEntity#FNSG","Projects#"&amp;$V$41,"Scenario#Actual","Version#Official","Year#"&amp;$D96,"Period#"&amp;H$39,"BalanceType#MOVE","CostCentres#"&amp;$C96,"View#PTD")</f>
        <v>#Missing</v>
      </c>
      <c r="I96" s="563" t="str" cm="1">
        <f t="array" ref="I96">[6]!HsGetValue($V$42,"Account#"&amp;LEFT($E96,7),"Allocations#Allocations","FundEntity#FNSG","Projects#"&amp;$V$41,"Scenario#Actual","Version#Official","Year#"&amp;$D96,"Period#"&amp;I$39,"BalanceType#MOVE","CostCentres#"&amp;$C96,"View#PTD")</f>
        <v>#Missing</v>
      </c>
      <c r="J96" s="563" t="str" cm="1">
        <f t="array" ref="J96">[6]!HsGetValue($V$42,"Account#"&amp;LEFT($E96,7),"Allocations#Allocations","FundEntity#FNSG","Projects#"&amp;$V$41,"Scenario#Actual","Version#Official","Year#"&amp;$D96,"Period#"&amp;J$39,"BalanceType#MOVE","CostCentres#"&amp;$C96,"View#PTD")</f>
        <v>#Missing</v>
      </c>
      <c r="K96" s="563" t="str" cm="1">
        <f t="array" ref="K96">[6]!HsGetValue($V$42,"Account#"&amp;LEFT($E96,7),"Allocations#Allocations","FundEntity#FNSG","Projects#"&amp;$V$41,"Scenario#Actual","Version#Official","Year#"&amp;$D96,"Period#"&amp;K$39,"BalanceType#MOVE","CostCentres#"&amp;$C96,"View#PTD")</f>
        <v>#Missing</v>
      </c>
      <c r="L96" s="563" t="str" cm="1">
        <f t="array" ref="L96">[6]!HsGetValue($V$42,"Account#"&amp;LEFT($E96,7),"Allocations#Allocations","FundEntity#FNSG","Projects#"&amp;$V$41,"Scenario#Actual","Version#Official","Year#"&amp;$D96,"Period#"&amp;L$39,"BalanceType#MOVE","CostCentres#"&amp;$C96,"View#PTD")</f>
        <v>#Missing</v>
      </c>
      <c r="M96" s="563" t="str" cm="1">
        <f t="array" ref="M96">[6]!HsGetValue($V$42,"Account#"&amp;LEFT($E96,7),"Allocations#Allocations","FundEntity#FNSG","Projects#"&amp;$V$41,"Scenario#Actual","Version#Official","Year#"&amp;$D96,"Period#"&amp;M$39,"BalanceType#MOVE","CostCentres#"&amp;$C96,"View#PTD")</f>
        <v>#Missing</v>
      </c>
      <c r="N96" s="563" t="str" cm="1">
        <f t="array" ref="N96">[6]!HsGetValue($V$42,"Account#"&amp;LEFT($E96,7),"Allocations#Allocations","FundEntity#FNSG","Projects#"&amp;$V$41,"Scenario#Actual","Version#Official","Year#"&amp;$D96,"Period#"&amp;N$39,"BalanceType#MOVE","CostCentres#"&amp;$C96,"View#PTD")</f>
        <v>#Missing</v>
      </c>
      <c r="O96" s="563" t="str" cm="1">
        <f t="array" ref="O96">[6]!HsGetValue($V$42,"Account#"&amp;LEFT($E96,7),"Allocations#Allocations","FundEntity#FNSG","Projects#"&amp;$V$41,"Scenario#Actual","Version#Official","Year#"&amp;$D96,"Period#"&amp;O$39,"BalanceType#MOVE","CostCentres#"&amp;$C96,"View#PTD")</f>
        <v>#Missing</v>
      </c>
      <c r="P96" s="563" t="str" cm="1">
        <f t="array" ref="P96">[6]!HsGetValue($V$42,"Account#"&amp;LEFT($E96,7),"Allocations#Allocations","FundEntity#FNSG","Projects#"&amp;$V$41,"Scenario#Actual","Version#Official","Year#"&amp;$D96,"Period#"&amp;P$39,"BalanceType#MOVE","CostCentres#"&amp;$C96,"View#PTD")</f>
        <v>#Missing</v>
      </c>
      <c r="Q96" s="563" t="str" cm="1">
        <f t="array" ref="Q96">[6]!HsGetValue($V$42,"Account#"&amp;LEFT($E96,7),"Allocations#Allocations","FundEntity#FNSG","Projects#"&amp;$V$41,"Scenario#Actual","Version#Official","Year#"&amp;$D96,"Period#"&amp;Q$39,"BalanceType#MOVE","CostCentres#"&amp;$C96,"View#PTD")</f>
        <v>#Missing</v>
      </c>
      <c r="S96" s="563" t="str" cm="1">
        <f t="array" ref="S96">[6]!HsGetValue($V$42,"Account#"&amp;LEFT($E96,7),"Allocations#Allocations","FundEntity#FNSG","Projects#"&amp;$V$41,"Scenario#Actual","Version#Official","Year#"&amp;$D96,"Period#"&amp;S$39,"BalanceType#MOVE","CostCentres#"&amp;$C96,"View#YTD")</f>
        <v>#Missing</v>
      </c>
    </row>
    <row r="97" spans="3:19">
      <c r="C97" t="s">
        <v>454</v>
      </c>
      <c r="D97" t="s">
        <v>455</v>
      </c>
      <c r="E97" t="s">
        <v>439</v>
      </c>
      <c r="F97" s="563" t="str" cm="1">
        <f t="array" ref="F97">[6]!HsGetValue($V$42,"Account#"&amp;LEFT($E97,7),"Allocations#Allocations","FundEntity#FNSG","Projects#"&amp;$V$41,"Scenario#Actual","Version#Official","Year#"&amp;$D97,"Period#"&amp;F$39,"BalanceType#MOVE","CostCentres#"&amp;$C97,"View#PTD")</f>
        <v>#Missing</v>
      </c>
      <c r="G97" s="563" t="str" cm="1">
        <f t="array" ref="G97">[6]!HsGetValue($V$42,"Account#"&amp;LEFT($E97,7),"Allocations#Allocations","FundEntity#FNSG","Projects#"&amp;$V$41,"Scenario#Actual","Version#Official","Year#"&amp;$D97,"Period#"&amp;G$39,"BalanceType#MOVE","CostCentres#"&amp;$C97,"View#PTD")</f>
        <v>#Missing</v>
      </c>
      <c r="H97" s="563" t="str" cm="1">
        <f t="array" ref="H97">[6]!HsGetValue($V$42,"Account#"&amp;LEFT($E97,7),"Allocations#Allocations","FundEntity#FNSG","Projects#"&amp;$V$41,"Scenario#Actual","Version#Official","Year#"&amp;$D97,"Period#"&amp;H$39,"BalanceType#MOVE","CostCentres#"&amp;$C97,"View#PTD")</f>
        <v>#Missing</v>
      </c>
      <c r="I97" s="563" t="str" cm="1">
        <f t="array" ref="I97">[6]!HsGetValue($V$42,"Account#"&amp;LEFT($E97,7),"Allocations#Allocations","FundEntity#FNSG","Projects#"&amp;$V$41,"Scenario#Actual","Version#Official","Year#"&amp;$D97,"Period#"&amp;I$39,"BalanceType#MOVE","CostCentres#"&amp;$C97,"View#PTD")</f>
        <v>#Missing</v>
      </c>
      <c r="J97" s="563" t="str" cm="1">
        <f t="array" ref="J97">[6]!HsGetValue($V$42,"Account#"&amp;LEFT($E97,7),"Allocations#Allocations","FundEntity#FNSG","Projects#"&amp;$V$41,"Scenario#Actual","Version#Official","Year#"&amp;$D97,"Period#"&amp;J$39,"BalanceType#MOVE","CostCentres#"&amp;$C97,"View#PTD")</f>
        <v>#Missing</v>
      </c>
      <c r="K97" s="563" t="str" cm="1">
        <f t="array" ref="K97">[6]!HsGetValue($V$42,"Account#"&amp;LEFT($E97,7),"Allocations#Allocations","FundEntity#FNSG","Projects#"&amp;$V$41,"Scenario#Actual","Version#Official","Year#"&amp;$D97,"Period#"&amp;K$39,"BalanceType#MOVE","CostCentres#"&amp;$C97,"View#PTD")</f>
        <v>#Missing</v>
      </c>
      <c r="L97" s="563" t="str" cm="1">
        <f t="array" ref="L97">[6]!HsGetValue($V$42,"Account#"&amp;LEFT($E97,7),"Allocations#Allocations","FundEntity#FNSG","Projects#"&amp;$V$41,"Scenario#Actual","Version#Official","Year#"&amp;$D97,"Period#"&amp;L$39,"BalanceType#MOVE","CostCentres#"&amp;$C97,"View#PTD")</f>
        <v>#Missing</v>
      </c>
      <c r="M97" s="563" t="str" cm="1">
        <f t="array" ref="M97">[6]!HsGetValue($V$42,"Account#"&amp;LEFT($E97,7),"Allocations#Allocations","FundEntity#FNSG","Projects#"&amp;$V$41,"Scenario#Actual","Version#Official","Year#"&amp;$D97,"Period#"&amp;M$39,"BalanceType#MOVE","CostCentres#"&amp;$C97,"View#PTD")</f>
        <v>#Missing</v>
      </c>
      <c r="N97" s="563" t="str" cm="1">
        <f t="array" ref="N97">[6]!HsGetValue($V$42,"Account#"&amp;LEFT($E97,7),"Allocations#Allocations","FundEntity#FNSG","Projects#"&amp;$V$41,"Scenario#Actual","Version#Official","Year#"&amp;$D97,"Period#"&amp;N$39,"BalanceType#MOVE","CostCentres#"&amp;$C97,"View#PTD")</f>
        <v>#Missing</v>
      </c>
      <c r="O97" s="563" t="str" cm="1">
        <f t="array" ref="O97">[6]!HsGetValue($V$42,"Account#"&amp;LEFT($E97,7),"Allocations#Allocations","FundEntity#FNSG","Projects#"&amp;$V$41,"Scenario#Actual","Version#Official","Year#"&amp;$D97,"Period#"&amp;O$39,"BalanceType#MOVE","CostCentres#"&amp;$C97,"View#PTD")</f>
        <v>#Missing</v>
      </c>
      <c r="P97" s="563" t="str" cm="1">
        <f t="array" ref="P97">[6]!HsGetValue($V$42,"Account#"&amp;LEFT($E97,7),"Allocations#Allocations","FundEntity#FNSG","Projects#"&amp;$V$41,"Scenario#Actual","Version#Official","Year#"&amp;$D97,"Period#"&amp;P$39,"BalanceType#MOVE","CostCentres#"&amp;$C97,"View#PTD")</f>
        <v>#Missing</v>
      </c>
      <c r="Q97" s="563" t="str" cm="1">
        <f t="array" ref="Q97">[6]!HsGetValue($V$42,"Account#"&amp;LEFT($E97,7),"Allocations#Allocations","FundEntity#FNSG","Projects#"&amp;$V$41,"Scenario#Actual","Version#Official","Year#"&amp;$D97,"Period#"&amp;Q$39,"BalanceType#MOVE","CostCentres#"&amp;$C97,"View#PTD")</f>
        <v>#Missing</v>
      </c>
      <c r="S97" s="563" t="str" cm="1">
        <f t="array" ref="S97">[6]!HsGetValue($V$42,"Account#"&amp;LEFT($E97,7),"Allocations#Allocations","FundEntity#FNSG","Projects#"&amp;$V$41,"Scenario#Actual","Version#Official","Year#"&amp;$D97,"Period#"&amp;S$39,"BalanceType#MOVE","CostCentres#"&amp;$C97,"View#YTD")</f>
        <v>#Missing</v>
      </c>
    </row>
    <row r="98" spans="3:19">
      <c r="C98" t="s">
        <v>454</v>
      </c>
      <c r="D98" t="s">
        <v>455</v>
      </c>
      <c r="E98" t="s">
        <v>440</v>
      </c>
      <c r="F98" s="563" t="str" cm="1">
        <f t="array" ref="F98">[6]!HsGetValue($V$42,"Account#"&amp;LEFT($E98,7),"Allocations#Allocations","FundEntity#FNSG","Projects#"&amp;$V$41,"Scenario#Actual","Version#Official","Year#"&amp;$D98,"Period#"&amp;F$39,"BalanceType#MOVE","CostCentres#"&amp;$C98,"View#PTD")</f>
        <v>#Missing</v>
      </c>
      <c r="G98" s="563" t="str" cm="1">
        <f t="array" ref="G98">[6]!HsGetValue($V$42,"Account#"&amp;LEFT($E98,7),"Allocations#Allocations","FundEntity#FNSG","Projects#"&amp;$V$41,"Scenario#Actual","Version#Official","Year#"&amp;$D98,"Period#"&amp;G$39,"BalanceType#MOVE","CostCentres#"&amp;$C98,"View#PTD")</f>
        <v>#Missing</v>
      </c>
      <c r="H98" s="563" t="str" cm="1">
        <f t="array" ref="H98">[6]!HsGetValue($V$42,"Account#"&amp;LEFT($E98,7),"Allocations#Allocations","FundEntity#FNSG","Projects#"&amp;$V$41,"Scenario#Actual","Version#Official","Year#"&amp;$D98,"Period#"&amp;H$39,"BalanceType#MOVE","CostCentres#"&amp;$C98,"View#PTD")</f>
        <v>#Missing</v>
      </c>
      <c r="I98" s="563" t="str" cm="1">
        <f t="array" ref="I98">[6]!HsGetValue($V$42,"Account#"&amp;LEFT($E98,7),"Allocations#Allocations","FundEntity#FNSG","Projects#"&amp;$V$41,"Scenario#Actual","Version#Official","Year#"&amp;$D98,"Period#"&amp;I$39,"BalanceType#MOVE","CostCentres#"&amp;$C98,"View#PTD")</f>
        <v>#Missing</v>
      </c>
      <c r="J98" s="563" t="str" cm="1">
        <f t="array" ref="J98">[6]!HsGetValue($V$42,"Account#"&amp;LEFT($E98,7),"Allocations#Allocations","FundEntity#FNSG","Projects#"&amp;$V$41,"Scenario#Actual","Version#Official","Year#"&amp;$D98,"Period#"&amp;J$39,"BalanceType#MOVE","CostCentres#"&amp;$C98,"View#PTD")</f>
        <v>#Missing</v>
      </c>
      <c r="K98" s="563" t="str" cm="1">
        <f t="array" ref="K98">[6]!HsGetValue($V$42,"Account#"&amp;LEFT($E98,7),"Allocations#Allocations","FundEntity#FNSG","Projects#"&amp;$V$41,"Scenario#Actual","Version#Official","Year#"&amp;$D98,"Period#"&amp;K$39,"BalanceType#MOVE","CostCentres#"&amp;$C98,"View#PTD")</f>
        <v>#Missing</v>
      </c>
      <c r="L98" s="563" t="str" cm="1">
        <f t="array" ref="L98">[6]!HsGetValue($V$42,"Account#"&amp;LEFT($E98,7),"Allocations#Allocations","FundEntity#FNSG","Projects#"&amp;$V$41,"Scenario#Actual","Version#Official","Year#"&amp;$D98,"Period#"&amp;L$39,"BalanceType#MOVE","CostCentres#"&amp;$C98,"View#PTD")</f>
        <v>#Missing</v>
      </c>
      <c r="M98" s="563" t="str" cm="1">
        <f t="array" ref="M98">[6]!HsGetValue($V$42,"Account#"&amp;LEFT($E98,7),"Allocations#Allocations","FundEntity#FNSG","Projects#"&amp;$V$41,"Scenario#Actual","Version#Official","Year#"&amp;$D98,"Period#"&amp;M$39,"BalanceType#MOVE","CostCentres#"&amp;$C98,"View#PTD")</f>
        <v>#Missing</v>
      </c>
      <c r="N98" s="563" t="str" cm="1">
        <f t="array" ref="N98">[6]!HsGetValue($V$42,"Account#"&amp;LEFT($E98,7),"Allocations#Allocations","FundEntity#FNSG","Projects#"&amp;$V$41,"Scenario#Actual","Version#Official","Year#"&amp;$D98,"Period#"&amp;N$39,"BalanceType#MOVE","CostCentres#"&amp;$C98,"View#PTD")</f>
        <v>#Missing</v>
      </c>
      <c r="O98" s="563" t="str" cm="1">
        <f t="array" ref="O98">[6]!HsGetValue($V$42,"Account#"&amp;LEFT($E98,7),"Allocations#Allocations","FundEntity#FNSG","Projects#"&amp;$V$41,"Scenario#Actual","Version#Official","Year#"&amp;$D98,"Period#"&amp;O$39,"BalanceType#MOVE","CostCentres#"&amp;$C98,"View#PTD")</f>
        <v>#Missing</v>
      </c>
      <c r="P98" s="563" t="str" cm="1">
        <f t="array" ref="P98">[6]!HsGetValue($V$42,"Account#"&amp;LEFT($E98,7),"Allocations#Allocations","FundEntity#FNSG","Projects#"&amp;$V$41,"Scenario#Actual","Version#Official","Year#"&amp;$D98,"Period#"&amp;P$39,"BalanceType#MOVE","CostCentres#"&amp;$C98,"View#PTD")</f>
        <v>#Missing</v>
      </c>
      <c r="Q98" s="563" t="str" cm="1">
        <f t="array" ref="Q98">[6]!HsGetValue($V$42,"Account#"&amp;LEFT($E98,7),"Allocations#Allocations","FundEntity#FNSG","Projects#"&amp;$V$41,"Scenario#Actual","Version#Official","Year#"&amp;$D98,"Period#"&amp;Q$39,"BalanceType#MOVE","CostCentres#"&amp;$C98,"View#PTD")</f>
        <v>#Missing</v>
      </c>
      <c r="S98" s="563" t="str" cm="1">
        <f t="array" ref="S98">[6]!HsGetValue($V$42,"Account#"&amp;LEFT($E98,7),"Allocations#Allocations","FundEntity#FNSG","Projects#"&amp;$V$41,"Scenario#Actual","Version#Official","Year#"&amp;$D98,"Period#"&amp;S$39,"BalanceType#MOVE","CostCentres#"&amp;$C98,"View#YTD")</f>
        <v>#Missing</v>
      </c>
    </row>
    <row r="99" spans="3:19">
      <c r="C99" t="s">
        <v>454</v>
      </c>
      <c r="D99" t="s">
        <v>455</v>
      </c>
      <c r="E99" t="s">
        <v>441</v>
      </c>
      <c r="F99" s="563" cm="1">
        <f t="array" ref="F99">[6]!HsGetValue($V$42,"Account#"&amp;LEFT($E99,7),"Allocations#Allocations","FundEntity#FNSG","Projects#"&amp;$V$41,"Scenario#Actual","Version#Official","Year#"&amp;$D99,"Period#"&amp;F$39,"BalanceType#MOVE","CostCentres#"&amp;$C99,"View#PTD")</f>
        <v>0</v>
      </c>
      <c r="G99" s="563" cm="1">
        <f t="array" ref="G99">[6]!HsGetValue($V$42,"Account#"&amp;LEFT($E99,7),"Allocations#Allocations","FundEntity#FNSG","Projects#"&amp;$V$41,"Scenario#Actual","Version#Official","Year#"&amp;$D99,"Period#"&amp;G$39,"BalanceType#MOVE","CostCentres#"&amp;$C99,"View#PTD")</f>
        <v>0</v>
      </c>
      <c r="H99" s="563" cm="1">
        <f t="array" ref="H99">[6]!HsGetValue($V$42,"Account#"&amp;LEFT($E99,7),"Allocations#Allocations","FundEntity#FNSG","Projects#"&amp;$V$41,"Scenario#Actual","Version#Official","Year#"&amp;$D99,"Period#"&amp;H$39,"BalanceType#MOVE","CostCentres#"&amp;$C99,"View#PTD")</f>
        <v>0</v>
      </c>
      <c r="I99" s="563" cm="1">
        <f t="array" ref="I99">[6]!HsGetValue($V$42,"Account#"&amp;LEFT($E99,7),"Allocations#Allocations","FundEntity#FNSG","Projects#"&amp;$V$41,"Scenario#Actual","Version#Official","Year#"&amp;$D99,"Period#"&amp;I$39,"BalanceType#MOVE","CostCentres#"&amp;$C99,"View#PTD")</f>
        <v>0</v>
      </c>
      <c r="J99" s="563" cm="1">
        <f t="array" ref="J99">[6]!HsGetValue($V$42,"Account#"&amp;LEFT($E99,7),"Allocations#Allocations","FundEntity#FNSG","Projects#"&amp;$V$41,"Scenario#Actual","Version#Official","Year#"&amp;$D99,"Period#"&amp;J$39,"BalanceType#MOVE","CostCentres#"&amp;$C99,"View#PTD")</f>
        <v>0</v>
      </c>
      <c r="K99" s="563" cm="1">
        <f t="array" ref="K99">[6]!HsGetValue($V$42,"Account#"&amp;LEFT($E99,7),"Allocations#Allocations","FundEntity#FNSG","Projects#"&amp;$V$41,"Scenario#Actual","Version#Official","Year#"&amp;$D99,"Period#"&amp;K$39,"BalanceType#MOVE","CostCentres#"&amp;$C99,"View#PTD")</f>
        <v>823.64</v>
      </c>
      <c r="L99" s="563" cm="1">
        <f t="array" ref="L99">[6]!HsGetValue($V$42,"Account#"&amp;LEFT($E99,7),"Allocations#Allocations","FundEntity#FNSG","Projects#"&amp;$V$41,"Scenario#Actual","Version#Official","Year#"&amp;$D99,"Period#"&amp;L$39,"BalanceType#MOVE","CostCentres#"&amp;$C99,"View#PTD")</f>
        <v>0</v>
      </c>
      <c r="M99" s="563" cm="1">
        <f t="array" ref="M99">[6]!HsGetValue($V$42,"Account#"&amp;LEFT($E99,7),"Allocations#Allocations","FundEntity#FNSG","Projects#"&amp;$V$41,"Scenario#Actual","Version#Official","Year#"&amp;$D99,"Period#"&amp;M$39,"BalanceType#MOVE","CostCentres#"&amp;$C99,"View#PTD")</f>
        <v>0</v>
      </c>
      <c r="N99" s="563" cm="1">
        <f t="array" ref="N99">[6]!HsGetValue($V$42,"Account#"&amp;LEFT($E99,7),"Allocations#Allocations","FundEntity#FNSG","Projects#"&amp;$V$41,"Scenario#Actual","Version#Official","Year#"&amp;$D99,"Period#"&amp;N$39,"BalanceType#MOVE","CostCentres#"&amp;$C99,"View#PTD")</f>
        <v>0</v>
      </c>
      <c r="O99" s="563" cm="1">
        <f t="array" ref="O99">[6]!HsGetValue($V$42,"Account#"&amp;LEFT($E99,7),"Allocations#Allocations","FundEntity#FNSG","Projects#"&amp;$V$41,"Scenario#Actual","Version#Official","Year#"&amp;$D99,"Period#"&amp;O$39,"BalanceType#MOVE","CostCentres#"&amp;$C99,"View#PTD")</f>
        <v>0</v>
      </c>
      <c r="P99" s="563" cm="1">
        <f t="array" ref="P99">[6]!HsGetValue($V$42,"Account#"&amp;LEFT($E99,7),"Allocations#Allocations","FundEntity#FNSG","Projects#"&amp;$V$41,"Scenario#Actual","Version#Official","Year#"&amp;$D99,"Period#"&amp;P$39,"BalanceType#MOVE","CostCentres#"&amp;$C99,"View#PTD")</f>
        <v>497.73</v>
      </c>
      <c r="Q99" s="563" cm="1">
        <f t="array" ref="Q99">[6]!HsGetValue($V$42,"Account#"&amp;LEFT($E99,7),"Allocations#Allocations","FundEntity#FNSG","Projects#"&amp;$V$41,"Scenario#Actual","Version#Official","Year#"&amp;$D99,"Period#"&amp;Q$39,"BalanceType#MOVE","CostCentres#"&amp;$C99,"View#PTD")</f>
        <v>0</v>
      </c>
      <c r="S99" s="563" cm="1">
        <f t="array" ref="S99">[6]!HsGetValue($V$42,"Account#"&amp;LEFT($E99,7),"Allocations#Allocations","FundEntity#FNSG","Projects#"&amp;$V$41,"Scenario#Actual","Version#Official","Year#"&amp;$D99,"Period#"&amp;S$39,"BalanceType#MOVE","CostCentres#"&amp;$C99,"View#YTD")</f>
        <v>823.64</v>
      </c>
    </row>
    <row r="100" spans="3:19">
      <c r="C100" t="s">
        <v>454</v>
      </c>
      <c r="D100" t="s">
        <v>455</v>
      </c>
      <c r="E100" t="s">
        <v>442</v>
      </c>
      <c r="F100" s="563" cm="1">
        <f t="array" ref="F100">[6]!HsGetValue($V$42,"Account#"&amp;LEFT($E100,7),"Allocations#Allocations","FundEntity#FNSG","Projects#"&amp;$V$41,"Scenario#Actual","Version#Official","Year#"&amp;$D100,"Period#"&amp;F$39,"BalanceType#MOVE","CostCentres#"&amp;$C100,"View#PTD")</f>
        <v>0</v>
      </c>
      <c r="G100" s="563" cm="1">
        <f t="array" ref="G100">[6]!HsGetValue($V$42,"Account#"&amp;LEFT($E100,7),"Allocations#Allocations","FundEntity#FNSG","Projects#"&amp;$V$41,"Scenario#Actual","Version#Official","Year#"&amp;$D100,"Period#"&amp;G$39,"BalanceType#MOVE","CostCentres#"&amp;$C100,"View#PTD")</f>
        <v>0</v>
      </c>
      <c r="H100" s="563" cm="1">
        <f t="array" ref="H100">[6]!HsGetValue($V$42,"Account#"&amp;LEFT($E100,7),"Allocations#Allocations","FundEntity#FNSG","Projects#"&amp;$V$41,"Scenario#Actual","Version#Official","Year#"&amp;$D100,"Period#"&amp;H$39,"BalanceType#MOVE","CostCentres#"&amp;$C100,"View#PTD")</f>
        <v>0</v>
      </c>
      <c r="I100" s="563" cm="1">
        <f t="array" ref="I100">[6]!HsGetValue($V$42,"Account#"&amp;LEFT($E100,7),"Allocations#Allocations","FundEntity#FNSG","Projects#"&amp;$V$41,"Scenario#Actual","Version#Official","Year#"&amp;$D100,"Period#"&amp;I$39,"BalanceType#MOVE","CostCentres#"&amp;$C100,"View#PTD")</f>
        <v>218.38</v>
      </c>
      <c r="J100" s="563" cm="1">
        <f t="array" ref="J100">[6]!HsGetValue($V$42,"Account#"&amp;LEFT($E100,7),"Allocations#Allocations","FundEntity#FNSG","Projects#"&amp;$V$41,"Scenario#Actual","Version#Official","Year#"&amp;$D100,"Period#"&amp;J$39,"BalanceType#MOVE","CostCentres#"&amp;$C100,"View#PTD")</f>
        <v>952.08</v>
      </c>
      <c r="K100" s="563" cm="1">
        <f t="array" ref="K100">[6]!HsGetValue($V$42,"Account#"&amp;LEFT($E100,7),"Allocations#Allocations","FundEntity#FNSG","Projects#"&amp;$V$41,"Scenario#Actual","Version#Official","Year#"&amp;$D100,"Period#"&amp;K$39,"BalanceType#MOVE","CostCentres#"&amp;$C100,"View#PTD")</f>
        <v>10.11</v>
      </c>
      <c r="L100" s="563" cm="1">
        <f t="array" ref="L100">[6]!HsGetValue($V$42,"Account#"&amp;LEFT($E100,7),"Allocations#Allocations","FundEntity#FNSG","Projects#"&amp;$V$41,"Scenario#Actual","Version#Official","Year#"&amp;$D100,"Period#"&amp;L$39,"BalanceType#MOVE","CostCentres#"&amp;$C100,"View#PTD")</f>
        <v>0</v>
      </c>
      <c r="M100" s="563" cm="1">
        <f t="array" ref="M100">[6]!HsGetValue($V$42,"Account#"&amp;LEFT($E100,7),"Allocations#Allocations","FundEntity#FNSG","Projects#"&amp;$V$41,"Scenario#Actual","Version#Official","Year#"&amp;$D100,"Period#"&amp;M$39,"BalanceType#MOVE","CostCentres#"&amp;$C100,"View#PTD")</f>
        <v>0</v>
      </c>
      <c r="N100" s="563" cm="1">
        <f t="array" ref="N100">[6]!HsGetValue($V$42,"Account#"&amp;LEFT($E100,7),"Allocations#Allocations","FundEntity#FNSG","Projects#"&amp;$V$41,"Scenario#Actual","Version#Official","Year#"&amp;$D100,"Period#"&amp;N$39,"BalanceType#MOVE","CostCentres#"&amp;$C100,"View#PTD")</f>
        <v>0</v>
      </c>
      <c r="O100" s="563" cm="1">
        <f t="array" ref="O100">[6]!HsGetValue($V$42,"Account#"&amp;LEFT($E100,7),"Allocations#Allocations","FundEntity#FNSG","Projects#"&amp;$V$41,"Scenario#Actual","Version#Official","Year#"&amp;$D100,"Period#"&amp;O$39,"BalanceType#MOVE","CostCentres#"&amp;$C100,"View#PTD")</f>
        <v>0</v>
      </c>
      <c r="P100" s="563" cm="1">
        <f t="array" ref="P100">[6]!HsGetValue($V$42,"Account#"&amp;LEFT($E100,7),"Allocations#Allocations","FundEntity#FNSG","Projects#"&amp;$V$41,"Scenario#Actual","Version#Official","Year#"&amp;$D100,"Period#"&amp;P$39,"BalanceType#MOVE","CostCentres#"&amp;$C100,"View#PTD")</f>
        <v>0</v>
      </c>
      <c r="Q100" s="563" cm="1">
        <f t="array" ref="Q100">[6]!HsGetValue($V$42,"Account#"&amp;LEFT($E100,7),"Allocations#Allocations","FundEntity#FNSG","Projects#"&amp;$V$41,"Scenario#Actual","Version#Official","Year#"&amp;$D100,"Period#"&amp;Q$39,"BalanceType#MOVE","CostCentres#"&amp;$C100,"View#PTD")</f>
        <v>0</v>
      </c>
      <c r="S100" s="563" cm="1">
        <f t="array" ref="S100">[6]!HsGetValue($V$42,"Account#"&amp;LEFT($E100,7),"Allocations#Allocations","FundEntity#FNSG","Projects#"&amp;$V$41,"Scenario#Actual","Version#Official","Year#"&amp;$D100,"Period#"&amp;S$39,"BalanceType#MOVE","CostCentres#"&amp;$C100,"View#YTD")</f>
        <v>1180.57</v>
      </c>
    </row>
    <row r="101" spans="3:19">
      <c r="C101" t="s">
        <v>454</v>
      </c>
      <c r="D101" t="s">
        <v>455</v>
      </c>
      <c r="E101" t="s">
        <v>443</v>
      </c>
      <c r="F101" s="563" t="str" cm="1">
        <f t="array" ref="F101">[6]!HsGetValue($V$42,"Account#"&amp;LEFT($E101,7),"Allocations#Allocations","FundEntity#FNSG","Projects#"&amp;$V$41,"Scenario#Actual","Version#Official","Year#"&amp;$D101,"Period#"&amp;F$39,"BalanceType#MOVE","CostCentres#"&amp;$C101,"View#PTD")</f>
        <v>#Missing</v>
      </c>
      <c r="G101" s="563" t="str" cm="1">
        <f t="array" ref="G101">[6]!HsGetValue($V$42,"Account#"&amp;LEFT($E101,7),"Allocations#Allocations","FundEntity#FNSG","Projects#"&amp;$V$41,"Scenario#Actual","Version#Official","Year#"&amp;$D101,"Period#"&amp;G$39,"BalanceType#MOVE","CostCentres#"&amp;$C101,"View#PTD")</f>
        <v>#Missing</v>
      </c>
      <c r="H101" s="563" t="str" cm="1">
        <f t="array" ref="H101">[6]!HsGetValue($V$42,"Account#"&amp;LEFT($E101,7),"Allocations#Allocations","FundEntity#FNSG","Projects#"&amp;$V$41,"Scenario#Actual","Version#Official","Year#"&amp;$D101,"Period#"&amp;H$39,"BalanceType#MOVE","CostCentres#"&amp;$C101,"View#PTD")</f>
        <v>#Missing</v>
      </c>
      <c r="I101" s="563" t="str" cm="1">
        <f t="array" ref="I101">[6]!HsGetValue($V$42,"Account#"&amp;LEFT($E101,7),"Allocations#Allocations","FundEntity#FNSG","Projects#"&amp;$V$41,"Scenario#Actual","Version#Official","Year#"&amp;$D101,"Period#"&amp;I$39,"BalanceType#MOVE","CostCentres#"&amp;$C101,"View#PTD")</f>
        <v>#Missing</v>
      </c>
      <c r="J101" s="563" t="str" cm="1">
        <f t="array" ref="J101">[6]!HsGetValue($V$42,"Account#"&amp;LEFT($E101,7),"Allocations#Allocations","FundEntity#FNSG","Projects#"&amp;$V$41,"Scenario#Actual","Version#Official","Year#"&amp;$D101,"Period#"&amp;J$39,"BalanceType#MOVE","CostCentres#"&amp;$C101,"View#PTD")</f>
        <v>#Missing</v>
      </c>
      <c r="K101" s="563" t="str" cm="1">
        <f t="array" ref="K101">[6]!HsGetValue($V$42,"Account#"&amp;LEFT($E101,7),"Allocations#Allocations","FundEntity#FNSG","Projects#"&amp;$V$41,"Scenario#Actual","Version#Official","Year#"&amp;$D101,"Period#"&amp;K$39,"BalanceType#MOVE","CostCentres#"&amp;$C101,"View#PTD")</f>
        <v>#Missing</v>
      </c>
      <c r="L101" s="563" t="str" cm="1">
        <f t="array" ref="L101">[6]!HsGetValue($V$42,"Account#"&amp;LEFT($E101,7),"Allocations#Allocations","FundEntity#FNSG","Projects#"&amp;$V$41,"Scenario#Actual","Version#Official","Year#"&amp;$D101,"Period#"&amp;L$39,"BalanceType#MOVE","CostCentres#"&amp;$C101,"View#PTD")</f>
        <v>#Missing</v>
      </c>
      <c r="M101" s="563" t="str" cm="1">
        <f t="array" ref="M101">[6]!HsGetValue($V$42,"Account#"&amp;LEFT($E101,7),"Allocations#Allocations","FundEntity#FNSG","Projects#"&amp;$V$41,"Scenario#Actual","Version#Official","Year#"&amp;$D101,"Period#"&amp;M$39,"BalanceType#MOVE","CostCentres#"&amp;$C101,"View#PTD")</f>
        <v>#Missing</v>
      </c>
      <c r="N101" s="563" t="str" cm="1">
        <f t="array" ref="N101">[6]!HsGetValue($V$42,"Account#"&amp;LEFT($E101,7),"Allocations#Allocations","FundEntity#FNSG","Projects#"&amp;$V$41,"Scenario#Actual","Version#Official","Year#"&amp;$D101,"Period#"&amp;N$39,"BalanceType#MOVE","CostCentres#"&amp;$C101,"View#PTD")</f>
        <v>#Missing</v>
      </c>
      <c r="O101" s="563" t="str" cm="1">
        <f t="array" ref="O101">[6]!HsGetValue($V$42,"Account#"&amp;LEFT($E101,7),"Allocations#Allocations","FundEntity#FNSG","Projects#"&amp;$V$41,"Scenario#Actual","Version#Official","Year#"&amp;$D101,"Period#"&amp;O$39,"BalanceType#MOVE","CostCentres#"&amp;$C101,"View#PTD")</f>
        <v>#Missing</v>
      </c>
      <c r="P101" s="563" t="str" cm="1">
        <f t="array" ref="P101">[6]!HsGetValue($V$42,"Account#"&amp;LEFT($E101,7),"Allocations#Allocations","FundEntity#FNSG","Projects#"&amp;$V$41,"Scenario#Actual","Version#Official","Year#"&amp;$D101,"Period#"&amp;P$39,"BalanceType#MOVE","CostCentres#"&amp;$C101,"View#PTD")</f>
        <v>#Missing</v>
      </c>
      <c r="Q101" s="563" t="str" cm="1">
        <f t="array" ref="Q101">[6]!HsGetValue($V$42,"Account#"&amp;LEFT($E101,7),"Allocations#Allocations","FundEntity#FNSG","Projects#"&amp;$V$41,"Scenario#Actual","Version#Official","Year#"&amp;$D101,"Period#"&amp;Q$39,"BalanceType#MOVE","CostCentres#"&amp;$C101,"View#PTD")</f>
        <v>#Missing</v>
      </c>
      <c r="S101" s="563" t="str" cm="1">
        <f t="array" ref="S101">[6]!HsGetValue($V$42,"Account#"&amp;LEFT($E101,7),"Allocations#Allocations","FundEntity#FNSG","Projects#"&amp;$V$41,"Scenario#Actual","Version#Official","Year#"&amp;$D101,"Period#"&amp;S$39,"BalanceType#MOVE","CostCentres#"&amp;$C101,"View#YTD")</f>
        <v>#Missing</v>
      </c>
    </row>
    <row r="102" spans="3:19">
      <c r="C102" t="s">
        <v>454</v>
      </c>
      <c r="D102" t="s">
        <v>455</v>
      </c>
      <c r="E102" t="s">
        <v>444</v>
      </c>
      <c r="F102" s="563" cm="1">
        <f t="array" ref="F102">[6]!HsGetValue($V$42,"Account#"&amp;LEFT($E102,7),"Allocations#Allocations","FundEntity#FNSG","Projects#"&amp;$V$41,"Scenario#Actual","Version#Official","Year#"&amp;$D102,"Period#"&amp;F$39,"BalanceType#MOVE","CostCentres#"&amp;$C102,"View#PTD")</f>
        <v>0</v>
      </c>
      <c r="G102" s="563" cm="1">
        <f t="array" ref="G102">[6]!HsGetValue($V$42,"Account#"&amp;LEFT($E102,7),"Allocations#Allocations","FundEntity#FNSG","Projects#"&amp;$V$41,"Scenario#Actual","Version#Official","Year#"&amp;$D102,"Period#"&amp;G$39,"BalanceType#MOVE","CostCentres#"&amp;$C102,"View#PTD")</f>
        <v>31869.43</v>
      </c>
      <c r="H102" s="563" cm="1">
        <f t="array" ref="H102">[6]!HsGetValue($V$42,"Account#"&amp;LEFT($E102,7),"Allocations#Allocations","FundEntity#FNSG","Projects#"&amp;$V$41,"Scenario#Actual","Version#Official","Year#"&amp;$D102,"Period#"&amp;H$39,"BalanceType#MOVE","CostCentres#"&amp;$C102,"View#PTD")</f>
        <v>31869.42</v>
      </c>
      <c r="I102" s="563" cm="1">
        <f t="array" ref="I102">[6]!HsGetValue($V$42,"Account#"&amp;LEFT($E102,7),"Allocations#Allocations","FundEntity#FNSG","Projects#"&amp;$V$41,"Scenario#Actual","Version#Official","Year#"&amp;$D102,"Period#"&amp;I$39,"BalanceType#MOVE","CostCentres#"&amp;$C102,"View#PTD")</f>
        <v>31869.43</v>
      </c>
      <c r="J102" s="563" cm="1">
        <f t="array" ref="J102">[6]!HsGetValue($V$42,"Account#"&amp;LEFT($E102,7),"Allocations#Allocations","FundEntity#FNSG","Projects#"&amp;$V$41,"Scenario#Actual","Version#Official","Year#"&amp;$D102,"Period#"&amp;J$39,"BalanceType#MOVE","CostCentres#"&amp;$C102,"View#PTD")</f>
        <v>0</v>
      </c>
      <c r="K102" s="563" cm="1">
        <f t="array" ref="K102">[6]!HsGetValue($V$42,"Account#"&amp;LEFT($E102,7),"Allocations#Allocations","FundEntity#FNSG","Projects#"&amp;$V$41,"Scenario#Actual","Version#Official","Year#"&amp;$D102,"Period#"&amp;K$39,"BalanceType#MOVE","CostCentres#"&amp;$C102,"View#PTD")</f>
        <v>31869.43</v>
      </c>
      <c r="L102" s="563" cm="1">
        <f t="array" ref="L102">[6]!HsGetValue($V$42,"Account#"&amp;LEFT($E102,7),"Allocations#Allocations","FundEntity#FNSG","Projects#"&amp;$V$41,"Scenario#Actual","Version#Official","Year#"&amp;$D102,"Period#"&amp;L$39,"BalanceType#MOVE","CostCentres#"&amp;$C102,"View#PTD")</f>
        <v>31869.43</v>
      </c>
      <c r="M102" s="563" cm="1">
        <f t="array" ref="M102">[6]!HsGetValue($V$42,"Account#"&amp;LEFT($E102,7),"Allocations#Allocations","FundEntity#FNSG","Projects#"&amp;$V$41,"Scenario#Actual","Version#Official","Year#"&amp;$D102,"Period#"&amp;M$39,"BalanceType#MOVE","CostCentres#"&amp;$C102,"View#PTD")</f>
        <v>63738.86</v>
      </c>
      <c r="N102" s="563" cm="1">
        <f t="array" ref="N102">[6]!HsGetValue($V$42,"Account#"&amp;LEFT($E102,7),"Allocations#Allocations","FundEntity#FNSG","Projects#"&amp;$V$41,"Scenario#Actual","Version#Official","Year#"&amp;$D102,"Period#"&amp;N$39,"BalanceType#MOVE","CostCentres#"&amp;$C102,"View#PTD")</f>
        <v>39786.1</v>
      </c>
      <c r="O102" s="563" cm="1">
        <f t="array" ref="O102">[6]!HsGetValue($V$42,"Account#"&amp;LEFT($E102,7),"Allocations#Allocations","FundEntity#FNSG","Projects#"&amp;$V$41,"Scenario#Actual","Version#Official","Year#"&amp;$D102,"Period#"&amp;O$39,"BalanceType#MOVE","CostCentres#"&amp;$C102,"View#PTD")</f>
        <v>31869.43</v>
      </c>
      <c r="P102" s="563" cm="1">
        <f t="array" ref="P102">[6]!HsGetValue($V$42,"Account#"&amp;LEFT($E102,7),"Allocations#Allocations","FundEntity#FNSG","Projects#"&amp;$V$41,"Scenario#Actual","Version#Official","Year#"&amp;$D102,"Period#"&amp;P$39,"BalanceType#MOVE","CostCentres#"&amp;$C102,"View#PTD")</f>
        <v>31869.43</v>
      </c>
      <c r="Q102" s="563" cm="1">
        <f t="array" ref="Q102">[6]!HsGetValue($V$42,"Account#"&amp;LEFT($E102,7),"Allocations#Allocations","FundEntity#FNSG","Projects#"&amp;$V$41,"Scenario#Actual","Version#Official","Year#"&amp;$D102,"Period#"&amp;Q$39,"BalanceType#MOVE","CostCentres#"&amp;$C102,"View#PTD")</f>
        <v>31869.439999999999</v>
      </c>
      <c r="S102" s="563" cm="1">
        <f t="array" ref="S102">[6]!HsGetValue($V$42,"Account#"&amp;LEFT($E102,7),"Allocations#Allocations","FundEntity#FNSG","Projects#"&amp;$V$41,"Scenario#Actual","Version#Official","Year#"&amp;$D102,"Period#"&amp;S$39,"BalanceType#MOVE","CostCentres#"&amp;$C102,"View#YTD")</f>
        <v>223086</v>
      </c>
    </row>
    <row r="103" spans="3:19">
      <c r="C103" t="s">
        <v>454</v>
      </c>
      <c r="D103" t="s">
        <v>455</v>
      </c>
      <c r="E103" t="s">
        <v>445</v>
      </c>
      <c r="F103" s="563" t="str" cm="1">
        <f t="array" ref="F103">[6]!HsGetValue($V$42,"Account#"&amp;LEFT($E103,7),"Allocations#Allocations","FundEntity#FNSG","Projects#"&amp;$V$41,"Scenario#Actual","Version#Official","Year#"&amp;$D103,"Period#"&amp;F$39,"BalanceType#MOVE","CostCentres#"&amp;$C103,"View#PTD")</f>
        <v>#Missing</v>
      </c>
      <c r="G103" s="563" t="str" cm="1">
        <f t="array" ref="G103">[6]!HsGetValue($V$42,"Account#"&amp;LEFT($E103,7),"Allocations#Allocations","FundEntity#FNSG","Projects#"&amp;$V$41,"Scenario#Actual","Version#Official","Year#"&amp;$D103,"Period#"&amp;G$39,"BalanceType#MOVE","CostCentres#"&amp;$C103,"View#PTD")</f>
        <v>#Missing</v>
      </c>
      <c r="H103" s="563" t="str" cm="1">
        <f t="array" ref="H103">[6]!HsGetValue($V$42,"Account#"&amp;LEFT($E103,7),"Allocations#Allocations","FundEntity#FNSG","Projects#"&amp;$V$41,"Scenario#Actual","Version#Official","Year#"&amp;$D103,"Period#"&amp;H$39,"BalanceType#MOVE","CostCentres#"&amp;$C103,"View#PTD")</f>
        <v>#Missing</v>
      </c>
      <c r="I103" s="563" t="str" cm="1">
        <f t="array" ref="I103">[6]!HsGetValue($V$42,"Account#"&amp;LEFT($E103,7),"Allocations#Allocations","FundEntity#FNSG","Projects#"&amp;$V$41,"Scenario#Actual","Version#Official","Year#"&amp;$D103,"Period#"&amp;I$39,"BalanceType#MOVE","CostCentres#"&amp;$C103,"View#PTD")</f>
        <v>#Missing</v>
      </c>
      <c r="J103" s="563" t="str" cm="1">
        <f t="array" ref="J103">[6]!HsGetValue($V$42,"Account#"&amp;LEFT($E103,7),"Allocations#Allocations","FundEntity#FNSG","Projects#"&amp;$V$41,"Scenario#Actual","Version#Official","Year#"&amp;$D103,"Period#"&amp;J$39,"BalanceType#MOVE","CostCentres#"&amp;$C103,"View#PTD")</f>
        <v>#Missing</v>
      </c>
      <c r="K103" s="563" t="str" cm="1">
        <f t="array" ref="K103">[6]!HsGetValue($V$42,"Account#"&amp;LEFT($E103,7),"Allocations#Allocations","FundEntity#FNSG","Projects#"&amp;$V$41,"Scenario#Actual","Version#Official","Year#"&amp;$D103,"Period#"&amp;K$39,"BalanceType#MOVE","CostCentres#"&amp;$C103,"View#PTD")</f>
        <v>#Missing</v>
      </c>
      <c r="L103" s="563" t="str" cm="1">
        <f t="array" ref="L103">[6]!HsGetValue($V$42,"Account#"&amp;LEFT($E103,7),"Allocations#Allocations","FundEntity#FNSG","Projects#"&amp;$V$41,"Scenario#Actual","Version#Official","Year#"&amp;$D103,"Period#"&amp;L$39,"BalanceType#MOVE","CostCentres#"&amp;$C103,"View#PTD")</f>
        <v>#Missing</v>
      </c>
      <c r="M103" s="563" t="str" cm="1">
        <f t="array" ref="M103">[6]!HsGetValue($V$42,"Account#"&amp;LEFT($E103,7),"Allocations#Allocations","FundEntity#FNSG","Projects#"&amp;$V$41,"Scenario#Actual","Version#Official","Year#"&amp;$D103,"Period#"&amp;M$39,"BalanceType#MOVE","CostCentres#"&amp;$C103,"View#PTD")</f>
        <v>#Missing</v>
      </c>
      <c r="N103" s="563" t="str" cm="1">
        <f t="array" ref="N103">[6]!HsGetValue($V$42,"Account#"&amp;LEFT($E103,7),"Allocations#Allocations","FundEntity#FNSG","Projects#"&amp;$V$41,"Scenario#Actual","Version#Official","Year#"&amp;$D103,"Period#"&amp;N$39,"BalanceType#MOVE","CostCentres#"&amp;$C103,"View#PTD")</f>
        <v>#Missing</v>
      </c>
      <c r="O103" s="563" t="str" cm="1">
        <f t="array" ref="O103">[6]!HsGetValue($V$42,"Account#"&amp;LEFT($E103,7),"Allocations#Allocations","FundEntity#FNSG","Projects#"&amp;$V$41,"Scenario#Actual","Version#Official","Year#"&amp;$D103,"Period#"&amp;O$39,"BalanceType#MOVE","CostCentres#"&amp;$C103,"View#PTD")</f>
        <v>#Missing</v>
      </c>
      <c r="P103" s="563" t="str" cm="1">
        <f t="array" ref="P103">[6]!HsGetValue($V$42,"Account#"&amp;LEFT($E103,7),"Allocations#Allocations","FundEntity#FNSG","Projects#"&amp;$V$41,"Scenario#Actual","Version#Official","Year#"&amp;$D103,"Period#"&amp;P$39,"BalanceType#MOVE","CostCentres#"&amp;$C103,"View#PTD")</f>
        <v>#Missing</v>
      </c>
      <c r="Q103" s="563" t="str" cm="1">
        <f t="array" ref="Q103">[6]!HsGetValue($V$42,"Account#"&amp;LEFT($E103,7),"Allocations#Allocations","FundEntity#FNSG","Projects#"&amp;$V$41,"Scenario#Actual","Version#Official","Year#"&amp;$D103,"Period#"&amp;Q$39,"BalanceType#MOVE","CostCentres#"&amp;$C103,"View#PTD")</f>
        <v>#Missing</v>
      </c>
      <c r="S103" s="563" t="str" cm="1">
        <f t="array" ref="S103">[6]!HsGetValue($V$42,"Account#"&amp;LEFT($E103,7),"Allocations#Allocations","FundEntity#FNSG","Projects#"&amp;$V$41,"Scenario#Actual","Version#Official","Year#"&amp;$D103,"Period#"&amp;S$39,"BalanceType#MOVE","CostCentres#"&amp;$C103,"View#YTD")</f>
        <v>#Missing</v>
      </c>
    </row>
    <row r="104" spans="3:19">
      <c r="C104" t="s">
        <v>454</v>
      </c>
      <c r="D104" t="s">
        <v>455</v>
      </c>
      <c r="E104" t="s">
        <v>446</v>
      </c>
      <c r="F104" s="563" cm="1">
        <f t="array" ref="F104">[6]!HsGetValue($V$42,"Account#"&amp;LEFT($E104,7),"Allocations#Allocations","FundEntity#FNSG","Projects#"&amp;$V$41,"Scenario#Actual","Version#Official","Year#"&amp;$D104,"Period#"&amp;F$39,"BalanceType#MOVE","CostCentres#"&amp;$C104,"View#PTD")</f>
        <v>29.45</v>
      </c>
      <c r="G104" s="563" cm="1">
        <f t="array" ref="G104">[6]!HsGetValue($V$42,"Account#"&amp;LEFT($E104,7),"Allocations#Allocations","FundEntity#FNSG","Projects#"&amp;$V$41,"Scenario#Actual","Version#Official","Year#"&amp;$D104,"Period#"&amp;G$39,"BalanceType#MOVE","CostCentres#"&amp;$C104,"View#PTD")</f>
        <v>0</v>
      </c>
      <c r="H104" s="563" cm="1">
        <f t="array" ref="H104">[6]!HsGetValue($V$42,"Account#"&amp;LEFT($E104,7),"Allocations#Allocations","FundEntity#FNSG","Projects#"&amp;$V$41,"Scenario#Actual","Version#Official","Year#"&amp;$D104,"Period#"&amp;H$39,"BalanceType#MOVE","CostCentres#"&amp;$C104,"View#PTD")</f>
        <v>0</v>
      </c>
      <c r="I104" s="563" cm="1">
        <f t="array" ref="I104">[6]!HsGetValue($V$42,"Account#"&amp;LEFT($E104,7),"Allocations#Allocations","FundEntity#FNSG","Projects#"&amp;$V$41,"Scenario#Actual","Version#Official","Year#"&amp;$D104,"Period#"&amp;I$39,"BalanceType#MOVE","CostCentres#"&amp;$C104,"View#PTD")</f>
        <v>0</v>
      </c>
      <c r="J104" s="563" cm="1">
        <f t="array" ref="J104">[6]!HsGetValue($V$42,"Account#"&amp;LEFT($E104,7),"Allocations#Allocations","FundEntity#FNSG","Projects#"&amp;$V$41,"Scenario#Actual","Version#Official","Year#"&amp;$D104,"Period#"&amp;J$39,"BalanceType#MOVE","CostCentres#"&amp;$C104,"View#PTD")</f>
        <v>0</v>
      </c>
      <c r="K104" s="563" cm="1">
        <f t="array" ref="K104">[6]!HsGetValue($V$42,"Account#"&amp;LEFT($E104,7),"Allocations#Allocations","FundEntity#FNSG","Projects#"&amp;$V$41,"Scenario#Actual","Version#Official","Year#"&amp;$D104,"Period#"&amp;K$39,"BalanceType#MOVE","CostCentres#"&amp;$C104,"View#PTD")</f>
        <v>373.5</v>
      </c>
      <c r="L104" s="563" cm="1">
        <f t="array" ref="L104">[6]!HsGetValue($V$42,"Account#"&amp;LEFT($E104,7),"Allocations#Allocations","FundEntity#FNSG","Projects#"&amp;$V$41,"Scenario#Actual","Version#Official","Year#"&amp;$D104,"Period#"&amp;L$39,"BalanceType#MOVE","CostCentres#"&amp;$C104,"View#PTD")</f>
        <v>0</v>
      </c>
      <c r="M104" s="563" cm="1">
        <f t="array" ref="M104">[6]!HsGetValue($V$42,"Account#"&amp;LEFT($E104,7),"Allocations#Allocations","FundEntity#FNSG","Projects#"&amp;$V$41,"Scenario#Actual","Version#Official","Year#"&amp;$D104,"Period#"&amp;M$39,"BalanceType#MOVE","CostCentres#"&amp;$C104,"View#PTD")</f>
        <v>0</v>
      </c>
      <c r="N104" s="563" cm="1">
        <f t="array" ref="N104">[6]!HsGetValue($V$42,"Account#"&amp;LEFT($E104,7),"Allocations#Allocations","FundEntity#FNSG","Projects#"&amp;$V$41,"Scenario#Actual","Version#Official","Year#"&amp;$D104,"Period#"&amp;N$39,"BalanceType#MOVE","CostCentres#"&amp;$C104,"View#PTD")</f>
        <v>0</v>
      </c>
      <c r="O104" s="563" cm="1">
        <f t="array" ref="O104">[6]!HsGetValue($V$42,"Account#"&amp;LEFT($E104,7),"Allocations#Allocations","FundEntity#FNSG","Projects#"&amp;$V$41,"Scenario#Actual","Version#Official","Year#"&amp;$D104,"Period#"&amp;O$39,"BalanceType#MOVE","CostCentres#"&amp;$C104,"View#PTD")</f>
        <v>0</v>
      </c>
      <c r="P104" s="563" cm="1">
        <f t="array" ref="P104">[6]!HsGetValue($V$42,"Account#"&amp;LEFT($E104,7),"Allocations#Allocations","FundEntity#FNSG","Projects#"&amp;$V$41,"Scenario#Actual","Version#Official","Year#"&amp;$D104,"Period#"&amp;P$39,"BalanceType#MOVE","CostCentres#"&amp;$C104,"View#PTD")</f>
        <v>0</v>
      </c>
      <c r="Q104" s="563" cm="1">
        <f t="array" ref="Q104">[6]!HsGetValue($V$42,"Account#"&amp;LEFT($E104,7),"Allocations#Allocations","FundEntity#FNSG","Projects#"&amp;$V$41,"Scenario#Actual","Version#Official","Year#"&amp;$D104,"Period#"&amp;Q$39,"BalanceType#MOVE","CostCentres#"&amp;$C104,"View#PTD")</f>
        <v>0</v>
      </c>
      <c r="S104" s="563" cm="1">
        <f t="array" ref="S104">[6]!HsGetValue($V$42,"Account#"&amp;LEFT($E104,7),"Allocations#Allocations","FundEntity#FNSG","Projects#"&amp;$V$41,"Scenario#Actual","Version#Official","Year#"&amp;$D104,"Period#"&amp;S$39,"BalanceType#MOVE","CostCentres#"&amp;$C104,"View#YTD")</f>
        <v>402.95</v>
      </c>
    </row>
    <row r="105" spans="3:19">
      <c r="C105" t="s">
        <v>454</v>
      </c>
      <c r="D105" t="s">
        <v>455</v>
      </c>
      <c r="E105" t="s">
        <v>447</v>
      </c>
      <c r="F105" s="563" t="str" cm="1">
        <f t="array" ref="F105">[6]!HsGetValue($V$42,"Account#"&amp;LEFT($E105,7),"Allocations#Allocations","FundEntity#FNSG","Projects#"&amp;$V$41,"Scenario#Actual","Version#Official","Year#"&amp;$D105,"Period#"&amp;F$39,"BalanceType#MOVE","CostCentres#"&amp;$C105,"View#PTD")</f>
        <v>#Missing</v>
      </c>
      <c r="G105" s="563" t="str" cm="1">
        <f t="array" ref="G105">[6]!HsGetValue($V$42,"Account#"&amp;LEFT($E105,7),"Allocations#Allocations","FundEntity#FNSG","Projects#"&amp;$V$41,"Scenario#Actual","Version#Official","Year#"&amp;$D105,"Period#"&amp;G$39,"BalanceType#MOVE","CostCentres#"&amp;$C105,"View#PTD")</f>
        <v>#Missing</v>
      </c>
      <c r="H105" s="563" t="str" cm="1">
        <f t="array" ref="H105">[6]!HsGetValue($V$42,"Account#"&amp;LEFT($E105,7),"Allocations#Allocations","FundEntity#FNSG","Projects#"&amp;$V$41,"Scenario#Actual","Version#Official","Year#"&amp;$D105,"Period#"&amp;H$39,"BalanceType#MOVE","CostCentres#"&amp;$C105,"View#PTD")</f>
        <v>#Missing</v>
      </c>
      <c r="I105" s="563" t="str" cm="1">
        <f t="array" ref="I105">[6]!HsGetValue($V$42,"Account#"&amp;LEFT($E105,7),"Allocations#Allocations","FundEntity#FNSG","Projects#"&amp;$V$41,"Scenario#Actual","Version#Official","Year#"&amp;$D105,"Period#"&amp;I$39,"BalanceType#MOVE","CostCentres#"&amp;$C105,"View#PTD")</f>
        <v>#Missing</v>
      </c>
      <c r="J105" s="563" t="str" cm="1">
        <f t="array" ref="J105">[6]!HsGetValue($V$42,"Account#"&amp;LEFT($E105,7),"Allocations#Allocations","FundEntity#FNSG","Projects#"&amp;$V$41,"Scenario#Actual","Version#Official","Year#"&amp;$D105,"Period#"&amp;J$39,"BalanceType#MOVE","CostCentres#"&amp;$C105,"View#PTD")</f>
        <v>#Missing</v>
      </c>
      <c r="K105" s="563" t="str" cm="1">
        <f t="array" ref="K105">[6]!HsGetValue($V$42,"Account#"&amp;LEFT($E105,7),"Allocations#Allocations","FundEntity#FNSG","Projects#"&amp;$V$41,"Scenario#Actual","Version#Official","Year#"&amp;$D105,"Period#"&amp;K$39,"BalanceType#MOVE","CostCentres#"&amp;$C105,"View#PTD")</f>
        <v>#Missing</v>
      </c>
      <c r="L105" s="563" t="str" cm="1">
        <f t="array" ref="L105">[6]!HsGetValue($V$42,"Account#"&amp;LEFT($E105,7),"Allocations#Allocations","FundEntity#FNSG","Projects#"&amp;$V$41,"Scenario#Actual","Version#Official","Year#"&amp;$D105,"Period#"&amp;L$39,"BalanceType#MOVE","CostCentres#"&amp;$C105,"View#PTD")</f>
        <v>#Missing</v>
      </c>
      <c r="M105" s="563" t="str" cm="1">
        <f t="array" ref="M105">[6]!HsGetValue($V$42,"Account#"&amp;LEFT($E105,7),"Allocations#Allocations","FundEntity#FNSG","Projects#"&amp;$V$41,"Scenario#Actual","Version#Official","Year#"&amp;$D105,"Period#"&amp;M$39,"BalanceType#MOVE","CostCentres#"&amp;$C105,"View#PTD")</f>
        <v>#Missing</v>
      </c>
      <c r="N105" s="563" t="str" cm="1">
        <f t="array" ref="N105">[6]!HsGetValue($V$42,"Account#"&amp;LEFT($E105,7),"Allocations#Allocations","FundEntity#FNSG","Projects#"&amp;$V$41,"Scenario#Actual","Version#Official","Year#"&amp;$D105,"Period#"&amp;N$39,"BalanceType#MOVE","CostCentres#"&amp;$C105,"View#PTD")</f>
        <v>#Missing</v>
      </c>
      <c r="O105" s="563" t="str" cm="1">
        <f t="array" ref="O105">[6]!HsGetValue($V$42,"Account#"&amp;LEFT($E105,7),"Allocations#Allocations","FundEntity#FNSG","Projects#"&amp;$V$41,"Scenario#Actual","Version#Official","Year#"&amp;$D105,"Period#"&amp;O$39,"BalanceType#MOVE","CostCentres#"&amp;$C105,"View#PTD")</f>
        <v>#Missing</v>
      </c>
      <c r="P105" s="563" t="str" cm="1">
        <f t="array" ref="P105">[6]!HsGetValue($V$42,"Account#"&amp;LEFT($E105,7),"Allocations#Allocations","FundEntity#FNSG","Projects#"&amp;$V$41,"Scenario#Actual","Version#Official","Year#"&amp;$D105,"Period#"&amp;P$39,"BalanceType#MOVE","CostCentres#"&amp;$C105,"View#PTD")</f>
        <v>#Missing</v>
      </c>
      <c r="Q105" s="563" t="str" cm="1">
        <f t="array" ref="Q105">[6]!HsGetValue($V$42,"Account#"&amp;LEFT($E105,7),"Allocations#Allocations","FundEntity#FNSG","Projects#"&amp;$V$41,"Scenario#Actual","Version#Official","Year#"&amp;$D105,"Period#"&amp;Q$39,"BalanceType#MOVE","CostCentres#"&amp;$C105,"View#PTD")</f>
        <v>#Missing</v>
      </c>
      <c r="S105" s="563" t="str" cm="1">
        <f t="array" ref="S105">[6]!HsGetValue($V$42,"Account#"&amp;LEFT($E105,7),"Allocations#Allocations","FundEntity#FNSG","Projects#"&amp;$V$41,"Scenario#Actual","Version#Official","Year#"&amp;$D105,"Period#"&amp;S$39,"BalanceType#MOVE","CostCentres#"&amp;$C105,"View#YTD")</f>
        <v>#Missing</v>
      </c>
    </row>
    <row r="106" spans="3:19">
      <c r="C106" t="s">
        <v>454</v>
      </c>
      <c r="D106" t="s">
        <v>455</v>
      </c>
      <c r="E106" t="s">
        <v>448</v>
      </c>
      <c r="F106" s="563" cm="1">
        <f t="array" ref="F106">[6]!HsGetValue($V$42,"Account#"&amp;LEFT($E106,7),"Allocations#Allocations","FundEntity#FNSG","Projects#"&amp;$V$41,"Scenario#Actual","Version#Official","Year#"&amp;$D106,"Period#"&amp;F$39,"BalanceType#MOVE","CostCentres#"&amp;$C106,"View#PTD")</f>
        <v>172.36</v>
      </c>
      <c r="G106" s="563" cm="1">
        <f t="array" ref="G106">[6]!HsGetValue($V$42,"Account#"&amp;LEFT($E106,7),"Allocations#Allocations","FundEntity#FNSG","Projects#"&amp;$V$41,"Scenario#Actual","Version#Official","Year#"&amp;$D106,"Period#"&amp;G$39,"BalanceType#MOVE","CostCentres#"&amp;$C106,"View#PTD")</f>
        <v>0</v>
      </c>
      <c r="H106" s="563" cm="1">
        <f t="array" ref="H106">[6]!HsGetValue($V$42,"Account#"&amp;LEFT($E106,7),"Allocations#Allocations","FundEntity#FNSG","Projects#"&amp;$V$41,"Scenario#Actual","Version#Official","Year#"&amp;$D106,"Period#"&amp;H$39,"BalanceType#MOVE","CostCentres#"&amp;$C106,"View#PTD")</f>
        <v>0</v>
      </c>
      <c r="I106" s="563" cm="1">
        <f t="array" ref="I106">[6]!HsGetValue($V$42,"Account#"&amp;LEFT($E106,7),"Allocations#Allocations","FundEntity#FNSG","Projects#"&amp;$V$41,"Scenario#Actual","Version#Official","Year#"&amp;$D106,"Period#"&amp;I$39,"BalanceType#MOVE","CostCentres#"&amp;$C106,"View#PTD")</f>
        <v>0</v>
      </c>
      <c r="J106" s="563" cm="1">
        <f t="array" ref="J106">[6]!HsGetValue($V$42,"Account#"&amp;LEFT($E106,7),"Allocations#Allocations","FundEntity#FNSG","Projects#"&amp;$V$41,"Scenario#Actual","Version#Official","Year#"&amp;$D106,"Period#"&amp;J$39,"BalanceType#MOVE","CostCentres#"&amp;$C106,"View#PTD")</f>
        <v>68.17</v>
      </c>
      <c r="K106" s="563" cm="1">
        <f t="array" ref="K106">[6]!HsGetValue($V$42,"Account#"&amp;LEFT($E106,7),"Allocations#Allocations","FundEntity#FNSG","Projects#"&amp;$V$41,"Scenario#Actual","Version#Official","Year#"&amp;$D106,"Period#"&amp;K$39,"BalanceType#MOVE","CostCentres#"&amp;$C106,"View#PTD")</f>
        <v>0</v>
      </c>
      <c r="L106" s="563" cm="1">
        <f t="array" ref="L106">[6]!HsGetValue($V$42,"Account#"&amp;LEFT($E106,7),"Allocations#Allocations","FundEntity#FNSG","Projects#"&amp;$V$41,"Scenario#Actual","Version#Official","Year#"&amp;$D106,"Period#"&amp;L$39,"BalanceType#MOVE","CostCentres#"&amp;$C106,"View#PTD")</f>
        <v>0</v>
      </c>
      <c r="M106" s="563" cm="1">
        <f t="array" ref="M106">[6]!HsGetValue($V$42,"Account#"&amp;LEFT($E106,7),"Allocations#Allocations","FundEntity#FNSG","Projects#"&amp;$V$41,"Scenario#Actual","Version#Official","Year#"&amp;$D106,"Period#"&amp;M$39,"BalanceType#MOVE","CostCentres#"&amp;$C106,"View#PTD")</f>
        <v>0</v>
      </c>
      <c r="N106" s="563" cm="1">
        <f t="array" ref="N106">[6]!HsGetValue($V$42,"Account#"&amp;LEFT($E106,7),"Allocations#Allocations","FundEntity#FNSG","Projects#"&amp;$V$41,"Scenario#Actual","Version#Official","Year#"&amp;$D106,"Period#"&amp;N$39,"BalanceType#MOVE","CostCentres#"&amp;$C106,"View#PTD")</f>
        <v>0</v>
      </c>
      <c r="O106" s="563" cm="1">
        <f t="array" ref="O106">[6]!HsGetValue($V$42,"Account#"&amp;LEFT($E106,7),"Allocations#Allocations","FundEntity#FNSG","Projects#"&amp;$V$41,"Scenario#Actual","Version#Official","Year#"&amp;$D106,"Period#"&amp;O$39,"BalanceType#MOVE","CostCentres#"&amp;$C106,"View#PTD")</f>
        <v>0</v>
      </c>
      <c r="P106" s="563" cm="1">
        <f t="array" ref="P106">[6]!HsGetValue($V$42,"Account#"&amp;LEFT($E106,7),"Allocations#Allocations","FundEntity#FNSG","Projects#"&amp;$V$41,"Scenario#Actual","Version#Official","Year#"&amp;$D106,"Period#"&amp;P$39,"BalanceType#MOVE","CostCentres#"&amp;$C106,"View#PTD")</f>
        <v>100.45</v>
      </c>
      <c r="Q106" s="563" cm="1">
        <f t="array" ref="Q106">[6]!HsGetValue($V$42,"Account#"&amp;LEFT($E106,7),"Allocations#Allocations","FundEntity#FNSG","Projects#"&amp;$V$41,"Scenario#Actual","Version#Official","Year#"&amp;$D106,"Period#"&amp;Q$39,"BalanceType#MOVE","CostCentres#"&amp;$C106,"View#PTD")</f>
        <v>0</v>
      </c>
      <c r="S106" s="563" cm="1">
        <f t="array" ref="S106">[6]!HsGetValue($V$42,"Account#"&amp;LEFT($E106,7),"Allocations#Allocations","FundEntity#FNSG","Projects#"&amp;$V$41,"Scenario#Actual","Version#Official","Year#"&amp;$D106,"Period#"&amp;S$39,"BalanceType#MOVE","CostCentres#"&amp;$C106,"View#YTD")</f>
        <v>240.53000000000003</v>
      </c>
    </row>
    <row r="107" spans="3:19">
      <c r="C107" s="511"/>
      <c r="F107" s="563"/>
      <c r="G107" s="563"/>
      <c r="H107" s="563"/>
      <c r="I107" s="563"/>
      <c r="J107" s="563"/>
      <c r="K107" s="563"/>
      <c r="L107" s="563"/>
      <c r="M107" s="563"/>
      <c r="N107" s="563"/>
      <c r="O107" s="563"/>
      <c r="P107" s="563"/>
      <c r="Q107" s="563"/>
      <c r="S107" s="563"/>
    </row>
    <row r="108" spans="3:19">
      <c r="C108" t="s">
        <v>454</v>
      </c>
      <c r="D108" t="s">
        <v>455</v>
      </c>
      <c r="E108" t="s">
        <v>450</v>
      </c>
      <c r="F108" s="563" t="str" cm="1">
        <f t="array" ref="F108">[6]!HsGetValue($V$42,"Account#"&amp;LEFT($E108,7),"Allocations#Allocations","FundEntity#FNSG","Projects#"&amp;$V$41,"Scenario#Actual","Version#Official","Year#"&amp;$D108,"Period#"&amp;F$39,"BalanceType#MOVE","CostCentres#"&amp;$C108,"View#PTD")</f>
        <v>#Missing</v>
      </c>
      <c r="G108" s="563" t="str" cm="1">
        <f t="array" ref="G108">[6]!HsGetValue($V$42,"Account#"&amp;LEFT($E108,7),"Allocations#Allocations","FundEntity#FNSG","Projects#"&amp;$V$41,"Scenario#Actual","Version#Official","Year#"&amp;$D108,"Period#"&amp;G$39,"BalanceType#MOVE","CostCentres#"&amp;$C108,"View#PTD")</f>
        <v>#Missing</v>
      </c>
      <c r="H108" s="563" t="str" cm="1">
        <f t="array" ref="H108">[6]!HsGetValue($V$42,"Account#"&amp;LEFT($E108,7),"Allocations#Allocations","FundEntity#FNSG","Projects#"&amp;$V$41,"Scenario#Actual","Version#Official","Year#"&amp;$D108,"Period#"&amp;H$39,"BalanceType#MOVE","CostCentres#"&amp;$C108,"View#PTD")</f>
        <v>#Missing</v>
      </c>
      <c r="I108" s="563" t="str" cm="1">
        <f t="array" ref="I108">[6]!HsGetValue($V$42,"Account#"&amp;LEFT($E108,7),"Allocations#Allocations","FundEntity#FNSG","Projects#"&amp;$V$41,"Scenario#Actual","Version#Official","Year#"&amp;$D108,"Period#"&amp;I$39,"BalanceType#MOVE","CostCentres#"&amp;$C108,"View#PTD")</f>
        <v>#Missing</v>
      </c>
      <c r="J108" s="563" t="str" cm="1">
        <f t="array" ref="J108">[6]!HsGetValue($V$42,"Account#"&amp;LEFT($E108,7),"Allocations#Allocations","FundEntity#FNSG","Projects#"&amp;$V$41,"Scenario#Actual","Version#Official","Year#"&amp;$D108,"Period#"&amp;J$39,"BalanceType#MOVE","CostCentres#"&amp;$C108,"View#PTD")</f>
        <v>#Missing</v>
      </c>
      <c r="K108" s="563" t="str" cm="1">
        <f t="array" ref="K108">[6]!HsGetValue($V$42,"Account#"&amp;LEFT($E108,7),"Allocations#Allocations","FundEntity#FNSG","Projects#"&amp;$V$41,"Scenario#Actual","Version#Official","Year#"&amp;$D108,"Period#"&amp;K$39,"BalanceType#MOVE","CostCentres#"&amp;$C108,"View#PTD")</f>
        <v>#Missing</v>
      </c>
      <c r="L108" s="563" t="str" cm="1">
        <f t="array" ref="L108">[6]!HsGetValue($V$42,"Account#"&amp;LEFT($E108,7),"Allocations#Allocations","FundEntity#FNSG","Projects#"&amp;$V$41,"Scenario#Actual","Version#Official","Year#"&amp;$D108,"Period#"&amp;L$39,"BalanceType#MOVE","CostCentres#"&amp;$C108,"View#PTD")</f>
        <v>#Missing</v>
      </c>
      <c r="M108" s="563" t="str" cm="1">
        <f t="array" ref="M108">[6]!HsGetValue($V$42,"Account#"&amp;LEFT($E108,7),"Allocations#Allocations","FundEntity#FNSG","Projects#"&amp;$V$41,"Scenario#Actual","Version#Official","Year#"&amp;$D108,"Period#"&amp;M$39,"BalanceType#MOVE","CostCentres#"&amp;$C108,"View#PTD")</f>
        <v>#Missing</v>
      </c>
      <c r="N108" s="563" t="str" cm="1">
        <f t="array" ref="N108">[6]!HsGetValue($V$42,"Account#"&amp;LEFT($E108,7),"Allocations#Allocations","FundEntity#FNSG","Projects#"&amp;$V$41,"Scenario#Actual","Version#Official","Year#"&amp;$D108,"Period#"&amp;N$39,"BalanceType#MOVE","CostCentres#"&amp;$C108,"View#PTD")</f>
        <v>#Missing</v>
      </c>
      <c r="O108" s="563" t="str" cm="1">
        <f t="array" ref="O108">[6]!HsGetValue($V$42,"Account#"&amp;LEFT($E108,7),"Allocations#Allocations","FundEntity#FNSG","Projects#"&amp;$V$41,"Scenario#Actual","Version#Official","Year#"&amp;$D108,"Period#"&amp;O$39,"BalanceType#MOVE","CostCentres#"&amp;$C108,"View#PTD")</f>
        <v>#Missing</v>
      </c>
      <c r="P108" s="563" t="str" cm="1">
        <f t="array" ref="P108">[6]!HsGetValue($V$42,"Account#"&amp;LEFT($E108,7),"Allocations#Allocations","FundEntity#FNSG","Projects#"&amp;$V$41,"Scenario#Actual","Version#Official","Year#"&amp;$D108,"Period#"&amp;P$39,"BalanceType#MOVE","CostCentres#"&amp;$C108,"View#PTD")</f>
        <v>#Missing</v>
      </c>
      <c r="Q108" s="563" t="str" cm="1">
        <f t="array" ref="Q108">[6]!HsGetValue($V$42,"Account#"&amp;LEFT($E108,7),"Allocations#Allocations","FundEntity#FNSG","Projects#"&amp;$V$41,"Scenario#Actual","Version#Official","Year#"&amp;$D108,"Period#"&amp;Q$39,"BalanceType#MOVE","CostCentres#"&amp;$C108,"View#PTD")</f>
        <v>#Missing</v>
      </c>
      <c r="S108" s="563" t="str" cm="1">
        <f t="array" ref="S108">[6]!HsGetValue($V$42,"Account#"&amp;LEFT($E108,7),"Allocations#Allocations","FundEntity#FNSG","Projects#"&amp;$V$41,"Scenario#Actual","Version#Official","Year#"&amp;$D108,"Period#"&amp;S$39,"BalanceType#MOVE","CostCentres#"&amp;$C108,"View#YTD")</f>
        <v>#Missing</v>
      </c>
    </row>
    <row r="109" spans="3:19">
      <c r="C109" t="s">
        <v>454</v>
      </c>
      <c r="D109" t="s">
        <v>455</v>
      </c>
      <c r="E109" t="s">
        <v>451</v>
      </c>
      <c r="F109" s="563" t="str" cm="1">
        <f t="array" ref="F109">[6]!HsGetValue($V$42,"Account#"&amp;LEFT($E109,7),"Allocations#Allocations","FundEntity#FNSG","Projects#"&amp;$V$41,"Scenario#Actual","Version#Official","Year#"&amp;$D109,"Period#"&amp;F$39,"BalanceType#MOVE","CostCentres#"&amp;$C109,"View#PTD")</f>
        <v>#Missing</v>
      </c>
      <c r="G109" s="563" t="str" cm="1">
        <f t="array" ref="G109">[6]!HsGetValue($V$42,"Account#"&amp;LEFT($E109,7),"Allocations#Allocations","FundEntity#FNSG","Projects#"&amp;$V$41,"Scenario#Actual","Version#Official","Year#"&amp;$D109,"Period#"&amp;G$39,"BalanceType#MOVE","CostCentres#"&amp;$C109,"View#PTD")</f>
        <v>#Missing</v>
      </c>
      <c r="H109" s="563" t="str" cm="1">
        <f t="array" ref="H109">[6]!HsGetValue($V$42,"Account#"&amp;LEFT($E109,7),"Allocations#Allocations","FundEntity#FNSG","Projects#"&amp;$V$41,"Scenario#Actual","Version#Official","Year#"&amp;$D109,"Period#"&amp;H$39,"BalanceType#MOVE","CostCentres#"&amp;$C109,"View#PTD")</f>
        <v>#Missing</v>
      </c>
      <c r="I109" s="563" t="str" cm="1">
        <f t="array" ref="I109">[6]!HsGetValue($V$42,"Account#"&amp;LEFT($E109,7),"Allocations#Allocations","FundEntity#FNSG","Projects#"&amp;$V$41,"Scenario#Actual","Version#Official","Year#"&amp;$D109,"Period#"&amp;I$39,"BalanceType#MOVE","CostCentres#"&amp;$C109,"View#PTD")</f>
        <v>#Missing</v>
      </c>
      <c r="J109" s="563" t="str" cm="1">
        <f t="array" ref="J109">[6]!HsGetValue($V$42,"Account#"&amp;LEFT($E109,7),"Allocations#Allocations","FundEntity#FNSG","Projects#"&amp;$V$41,"Scenario#Actual","Version#Official","Year#"&amp;$D109,"Period#"&amp;J$39,"BalanceType#MOVE","CostCentres#"&amp;$C109,"View#PTD")</f>
        <v>#Missing</v>
      </c>
      <c r="K109" s="563" t="str" cm="1">
        <f t="array" ref="K109">[6]!HsGetValue($V$42,"Account#"&amp;LEFT($E109,7),"Allocations#Allocations","FundEntity#FNSG","Projects#"&amp;$V$41,"Scenario#Actual","Version#Official","Year#"&amp;$D109,"Period#"&amp;K$39,"BalanceType#MOVE","CostCentres#"&amp;$C109,"View#PTD")</f>
        <v>#Missing</v>
      </c>
      <c r="L109" s="563" t="str" cm="1">
        <f t="array" ref="L109">[6]!HsGetValue($V$42,"Account#"&amp;LEFT($E109,7),"Allocations#Allocations","FundEntity#FNSG","Projects#"&amp;$V$41,"Scenario#Actual","Version#Official","Year#"&amp;$D109,"Period#"&amp;L$39,"BalanceType#MOVE","CostCentres#"&amp;$C109,"View#PTD")</f>
        <v>#Missing</v>
      </c>
      <c r="M109" s="563" t="str" cm="1">
        <f t="array" ref="M109">[6]!HsGetValue($V$42,"Account#"&amp;LEFT($E109,7),"Allocations#Allocations","FundEntity#FNSG","Projects#"&amp;$V$41,"Scenario#Actual","Version#Official","Year#"&amp;$D109,"Period#"&amp;M$39,"BalanceType#MOVE","CostCentres#"&amp;$C109,"View#PTD")</f>
        <v>#Missing</v>
      </c>
      <c r="N109" s="563" t="str" cm="1">
        <f t="array" ref="N109">[6]!HsGetValue($V$42,"Account#"&amp;LEFT($E109,7),"Allocations#Allocations","FundEntity#FNSG","Projects#"&amp;$V$41,"Scenario#Actual","Version#Official","Year#"&amp;$D109,"Period#"&amp;N$39,"BalanceType#MOVE","CostCentres#"&amp;$C109,"View#PTD")</f>
        <v>#Missing</v>
      </c>
      <c r="O109" s="563" t="str" cm="1">
        <f t="array" ref="O109">[6]!HsGetValue($V$42,"Account#"&amp;LEFT($E109,7),"Allocations#Allocations","FundEntity#FNSG","Projects#"&amp;$V$41,"Scenario#Actual","Version#Official","Year#"&amp;$D109,"Period#"&amp;O$39,"BalanceType#MOVE","CostCentres#"&amp;$C109,"View#PTD")</f>
        <v>#Missing</v>
      </c>
      <c r="P109" s="563" t="str" cm="1">
        <f t="array" ref="P109">[6]!HsGetValue($V$42,"Account#"&amp;LEFT($E109,7),"Allocations#Allocations","FundEntity#FNSG","Projects#"&amp;$V$41,"Scenario#Actual","Version#Official","Year#"&amp;$D109,"Period#"&amp;P$39,"BalanceType#MOVE","CostCentres#"&amp;$C109,"View#PTD")</f>
        <v>#Missing</v>
      </c>
      <c r="Q109" s="563" t="str" cm="1">
        <f t="array" ref="Q109">[6]!HsGetValue($V$42,"Account#"&amp;LEFT($E109,7),"Allocations#Allocations","FundEntity#FNSG","Projects#"&amp;$V$41,"Scenario#Actual","Version#Official","Year#"&amp;$D109,"Period#"&amp;Q$39,"BalanceType#MOVE","CostCentres#"&amp;$C109,"View#PTD")</f>
        <v>#Missing</v>
      </c>
      <c r="S109" s="563" t="str" cm="1">
        <f t="array" ref="S109">[6]!HsGetValue($V$42,"Account#"&amp;LEFT($E109,7),"Allocations#Allocations","FundEntity#FNSG","Projects#"&amp;$V$41,"Scenario#Actual","Version#Official","Year#"&amp;$D109,"Period#"&amp;S$39,"BalanceType#MOVE","CostCentres#"&amp;$C109,"View#YTD")</f>
        <v>#Missing</v>
      </c>
    </row>
    <row r="110" spans="3:19">
      <c r="C110" t="s">
        <v>454</v>
      </c>
      <c r="D110" t="s">
        <v>455</v>
      </c>
      <c r="E110" t="s">
        <v>452</v>
      </c>
      <c r="F110" s="563" t="str" cm="1">
        <f t="array" ref="F110">[6]!HsGetValue($V$42,"Account#"&amp;LEFT($E110,7),"Allocations#Allocations","FundEntity#FNSG","Projects#"&amp;$V$41,"Scenario#Actual","Version#Official","Year#"&amp;$D110,"Period#"&amp;F$39,"BalanceType#MOVE","CostCentres#"&amp;$C110,"View#PTD")</f>
        <v>#Missing</v>
      </c>
      <c r="G110" s="563" t="str" cm="1">
        <f t="array" ref="G110">[6]!HsGetValue($V$42,"Account#"&amp;LEFT($E110,7),"Allocations#Allocations","FundEntity#FNSG","Projects#"&amp;$V$41,"Scenario#Actual","Version#Official","Year#"&amp;$D110,"Period#"&amp;G$39,"BalanceType#MOVE","CostCentres#"&amp;$C110,"View#PTD")</f>
        <v>#Missing</v>
      </c>
      <c r="H110" s="563" t="str" cm="1">
        <f t="array" ref="H110">[6]!HsGetValue($V$42,"Account#"&amp;LEFT($E110,7),"Allocations#Allocations","FundEntity#FNSG","Projects#"&amp;$V$41,"Scenario#Actual","Version#Official","Year#"&amp;$D110,"Period#"&amp;H$39,"BalanceType#MOVE","CostCentres#"&amp;$C110,"View#PTD")</f>
        <v>#Missing</v>
      </c>
      <c r="I110" s="563" t="str" cm="1">
        <f t="array" ref="I110">[6]!HsGetValue($V$42,"Account#"&amp;LEFT($E110,7),"Allocations#Allocations","FundEntity#FNSG","Projects#"&amp;$V$41,"Scenario#Actual","Version#Official","Year#"&amp;$D110,"Period#"&amp;I$39,"BalanceType#MOVE","CostCentres#"&amp;$C110,"View#PTD")</f>
        <v>#Missing</v>
      </c>
      <c r="J110" s="563" t="str" cm="1">
        <f t="array" ref="J110">[6]!HsGetValue($V$42,"Account#"&amp;LEFT($E110,7),"Allocations#Allocations","FundEntity#FNSG","Projects#"&amp;$V$41,"Scenario#Actual","Version#Official","Year#"&amp;$D110,"Period#"&amp;J$39,"BalanceType#MOVE","CostCentres#"&amp;$C110,"View#PTD")</f>
        <v>#Missing</v>
      </c>
      <c r="K110" s="563" t="str" cm="1">
        <f t="array" ref="K110">[6]!HsGetValue($V$42,"Account#"&amp;LEFT($E110,7),"Allocations#Allocations","FundEntity#FNSG","Projects#"&amp;$V$41,"Scenario#Actual","Version#Official","Year#"&amp;$D110,"Period#"&amp;K$39,"BalanceType#MOVE","CostCentres#"&amp;$C110,"View#PTD")</f>
        <v>#Missing</v>
      </c>
      <c r="L110" s="563" t="str" cm="1">
        <f t="array" ref="L110">[6]!HsGetValue($V$42,"Account#"&amp;LEFT($E110,7),"Allocations#Allocations","FundEntity#FNSG","Projects#"&amp;$V$41,"Scenario#Actual","Version#Official","Year#"&amp;$D110,"Period#"&amp;L$39,"BalanceType#MOVE","CostCentres#"&amp;$C110,"View#PTD")</f>
        <v>#Missing</v>
      </c>
      <c r="M110" s="563" t="str" cm="1">
        <f t="array" ref="M110">[6]!HsGetValue($V$42,"Account#"&amp;LEFT($E110,7),"Allocations#Allocations","FundEntity#FNSG","Projects#"&amp;$V$41,"Scenario#Actual","Version#Official","Year#"&amp;$D110,"Period#"&amp;M$39,"BalanceType#MOVE","CostCentres#"&amp;$C110,"View#PTD")</f>
        <v>#Missing</v>
      </c>
      <c r="N110" s="563" t="str" cm="1">
        <f t="array" ref="N110">[6]!HsGetValue($V$42,"Account#"&amp;LEFT($E110,7),"Allocations#Allocations","FundEntity#FNSG","Projects#"&amp;$V$41,"Scenario#Actual","Version#Official","Year#"&amp;$D110,"Period#"&amp;N$39,"BalanceType#MOVE","CostCentres#"&amp;$C110,"View#PTD")</f>
        <v>#Missing</v>
      </c>
      <c r="O110" s="563" t="str" cm="1">
        <f t="array" ref="O110">[6]!HsGetValue($V$42,"Account#"&amp;LEFT($E110,7),"Allocations#Allocations","FundEntity#FNSG","Projects#"&amp;$V$41,"Scenario#Actual","Version#Official","Year#"&amp;$D110,"Period#"&amp;O$39,"BalanceType#MOVE","CostCentres#"&amp;$C110,"View#PTD")</f>
        <v>#Missing</v>
      </c>
      <c r="P110" s="563" t="str" cm="1">
        <f t="array" ref="P110">[6]!HsGetValue($V$42,"Account#"&amp;LEFT($E110,7),"Allocations#Allocations","FundEntity#FNSG","Projects#"&amp;$V$41,"Scenario#Actual","Version#Official","Year#"&amp;$D110,"Period#"&amp;P$39,"BalanceType#MOVE","CostCentres#"&amp;$C110,"View#PTD")</f>
        <v>#Missing</v>
      </c>
      <c r="Q110" s="563" t="str" cm="1">
        <f t="array" ref="Q110">[6]!HsGetValue($V$42,"Account#"&amp;LEFT($E110,7),"Allocations#Allocations","FundEntity#FNSG","Projects#"&amp;$V$41,"Scenario#Actual","Version#Official","Year#"&amp;$D110,"Period#"&amp;Q$39,"BalanceType#MOVE","CostCentres#"&amp;$C110,"View#PTD")</f>
        <v>#Missing</v>
      </c>
      <c r="S110" s="563" t="str" cm="1">
        <f t="array" ref="S110">[6]!HsGetValue($V$42,"Account#"&amp;LEFT($E110,7),"Allocations#Allocations","FundEntity#FNSG","Projects#"&amp;$V$41,"Scenario#Actual","Version#Official","Year#"&amp;$D110,"Period#"&amp;S$39,"BalanceType#MOVE","CostCentres#"&amp;$C110,"View#YTD")</f>
        <v>#Missing</v>
      </c>
    </row>
    <row r="112" spans="3:19">
      <c r="C112" s="567" t="s">
        <v>456</v>
      </c>
      <c r="D112" s="567"/>
      <c r="E112" s="567"/>
      <c r="F112" s="567"/>
      <c r="G112" s="567"/>
      <c r="H112" s="567"/>
      <c r="I112" s="567"/>
      <c r="J112" s="567"/>
      <c r="K112" s="567"/>
      <c r="L112" s="567"/>
      <c r="M112" s="567"/>
      <c r="N112" s="567"/>
      <c r="O112" s="567"/>
      <c r="P112" s="567"/>
      <c r="Q112" s="567"/>
      <c r="R112" s="567"/>
      <c r="S112" s="567"/>
    </row>
    <row r="114" spans="3:19">
      <c r="C114" t="s">
        <v>433</v>
      </c>
      <c r="D114" t="s">
        <v>413</v>
      </c>
      <c r="E114" t="s">
        <v>434</v>
      </c>
      <c r="F114" s="563" cm="1">
        <f t="array" ref="F114">[6]!HsGetValue($V$42,"Account#"&amp;LEFT($E114,7),"Allocations#Allocations","FundEntity#FNSR","Projects#"&amp;$V$41,"Scenario#Actual","Version#Official","Year#"&amp;$D114,"Period#"&amp;F$39,"BalanceType#MOVE","CostCentres#"&amp;$C114,"View#PTD")</f>
        <v>12964.869999999999</v>
      </c>
      <c r="G114" s="563" cm="1">
        <f t="array" ref="G114">[6]!HsGetValue($V$42,"Account#"&amp;LEFT($E114,7),"Allocations#Allocations","FundEntity#FNSR","Projects#"&amp;$V$41,"Scenario#Actual","Version#Official","Year#"&amp;$D114,"Period#"&amp;G$39,"BalanceType#MOVE","CostCentres#"&amp;$C114,"View#PTD")</f>
        <v>20571.13</v>
      </c>
      <c r="H114" s="563" cm="1">
        <f t="array" ref="H114">[6]!HsGetValue($V$42,"Account#"&amp;LEFT($E114,7),"Allocations#Allocations","FundEntity#FNSR","Projects#"&amp;$V$41,"Scenario#Actual","Version#Official","Year#"&amp;$D114,"Period#"&amp;H$39,"BalanceType#MOVE","CostCentres#"&amp;$C114,"View#PTD")</f>
        <v>38028.71</v>
      </c>
      <c r="I114" s="563" cm="1">
        <f t="array" ref="I114">[6]!HsGetValue($V$42,"Account#"&amp;LEFT($E114,7),"Allocations#Allocations","FundEntity#FNSR","Projects#"&amp;$V$41,"Scenario#Actual","Version#Official","Year#"&amp;$D114,"Period#"&amp;I$39,"BalanceType#MOVE","CostCentres#"&amp;$C114,"View#PTD")</f>
        <v>2526.44</v>
      </c>
      <c r="J114" s="563" cm="1">
        <f t="array" ref="J114">[6]!HsGetValue($V$42,"Account#"&amp;LEFT($E114,7),"Allocations#Allocations","FundEntity#FNSR","Projects#"&amp;$V$41,"Scenario#Actual","Version#Official","Year#"&amp;$D114,"Period#"&amp;J$39,"BalanceType#MOVE","CostCentres#"&amp;$C114,"View#PTD")</f>
        <v>21536.44</v>
      </c>
      <c r="K114" s="563" cm="1">
        <f t="array" ref="K114">[6]!HsGetValue($V$42,"Account#"&amp;LEFT($E114,7),"Allocations#Allocations","FundEntity#FNSR","Projects#"&amp;$V$41,"Scenario#Actual","Version#Official","Year#"&amp;$D114,"Period#"&amp;K$39,"BalanceType#MOVE","CostCentres#"&amp;$C114,"View#PTD")</f>
        <v>16904.43</v>
      </c>
      <c r="L114" s="563" cm="1">
        <f t="array" ref="L114">[6]!HsGetValue($V$42,"Account#"&amp;LEFT($E114,7),"Allocations#Allocations","FundEntity#FNSR","Projects#"&amp;$V$41,"Scenario#Actual","Version#Official","Year#"&amp;$D114,"Period#"&amp;L$39,"BalanceType#MOVE","CostCentres#"&amp;$C114,"View#PTD")</f>
        <v>14075.17</v>
      </c>
      <c r="M114" s="563" cm="1">
        <f t="array" ref="M114">[6]!HsGetValue($V$42,"Account#"&amp;LEFT($E114,7),"Allocations#Allocations","FundEntity#FNSR","Projects#"&amp;$V$41,"Scenario#Actual","Version#Official","Year#"&amp;$D114,"Period#"&amp;M$39,"BalanceType#MOVE","CostCentres#"&amp;$C114,"View#PTD")</f>
        <v>11886.67</v>
      </c>
      <c r="N114" s="563" cm="1">
        <f t="array" ref="N114">[6]!HsGetValue($V$42,"Account#"&amp;LEFT($E114,7),"Allocations#Allocations","FundEntity#FNSR","Projects#"&amp;$V$41,"Scenario#Actual","Version#Official","Year#"&amp;$D114,"Period#"&amp;N$39,"BalanceType#MOVE","CostCentres#"&amp;$C114,"View#PTD")</f>
        <v>0</v>
      </c>
      <c r="O114" s="563" cm="1">
        <f t="array" ref="O114">[6]!HsGetValue($V$42,"Account#"&amp;LEFT($E114,7),"Allocations#Allocations","FundEntity#FNSR","Projects#"&amp;$V$41,"Scenario#Actual","Version#Official","Year#"&amp;$D114,"Period#"&amp;O$39,"BalanceType#MOVE","CostCentres#"&amp;$C114,"View#PTD")</f>
        <v>0</v>
      </c>
      <c r="P114" s="563" cm="1">
        <f t="array" ref="P114">[6]!HsGetValue($V$42,"Account#"&amp;LEFT($E114,7),"Allocations#Allocations","FundEntity#FNSR","Projects#"&amp;$V$41,"Scenario#Actual","Version#Official","Year#"&amp;$D114,"Period#"&amp;P$39,"BalanceType#MOVE","CostCentres#"&amp;$C114,"View#PTD")</f>
        <v>0</v>
      </c>
      <c r="Q114" s="563" cm="1">
        <f t="array" ref="Q114">[6]!HsGetValue($V$42,"Account#"&amp;LEFT($E114,7),"Allocations#Allocations","FundEntity#FNSR","Projects#"&amp;$V$41,"Scenario#Actual","Version#Official","Year#"&amp;$D114,"Period#"&amp;Q$39,"BalanceType#MOVE","CostCentres#"&amp;$C114,"View#PTD")</f>
        <v>0</v>
      </c>
      <c r="S114" s="563" cm="1">
        <f t="array" ref="S114">[6]!HsGetValue($V$42,"Account#"&amp;LEFT($E114,7),"Allocations#Allocations","FundEntity#FNSR","Projects#"&amp;$V$41,"Scenario#Actual","Version#Official","Year#"&amp;$D114,"Period#"&amp;S$39,"BalanceType#MOVE","CostCentres#"&amp;$C114,"View#YTD")</f>
        <v>138493.85999999999</v>
      </c>
    </row>
    <row r="115" spans="3:19">
      <c r="C115" t="s">
        <v>433</v>
      </c>
      <c r="D115" t="s">
        <v>413</v>
      </c>
      <c r="E115" t="s">
        <v>435</v>
      </c>
      <c r="F115" s="563" cm="1">
        <f t="array" ref="F115">[6]!HsGetValue($V$42,"Account#"&amp;LEFT($E115,7),"Allocations#Allocations","FundEntity#FNSR","Projects#"&amp;$V$41,"Scenario#Actual","Version#Official","Year#"&amp;$D115,"Period#"&amp;F$39,"BalanceType#MOVE","CostCentres#"&amp;$C115,"View#PTD")</f>
        <v>0</v>
      </c>
      <c r="G115" s="563" cm="1">
        <f t="array" ref="G115">[6]!HsGetValue($V$42,"Account#"&amp;LEFT($E115,7),"Allocations#Allocations","FundEntity#FNSR","Projects#"&amp;$V$41,"Scenario#Actual","Version#Official","Year#"&amp;$D115,"Period#"&amp;G$39,"BalanceType#MOVE","CostCentres#"&amp;$C115,"View#PTD")</f>
        <v>0</v>
      </c>
      <c r="H115" s="563" cm="1">
        <f t="array" ref="H115">[6]!HsGetValue($V$42,"Account#"&amp;LEFT($E115,7),"Allocations#Allocations","FundEntity#FNSR","Projects#"&amp;$V$41,"Scenario#Actual","Version#Official","Year#"&amp;$D115,"Period#"&amp;H$39,"BalanceType#MOVE","CostCentres#"&amp;$C115,"View#PTD")</f>
        <v>0</v>
      </c>
      <c r="I115" s="563" cm="1">
        <f t="array" ref="I115">[6]!HsGetValue($V$42,"Account#"&amp;LEFT($E115,7),"Allocations#Allocations","FundEntity#FNSR","Projects#"&amp;$V$41,"Scenario#Actual","Version#Official","Year#"&amp;$D115,"Period#"&amp;I$39,"BalanceType#MOVE","CostCentres#"&amp;$C115,"View#PTD")</f>
        <v>0</v>
      </c>
      <c r="J115" s="563" cm="1">
        <f t="array" ref="J115">[6]!HsGetValue($V$42,"Account#"&amp;LEFT($E115,7),"Allocations#Allocations","FundEntity#FNSR","Projects#"&amp;$V$41,"Scenario#Actual","Version#Official","Year#"&amp;$D115,"Period#"&amp;J$39,"BalanceType#MOVE","CostCentres#"&amp;$C115,"View#PTD")</f>
        <v>0</v>
      </c>
      <c r="K115" s="563" cm="1">
        <f t="array" ref="K115">[6]!HsGetValue($V$42,"Account#"&amp;LEFT($E115,7),"Allocations#Allocations","FundEntity#FNSR","Projects#"&amp;$V$41,"Scenario#Actual","Version#Official","Year#"&amp;$D115,"Period#"&amp;K$39,"BalanceType#MOVE","CostCentres#"&amp;$C115,"View#PTD")</f>
        <v>0</v>
      </c>
      <c r="L115" s="563" cm="1">
        <f t="array" ref="L115">[6]!HsGetValue($V$42,"Account#"&amp;LEFT($E115,7),"Allocations#Allocations","FundEntity#FNSR","Projects#"&amp;$V$41,"Scenario#Actual","Version#Official","Year#"&amp;$D115,"Period#"&amp;L$39,"BalanceType#MOVE","CostCentres#"&amp;$C115,"View#PTD")</f>
        <v>0</v>
      </c>
      <c r="M115" s="563" cm="1">
        <f t="array" ref="M115">[6]!HsGetValue($V$42,"Account#"&amp;LEFT($E115,7),"Allocations#Allocations","FundEntity#FNSR","Projects#"&amp;$V$41,"Scenario#Actual","Version#Official","Year#"&amp;$D115,"Period#"&amp;M$39,"BalanceType#MOVE","CostCentres#"&amp;$C115,"View#PTD")</f>
        <v>0</v>
      </c>
      <c r="N115" s="563" cm="1">
        <f t="array" ref="N115">[6]!HsGetValue($V$42,"Account#"&amp;LEFT($E115,7),"Allocations#Allocations","FundEntity#FNSR","Projects#"&amp;$V$41,"Scenario#Actual","Version#Official","Year#"&amp;$D115,"Period#"&amp;N$39,"BalanceType#MOVE","CostCentres#"&amp;$C115,"View#PTD")</f>
        <v>0</v>
      </c>
      <c r="O115" s="563" cm="1">
        <f t="array" ref="O115">[6]!HsGetValue($V$42,"Account#"&amp;LEFT($E115,7),"Allocations#Allocations","FundEntity#FNSR","Projects#"&amp;$V$41,"Scenario#Actual","Version#Official","Year#"&amp;$D115,"Period#"&amp;O$39,"BalanceType#MOVE","CostCentres#"&amp;$C115,"View#PTD")</f>
        <v>0</v>
      </c>
      <c r="P115" s="563" cm="1">
        <f t="array" ref="P115">[6]!HsGetValue($V$42,"Account#"&amp;LEFT($E115,7),"Allocations#Allocations","FundEntity#FNSR","Projects#"&amp;$V$41,"Scenario#Actual","Version#Official","Year#"&amp;$D115,"Period#"&amp;P$39,"BalanceType#MOVE","CostCentres#"&amp;$C115,"View#PTD")</f>
        <v>0</v>
      </c>
      <c r="Q115" s="563" cm="1">
        <f t="array" ref="Q115">[6]!HsGetValue($V$42,"Account#"&amp;LEFT($E115,7),"Allocations#Allocations","FundEntity#FNSR","Projects#"&amp;$V$41,"Scenario#Actual","Version#Official","Year#"&amp;$D115,"Period#"&amp;Q$39,"BalanceType#MOVE","CostCentres#"&amp;$C115,"View#PTD")</f>
        <v>0</v>
      </c>
      <c r="S115" s="563" cm="1">
        <f t="array" ref="S115">[6]!HsGetValue($V$42,"Account#"&amp;LEFT($E115,7),"Allocations#Allocations","FundEntity#FNSR","Projects#"&amp;$V$41,"Scenario#Actual","Version#Official","Year#"&amp;$D115,"Period#"&amp;S$39,"BalanceType#MOVE","CostCentres#"&amp;$C115,"View#YTD")</f>
        <v>0</v>
      </c>
    </row>
    <row r="116" spans="3:19">
      <c r="C116" t="s">
        <v>433</v>
      </c>
      <c r="D116" t="s">
        <v>413</v>
      </c>
      <c r="E116" t="s">
        <v>437</v>
      </c>
      <c r="F116" s="563" cm="1">
        <f t="array" ref="F116">[6]!HsGetValue($V$42,"Account#"&amp;LEFT($E116,7),"Allocations#Allocations","FundEntity#FNSR","Projects#"&amp;$V$41,"Scenario#Actual","Version#Official","Year#"&amp;$D116,"Period#"&amp;F$39,"BalanceType#MOVE","CostCentres#"&amp;$C116,"View#PTD")</f>
        <v>0</v>
      </c>
      <c r="G116" s="563" cm="1">
        <f t="array" ref="G116">[6]!HsGetValue($V$42,"Account#"&amp;LEFT($E116,7),"Allocations#Allocations","FundEntity#FNSR","Projects#"&amp;$V$41,"Scenario#Actual","Version#Official","Year#"&amp;$D116,"Period#"&amp;G$39,"BalanceType#MOVE","CostCentres#"&amp;$C116,"View#PTD")</f>
        <v>0</v>
      </c>
      <c r="H116" s="563" cm="1">
        <f t="array" ref="H116">[6]!HsGetValue($V$42,"Account#"&amp;LEFT($E116,7),"Allocations#Allocations","FundEntity#FNSR","Projects#"&amp;$V$41,"Scenario#Actual","Version#Official","Year#"&amp;$D116,"Period#"&amp;H$39,"BalanceType#MOVE","CostCentres#"&amp;$C116,"View#PTD")</f>
        <v>0</v>
      </c>
      <c r="I116" s="563" cm="1">
        <f t="array" ref="I116">[6]!HsGetValue($V$42,"Account#"&amp;LEFT($E116,7),"Allocations#Allocations","FundEntity#FNSR","Projects#"&amp;$V$41,"Scenario#Actual","Version#Official","Year#"&amp;$D116,"Period#"&amp;I$39,"BalanceType#MOVE","CostCentres#"&amp;$C116,"View#PTD")</f>
        <v>0</v>
      </c>
      <c r="J116" s="563" cm="1">
        <f t="array" ref="J116">[6]!HsGetValue($V$42,"Account#"&amp;LEFT($E116,7),"Allocations#Allocations","FundEntity#FNSR","Projects#"&amp;$V$41,"Scenario#Actual","Version#Official","Year#"&amp;$D116,"Period#"&amp;J$39,"BalanceType#MOVE","CostCentres#"&amp;$C116,"View#PTD")</f>
        <v>0</v>
      </c>
      <c r="K116" s="563" cm="1">
        <f t="array" ref="K116">[6]!HsGetValue($V$42,"Account#"&amp;LEFT($E116,7),"Allocations#Allocations","FundEntity#FNSR","Projects#"&amp;$V$41,"Scenario#Actual","Version#Official","Year#"&amp;$D116,"Period#"&amp;K$39,"BalanceType#MOVE","CostCentres#"&amp;$C116,"View#PTD")</f>
        <v>0</v>
      </c>
      <c r="L116" s="563" cm="1">
        <f t="array" ref="L116">[6]!HsGetValue($V$42,"Account#"&amp;LEFT($E116,7),"Allocations#Allocations","FundEntity#FNSR","Projects#"&amp;$V$41,"Scenario#Actual","Version#Official","Year#"&amp;$D116,"Period#"&amp;L$39,"BalanceType#MOVE","CostCentres#"&amp;$C116,"View#PTD")</f>
        <v>0</v>
      </c>
      <c r="M116" s="563" cm="1">
        <f t="array" ref="M116">[6]!HsGetValue($V$42,"Account#"&amp;LEFT($E116,7),"Allocations#Allocations","FundEntity#FNSR","Projects#"&amp;$V$41,"Scenario#Actual","Version#Official","Year#"&amp;$D116,"Period#"&amp;M$39,"BalanceType#MOVE","CostCentres#"&amp;$C116,"View#PTD")</f>
        <v>0</v>
      </c>
      <c r="N116" s="563" cm="1">
        <f t="array" ref="N116">[6]!HsGetValue($V$42,"Account#"&amp;LEFT($E116,7),"Allocations#Allocations","FundEntity#FNSR","Projects#"&amp;$V$41,"Scenario#Actual","Version#Official","Year#"&amp;$D116,"Period#"&amp;N$39,"BalanceType#MOVE","CostCentres#"&amp;$C116,"View#PTD")</f>
        <v>0</v>
      </c>
      <c r="O116" s="563" cm="1">
        <f t="array" ref="O116">[6]!HsGetValue($V$42,"Account#"&amp;LEFT($E116,7),"Allocations#Allocations","FundEntity#FNSR","Projects#"&amp;$V$41,"Scenario#Actual","Version#Official","Year#"&amp;$D116,"Period#"&amp;O$39,"BalanceType#MOVE","CostCentres#"&amp;$C116,"View#PTD")</f>
        <v>0</v>
      </c>
      <c r="P116" s="563" cm="1">
        <f t="array" ref="P116">[6]!HsGetValue($V$42,"Account#"&amp;LEFT($E116,7),"Allocations#Allocations","FundEntity#FNSR","Projects#"&amp;$V$41,"Scenario#Actual","Version#Official","Year#"&amp;$D116,"Period#"&amp;P$39,"BalanceType#MOVE","CostCentres#"&amp;$C116,"View#PTD")</f>
        <v>0</v>
      </c>
      <c r="Q116" s="563" cm="1">
        <f t="array" ref="Q116">[6]!HsGetValue($V$42,"Account#"&amp;LEFT($E116,7),"Allocations#Allocations","FundEntity#FNSR","Projects#"&amp;$V$41,"Scenario#Actual","Version#Official","Year#"&amp;$D116,"Period#"&amp;Q$39,"BalanceType#MOVE","CostCentres#"&amp;$C116,"View#PTD")</f>
        <v>0</v>
      </c>
      <c r="S116" s="563" cm="1">
        <f t="array" ref="S116">[6]!HsGetValue($V$42,"Account#"&amp;LEFT($E116,7),"Allocations#Allocations","FundEntity#FNSR","Projects#"&amp;$V$41,"Scenario#Actual","Version#Official","Year#"&amp;$D116,"Period#"&amp;S$39,"BalanceType#MOVE","CostCentres#"&amp;$C116,"View#YTD")</f>
        <v>0</v>
      </c>
    </row>
    <row r="117" spans="3:19">
      <c r="C117" t="s">
        <v>433</v>
      </c>
      <c r="D117" t="s">
        <v>413</v>
      </c>
      <c r="E117" t="s">
        <v>439</v>
      </c>
      <c r="F117" s="563" cm="1">
        <f t="array" ref="F117">[6]!HsGetValue($V$42,"Account#"&amp;LEFT($E117,7),"Allocations#Allocations","FundEntity#FNSR","Projects#"&amp;$V$41,"Scenario#Actual","Version#Official","Year#"&amp;$D117,"Period#"&amp;F$39,"BalanceType#MOVE","CostCentres#"&amp;$C117,"View#PTD")</f>
        <v>26317.98</v>
      </c>
      <c r="G117" s="563" cm="1">
        <f t="array" ref="G117">[6]!HsGetValue($V$42,"Account#"&amp;LEFT($E117,7),"Allocations#Allocations","FundEntity#FNSR","Projects#"&amp;$V$41,"Scenario#Actual","Version#Official","Year#"&amp;$D117,"Period#"&amp;G$39,"BalanceType#MOVE","CostCentres#"&amp;$C117,"View#PTD")</f>
        <v>-17179.05</v>
      </c>
      <c r="H117" s="563" cm="1">
        <f t="array" ref="H117">[6]!HsGetValue($V$42,"Account#"&amp;LEFT($E117,7),"Allocations#Allocations","FundEntity#FNSR","Projects#"&amp;$V$41,"Scenario#Actual","Version#Official","Year#"&amp;$D117,"Period#"&amp;H$39,"BalanceType#MOVE","CostCentres#"&amp;$C117,"View#PTD")</f>
        <v>-19377.27</v>
      </c>
      <c r="I117" s="563" cm="1">
        <f t="array" ref="I117">[6]!HsGetValue($V$42,"Account#"&amp;LEFT($E117,7),"Allocations#Allocations","FundEntity#FNSR","Projects#"&amp;$V$41,"Scenario#Actual","Version#Official","Year#"&amp;$D117,"Period#"&amp;I$39,"BalanceType#MOVE","CostCentres#"&amp;$C117,"View#PTD")</f>
        <v>0</v>
      </c>
      <c r="J117" s="563" cm="1">
        <f t="array" ref="J117">[6]!HsGetValue($V$42,"Account#"&amp;LEFT($E117,7),"Allocations#Allocations","FundEntity#FNSR","Projects#"&amp;$V$41,"Scenario#Actual","Version#Official","Year#"&amp;$D117,"Period#"&amp;J$39,"BalanceType#MOVE","CostCentres#"&amp;$C117,"View#PTD")</f>
        <v>0</v>
      </c>
      <c r="K117" s="563" cm="1">
        <f t="array" ref="K117">[6]!HsGetValue($V$42,"Account#"&amp;LEFT($E117,7),"Allocations#Allocations","FundEntity#FNSR","Projects#"&amp;$V$41,"Scenario#Actual","Version#Official","Year#"&amp;$D117,"Period#"&amp;K$39,"BalanceType#MOVE","CostCentres#"&amp;$C117,"View#PTD")</f>
        <v>0</v>
      </c>
      <c r="L117" s="563" cm="1">
        <f t="array" ref="L117">[6]!HsGetValue($V$42,"Account#"&amp;LEFT($E117,7),"Allocations#Allocations","FundEntity#FNSR","Projects#"&amp;$V$41,"Scenario#Actual","Version#Official","Year#"&amp;$D117,"Period#"&amp;L$39,"BalanceType#MOVE","CostCentres#"&amp;$C117,"View#PTD")</f>
        <v>0</v>
      </c>
      <c r="M117" s="563" cm="1">
        <f t="array" ref="M117">[6]!HsGetValue($V$42,"Account#"&amp;LEFT($E117,7),"Allocations#Allocations","FundEntity#FNSR","Projects#"&amp;$V$41,"Scenario#Actual","Version#Official","Year#"&amp;$D117,"Period#"&amp;M$39,"BalanceType#MOVE","CostCentres#"&amp;$C117,"View#PTD")</f>
        <v>0</v>
      </c>
      <c r="N117" s="563" cm="1">
        <f t="array" ref="N117">[6]!HsGetValue($V$42,"Account#"&amp;LEFT($E117,7),"Allocations#Allocations","FundEntity#FNSR","Projects#"&amp;$V$41,"Scenario#Actual","Version#Official","Year#"&amp;$D117,"Period#"&amp;N$39,"BalanceType#MOVE","CostCentres#"&amp;$C117,"View#PTD")</f>
        <v>0</v>
      </c>
      <c r="O117" s="563" cm="1">
        <f t="array" ref="O117">[6]!HsGetValue($V$42,"Account#"&amp;LEFT($E117,7),"Allocations#Allocations","FundEntity#FNSR","Projects#"&amp;$V$41,"Scenario#Actual","Version#Official","Year#"&amp;$D117,"Period#"&amp;O$39,"BalanceType#MOVE","CostCentres#"&amp;$C117,"View#PTD")</f>
        <v>0</v>
      </c>
      <c r="P117" s="563" cm="1">
        <f t="array" ref="P117">[6]!HsGetValue($V$42,"Account#"&amp;LEFT($E117,7),"Allocations#Allocations","FundEntity#FNSR","Projects#"&amp;$V$41,"Scenario#Actual","Version#Official","Year#"&amp;$D117,"Period#"&amp;P$39,"BalanceType#MOVE","CostCentres#"&amp;$C117,"View#PTD")</f>
        <v>0</v>
      </c>
      <c r="Q117" s="563" cm="1">
        <f t="array" ref="Q117">[6]!HsGetValue($V$42,"Account#"&amp;LEFT($E117,7),"Allocations#Allocations","FundEntity#FNSR","Projects#"&amp;$V$41,"Scenario#Actual","Version#Official","Year#"&amp;$D117,"Period#"&amp;Q$39,"BalanceType#MOVE","CostCentres#"&amp;$C117,"View#PTD")</f>
        <v>0</v>
      </c>
      <c r="S117" s="563" cm="1">
        <f t="array" ref="S117">[6]!HsGetValue($V$42,"Account#"&amp;LEFT($E117,7),"Allocations#Allocations","FundEntity#FNSR","Projects#"&amp;$V$41,"Scenario#Actual","Version#Official","Year#"&amp;$D117,"Period#"&amp;S$39,"BalanceType#MOVE","CostCentres#"&amp;$C117,"View#YTD")</f>
        <v>-10238.34</v>
      </c>
    </row>
    <row r="118" spans="3:19">
      <c r="C118" t="s">
        <v>433</v>
      </c>
      <c r="D118" t="s">
        <v>413</v>
      </c>
      <c r="E118" t="s">
        <v>440</v>
      </c>
      <c r="F118" s="563" cm="1">
        <f t="array" ref="F118">[6]!HsGetValue($V$42,"Account#"&amp;LEFT($E118,7),"Allocations#Allocations","FundEntity#FNSR","Projects#"&amp;$V$41,"Scenario#Actual","Version#Official","Year#"&amp;$D118,"Period#"&amp;F$39,"BalanceType#MOVE","CostCentres#"&amp;$C118,"View#PTD")</f>
        <v>0</v>
      </c>
      <c r="G118" s="563" cm="1">
        <f t="array" ref="G118">[6]!HsGetValue($V$42,"Account#"&amp;LEFT($E118,7),"Allocations#Allocations","FundEntity#FNSR","Projects#"&amp;$V$41,"Scenario#Actual","Version#Official","Year#"&amp;$D118,"Period#"&amp;G$39,"BalanceType#MOVE","CostCentres#"&amp;$C118,"View#PTD")</f>
        <v>0</v>
      </c>
      <c r="H118" s="563" cm="1">
        <f t="array" ref="H118">[6]!HsGetValue($V$42,"Account#"&amp;LEFT($E118,7),"Allocations#Allocations","FundEntity#FNSR","Projects#"&amp;$V$41,"Scenario#Actual","Version#Official","Year#"&amp;$D118,"Period#"&amp;H$39,"BalanceType#MOVE","CostCentres#"&amp;$C118,"View#PTD")</f>
        <v>0</v>
      </c>
      <c r="I118" s="563" cm="1">
        <f t="array" ref="I118">[6]!HsGetValue($V$42,"Account#"&amp;LEFT($E118,7),"Allocations#Allocations","FundEntity#FNSR","Projects#"&amp;$V$41,"Scenario#Actual","Version#Official","Year#"&amp;$D118,"Period#"&amp;I$39,"BalanceType#MOVE","CostCentres#"&amp;$C118,"View#PTD")</f>
        <v>0</v>
      </c>
      <c r="J118" s="563" cm="1">
        <f t="array" ref="J118">[6]!HsGetValue($V$42,"Account#"&amp;LEFT($E118,7),"Allocations#Allocations","FundEntity#FNSR","Projects#"&amp;$V$41,"Scenario#Actual","Version#Official","Year#"&amp;$D118,"Period#"&amp;J$39,"BalanceType#MOVE","CostCentres#"&amp;$C118,"View#PTD")</f>
        <v>0</v>
      </c>
      <c r="K118" s="563" cm="1">
        <f t="array" ref="K118">[6]!HsGetValue($V$42,"Account#"&amp;LEFT($E118,7),"Allocations#Allocations","FundEntity#FNSR","Projects#"&amp;$V$41,"Scenario#Actual","Version#Official","Year#"&amp;$D118,"Period#"&amp;K$39,"BalanceType#MOVE","CostCentres#"&amp;$C118,"View#PTD")</f>
        <v>0</v>
      </c>
      <c r="L118" s="563" cm="1">
        <f t="array" ref="L118">[6]!HsGetValue($V$42,"Account#"&amp;LEFT($E118,7),"Allocations#Allocations","FundEntity#FNSR","Projects#"&amp;$V$41,"Scenario#Actual","Version#Official","Year#"&amp;$D118,"Period#"&amp;L$39,"BalanceType#MOVE","CostCentres#"&amp;$C118,"View#PTD")</f>
        <v>0</v>
      </c>
      <c r="M118" s="563" cm="1">
        <f t="array" ref="M118">[6]!HsGetValue($V$42,"Account#"&amp;LEFT($E118,7),"Allocations#Allocations","FundEntity#FNSR","Projects#"&amp;$V$41,"Scenario#Actual","Version#Official","Year#"&amp;$D118,"Period#"&amp;M$39,"BalanceType#MOVE","CostCentres#"&amp;$C118,"View#PTD")</f>
        <v>0</v>
      </c>
      <c r="N118" s="563" cm="1">
        <f t="array" ref="N118">[6]!HsGetValue($V$42,"Account#"&amp;LEFT($E118,7),"Allocations#Allocations","FundEntity#FNSR","Projects#"&amp;$V$41,"Scenario#Actual","Version#Official","Year#"&amp;$D118,"Period#"&amp;N$39,"BalanceType#MOVE","CostCentres#"&amp;$C118,"View#PTD")</f>
        <v>0</v>
      </c>
      <c r="O118" s="563" cm="1">
        <f t="array" ref="O118">[6]!HsGetValue($V$42,"Account#"&amp;LEFT($E118,7),"Allocations#Allocations","FundEntity#FNSR","Projects#"&amp;$V$41,"Scenario#Actual","Version#Official","Year#"&amp;$D118,"Period#"&amp;O$39,"BalanceType#MOVE","CostCentres#"&amp;$C118,"View#PTD")</f>
        <v>0</v>
      </c>
      <c r="P118" s="563" cm="1">
        <f t="array" ref="P118">[6]!HsGetValue($V$42,"Account#"&amp;LEFT($E118,7),"Allocations#Allocations","FundEntity#FNSR","Projects#"&amp;$V$41,"Scenario#Actual","Version#Official","Year#"&amp;$D118,"Period#"&amp;P$39,"BalanceType#MOVE","CostCentres#"&amp;$C118,"View#PTD")</f>
        <v>0</v>
      </c>
      <c r="Q118" s="563" cm="1">
        <f t="array" ref="Q118">[6]!HsGetValue($V$42,"Account#"&amp;LEFT($E118,7),"Allocations#Allocations","FundEntity#FNSR","Projects#"&amp;$V$41,"Scenario#Actual","Version#Official","Year#"&amp;$D118,"Period#"&amp;Q$39,"BalanceType#MOVE","CostCentres#"&amp;$C118,"View#PTD")</f>
        <v>0</v>
      </c>
      <c r="S118" s="563" cm="1">
        <f t="array" ref="S118">[6]!HsGetValue($V$42,"Account#"&amp;LEFT($E118,7),"Allocations#Allocations","FundEntity#FNSR","Projects#"&amp;$V$41,"Scenario#Actual","Version#Official","Year#"&amp;$D118,"Period#"&amp;S$39,"BalanceType#MOVE","CostCentres#"&amp;$C118,"View#YTD")</f>
        <v>0</v>
      </c>
    </row>
    <row r="119" spans="3:19">
      <c r="C119" t="s">
        <v>433</v>
      </c>
      <c r="D119" t="s">
        <v>413</v>
      </c>
      <c r="E119" t="s">
        <v>441</v>
      </c>
      <c r="F119" s="563" cm="1">
        <f t="array" ref="F119">[6]!HsGetValue($V$42,"Account#"&amp;LEFT($E119,7),"Allocations#Allocations","FundEntity#FNSR","Projects#"&amp;$V$41,"Scenario#Actual","Version#Official","Year#"&amp;$D119,"Period#"&amp;F$39,"BalanceType#MOVE","CostCentres#"&amp;$C119,"View#PTD")</f>
        <v>2952.5600000000004</v>
      </c>
      <c r="G119" s="563" cm="1">
        <f t="array" ref="G119">[6]!HsGetValue($V$42,"Account#"&amp;LEFT($E119,7),"Allocations#Allocations","FundEntity#FNSR","Projects#"&amp;$V$41,"Scenario#Actual","Version#Official","Year#"&amp;$D119,"Period#"&amp;G$39,"BalanceType#MOVE","CostCentres#"&amp;$C119,"View#PTD")</f>
        <v>2525.9899999999998</v>
      </c>
      <c r="H119" s="563" cm="1">
        <f t="array" ref="H119">[6]!HsGetValue($V$42,"Account#"&amp;LEFT($E119,7),"Allocations#Allocations","FundEntity#FNSR","Projects#"&amp;$V$41,"Scenario#Actual","Version#Official","Year#"&amp;$D119,"Period#"&amp;H$39,"BalanceType#MOVE","CostCentres#"&amp;$C119,"View#PTD")</f>
        <v>4825.5300000000007</v>
      </c>
      <c r="I119" s="563" cm="1">
        <f t="array" ref="I119">[6]!HsGetValue($V$42,"Account#"&amp;LEFT($E119,7),"Allocations#Allocations","FundEntity#FNSR","Projects#"&amp;$V$41,"Scenario#Actual","Version#Official","Year#"&amp;$D119,"Period#"&amp;I$39,"BalanceType#MOVE","CostCentres#"&amp;$C119,"View#PTD")</f>
        <v>2613.89</v>
      </c>
      <c r="J119" s="563" cm="1">
        <f t="array" ref="J119">[6]!HsGetValue($V$42,"Account#"&amp;LEFT($E119,7),"Allocations#Allocations","FundEntity#FNSR","Projects#"&amp;$V$41,"Scenario#Actual","Version#Official","Year#"&amp;$D119,"Period#"&amp;J$39,"BalanceType#MOVE","CostCentres#"&amp;$C119,"View#PTD")</f>
        <v>2776.67</v>
      </c>
      <c r="K119" s="563" cm="1">
        <f t="array" ref="K119">[6]!HsGetValue($V$42,"Account#"&amp;LEFT($E119,7),"Allocations#Allocations","FundEntity#FNSR","Projects#"&amp;$V$41,"Scenario#Actual","Version#Official","Year#"&amp;$D119,"Period#"&amp;K$39,"BalanceType#MOVE","CostCentres#"&amp;$C119,"View#PTD")</f>
        <v>2585.41</v>
      </c>
      <c r="L119" s="563" cm="1">
        <f t="array" ref="L119">[6]!HsGetValue($V$42,"Account#"&amp;LEFT($E119,7),"Allocations#Allocations","FundEntity#FNSR","Projects#"&amp;$V$41,"Scenario#Actual","Version#Official","Year#"&amp;$D119,"Period#"&amp;L$39,"BalanceType#MOVE","CostCentres#"&amp;$C119,"View#PTD")</f>
        <v>19.12</v>
      </c>
      <c r="M119" s="563" cm="1">
        <f t="array" ref="M119">[6]!HsGetValue($V$42,"Account#"&amp;LEFT($E119,7),"Allocations#Allocations","FundEntity#FNSR","Projects#"&amp;$V$41,"Scenario#Actual","Version#Official","Year#"&amp;$D119,"Period#"&amp;M$39,"BalanceType#MOVE","CostCentres#"&amp;$C119,"View#PTD")</f>
        <v>531.64</v>
      </c>
      <c r="N119" s="563" cm="1">
        <f t="array" ref="N119">[6]!HsGetValue($V$42,"Account#"&amp;LEFT($E119,7),"Allocations#Allocations","FundEntity#FNSR","Projects#"&amp;$V$41,"Scenario#Actual","Version#Official","Year#"&amp;$D119,"Period#"&amp;N$39,"BalanceType#MOVE","CostCentres#"&amp;$C119,"View#PTD")</f>
        <v>0</v>
      </c>
      <c r="O119" s="563" cm="1">
        <f t="array" ref="O119">[6]!HsGetValue($V$42,"Account#"&amp;LEFT($E119,7),"Allocations#Allocations","FundEntity#FNSR","Projects#"&amp;$V$41,"Scenario#Actual","Version#Official","Year#"&amp;$D119,"Period#"&amp;O$39,"BalanceType#MOVE","CostCentres#"&amp;$C119,"View#PTD")</f>
        <v>0</v>
      </c>
      <c r="P119" s="563" cm="1">
        <f t="array" ref="P119">[6]!HsGetValue($V$42,"Account#"&amp;LEFT($E119,7),"Allocations#Allocations","FundEntity#FNSR","Projects#"&amp;$V$41,"Scenario#Actual","Version#Official","Year#"&amp;$D119,"Period#"&amp;P$39,"BalanceType#MOVE","CostCentres#"&amp;$C119,"View#PTD")</f>
        <v>0</v>
      </c>
      <c r="Q119" s="563" cm="1">
        <f t="array" ref="Q119">[6]!HsGetValue($V$42,"Account#"&amp;LEFT($E119,7),"Allocations#Allocations","FundEntity#FNSR","Projects#"&amp;$V$41,"Scenario#Actual","Version#Official","Year#"&amp;$D119,"Period#"&amp;Q$39,"BalanceType#MOVE","CostCentres#"&amp;$C119,"View#PTD")</f>
        <v>0</v>
      </c>
      <c r="S119" s="563" cm="1">
        <f t="array" ref="S119">[6]!HsGetValue($V$42,"Account#"&amp;LEFT($E119,7),"Allocations#Allocations","FundEntity#FNSR","Projects#"&amp;$V$41,"Scenario#Actual","Version#Official","Year#"&amp;$D119,"Period#"&amp;S$39,"BalanceType#MOVE","CostCentres#"&amp;$C119,"View#YTD")</f>
        <v>18830.810000000001</v>
      </c>
    </row>
    <row r="120" spans="3:19">
      <c r="C120" t="s">
        <v>433</v>
      </c>
      <c r="D120" t="s">
        <v>413</v>
      </c>
      <c r="E120" t="s">
        <v>442</v>
      </c>
      <c r="F120" s="563" cm="1">
        <f t="array" ref="F120">[6]!HsGetValue($V$42,"Account#"&amp;LEFT($E120,7),"Allocations#Allocations","FundEntity#FNSR","Projects#"&amp;$V$41,"Scenario#Actual","Version#Official","Year#"&amp;$D120,"Period#"&amp;F$39,"BalanceType#MOVE","CostCentres#"&amp;$C120,"View#PTD")</f>
        <v>4593.13</v>
      </c>
      <c r="G120" s="563" cm="1">
        <f t="array" ref="G120">[6]!HsGetValue($V$42,"Account#"&amp;LEFT($E120,7),"Allocations#Allocations","FundEntity#FNSR","Projects#"&amp;$V$41,"Scenario#Actual","Version#Official","Year#"&amp;$D120,"Period#"&amp;G$39,"BalanceType#MOVE","CostCentres#"&amp;$C120,"View#PTD")</f>
        <v>598.43000000000006</v>
      </c>
      <c r="H120" s="563" cm="1">
        <f t="array" ref="H120">[6]!HsGetValue($V$42,"Account#"&amp;LEFT($E120,7),"Allocations#Allocations","FundEntity#FNSR","Projects#"&amp;$V$41,"Scenario#Actual","Version#Official","Year#"&amp;$D120,"Period#"&amp;H$39,"BalanceType#MOVE","CostCentres#"&amp;$C120,"View#PTD")</f>
        <v>1563.51</v>
      </c>
      <c r="I120" s="563" cm="1">
        <f t="array" ref="I120">[6]!HsGetValue($V$42,"Account#"&amp;LEFT($E120,7),"Allocations#Allocations","FundEntity#FNSR","Projects#"&amp;$V$41,"Scenario#Actual","Version#Official","Year#"&amp;$D120,"Period#"&amp;I$39,"BalanceType#MOVE","CostCentres#"&amp;$C120,"View#PTD")</f>
        <v>4041.4300000000007</v>
      </c>
      <c r="J120" s="563" cm="1">
        <f t="array" ref="J120">[6]!HsGetValue($V$42,"Account#"&amp;LEFT($E120,7),"Allocations#Allocations","FundEntity#FNSR","Projects#"&amp;$V$41,"Scenario#Actual","Version#Official","Year#"&amp;$D120,"Period#"&amp;J$39,"BalanceType#MOVE","CostCentres#"&amp;$C120,"View#PTD")</f>
        <v>5507.77</v>
      </c>
      <c r="K120" s="563" cm="1">
        <f t="array" ref="K120">[6]!HsGetValue($V$42,"Account#"&amp;LEFT($E120,7),"Allocations#Allocations","FundEntity#FNSR","Projects#"&amp;$V$41,"Scenario#Actual","Version#Official","Year#"&amp;$D120,"Period#"&amp;K$39,"BalanceType#MOVE","CostCentres#"&amp;$C120,"View#PTD")</f>
        <v>2182.17</v>
      </c>
      <c r="L120" s="563" cm="1">
        <f t="array" ref="L120">[6]!HsGetValue($V$42,"Account#"&amp;LEFT($E120,7),"Allocations#Allocations","FundEntity#FNSR","Projects#"&amp;$V$41,"Scenario#Actual","Version#Official","Year#"&amp;$D120,"Period#"&amp;L$39,"BalanceType#MOVE","CostCentres#"&amp;$C120,"View#PTD")</f>
        <v>350.38</v>
      </c>
      <c r="M120" s="563" cm="1">
        <f t="array" ref="M120">[6]!HsGetValue($V$42,"Account#"&amp;LEFT($E120,7),"Allocations#Allocations","FundEntity#FNSR","Projects#"&amp;$V$41,"Scenario#Actual","Version#Official","Year#"&amp;$D120,"Period#"&amp;M$39,"BalanceType#MOVE","CostCentres#"&amp;$C120,"View#PTD")</f>
        <v>237.08</v>
      </c>
      <c r="N120" s="563" cm="1">
        <f t="array" ref="N120">[6]!HsGetValue($V$42,"Account#"&amp;LEFT($E120,7),"Allocations#Allocations","FundEntity#FNSR","Projects#"&amp;$V$41,"Scenario#Actual","Version#Official","Year#"&amp;$D120,"Period#"&amp;N$39,"BalanceType#MOVE","CostCentres#"&amp;$C120,"View#PTD")</f>
        <v>0</v>
      </c>
      <c r="O120" s="563" cm="1">
        <f t="array" ref="O120">[6]!HsGetValue($V$42,"Account#"&amp;LEFT($E120,7),"Allocations#Allocations","FundEntity#FNSR","Projects#"&amp;$V$41,"Scenario#Actual","Version#Official","Year#"&amp;$D120,"Period#"&amp;O$39,"BalanceType#MOVE","CostCentres#"&amp;$C120,"View#PTD")</f>
        <v>0</v>
      </c>
      <c r="P120" s="563" cm="1">
        <f t="array" ref="P120">[6]!HsGetValue($V$42,"Account#"&amp;LEFT($E120,7),"Allocations#Allocations","FundEntity#FNSR","Projects#"&amp;$V$41,"Scenario#Actual","Version#Official","Year#"&amp;$D120,"Period#"&amp;P$39,"BalanceType#MOVE","CostCentres#"&amp;$C120,"View#PTD")</f>
        <v>0</v>
      </c>
      <c r="Q120" s="563" cm="1">
        <f t="array" ref="Q120">[6]!HsGetValue($V$42,"Account#"&amp;LEFT($E120,7),"Allocations#Allocations","FundEntity#FNSR","Projects#"&amp;$V$41,"Scenario#Actual","Version#Official","Year#"&amp;$D120,"Period#"&amp;Q$39,"BalanceType#MOVE","CostCentres#"&amp;$C120,"View#PTD")</f>
        <v>0</v>
      </c>
      <c r="S120" s="563" cm="1">
        <f t="array" ref="S120">[6]!HsGetValue($V$42,"Account#"&amp;LEFT($E120,7),"Allocations#Allocations","FundEntity#FNSR","Projects#"&amp;$V$41,"Scenario#Actual","Version#Official","Year#"&amp;$D120,"Period#"&amp;S$39,"BalanceType#MOVE","CostCentres#"&amp;$C120,"View#YTD")</f>
        <v>19073.900000000005</v>
      </c>
    </row>
    <row r="121" spans="3:19">
      <c r="C121" t="s">
        <v>433</v>
      </c>
      <c r="D121" t="s">
        <v>413</v>
      </c>
      <c r="E121" t="s">
        <v>443</v>
      </c>
      <c r="F121" s="563" cm="1">
        <f t="array" ref="F121">[6]!HsGetValue($V$42,"Account#"&amp;LEFT($E121,7),"Allocations#Allocations","FundEntity#FNSR","Projects#"&amp;$V$41,"Scenario#Actual","Version#Official","Year#"&amp;$D121,"Period#"&amp;F$39,"BalanceType#MOVE","CostCentres#"&amp;$C121,"View#PTD")</f>
        <v>0</v>
      </c>
      <c r="G121" s="563" cm="1">
        <f t="array" ref="G121">[6]!HsGetValue($V$42,"Account#"&amp;LEFT($E121,7),"Allocations#Allocations","FundEntity#FNSR","Projects#"&amp;$V$41,"Scenario#Actual","Version#Official","Year#"&amp;$D121,"Period#"&amp;G$39,"BalanceType#MOVE","CostCentres#"&amp;$C121,"View#PTD")</f>
        <v>143.85</v>
      </c>
      <c r="H121" s="563" cm="1">
        <f t="array" ref="H121">[6]!HsGetValue($V$42,"Account#"&amp;LEFT($E121,7),"Allocations#Allocations","FundEntity#FNSR","Projects#"&amp;$V$41,"Scenario#Actual","Version#Official","Year#"&amp;$D121,"Period#"&amp;H$39,"BalanceType#MOVE","CostCentres#"&amp;$C121,"View#PTD")</f>
        <v>57.56</v>
      </c>
      <c r="I121" s="563" cm="1">
        <f t="array" ref="I121">[6]!HsGetValue($V$42,"Account#"&amp;LEFT($E121,7),"Allocations#Allocations","FundEntity#FNSR","Projects#"&amp;$V$41,"Scenario#Actual","Version#Official","Year#"&amp;$D121,"Period#"&amp;I$39,"BalanceType#MOVE","CostCentres#"&amp;$C121,"View#PTD")</f>
        <v>157.63</v>
      </c>
      <c r="J121" s="563" cm="1">
        <f t="array" ref="J121">[6]!HsGetValue($V$42,"Account#"&amp;LEFT($E121,7),"Allocations#Allocations","FundEntity#FNSR","Projects#"&amp;$V$41,"Scenario#Actual","Version#Official","Year#"&amp;$D121,"Period#"&amp;J$39,"BalanceType#MOVE","CostCentres#"&amp;$C121,"View#PTD")</f>
        <v>222.72</v>
      </c>
      <c r="K121" s="563" cm="1">
        <f t="array" ref="K121">[6]!HsGetValue($V$42,"Account#"&amp;LEFT($E121,7),"Allocations#Allocations","FundEntity#FNSR","Projects#"&amp;$V$41,"Scenario#Actual","Version#Official","Year#"&amp;$D121,"Period#"&amp;K$39,"BalanceType#MOVE","CostCentres#"&amp;$C121,"View#PTD")</f>
        <v>320.07</v>
      </c>
      <c r="L121" s="563" cm="1">
        <f t="array" ref="L121">[6]!HsGetValue($V$42,"Account#"&amp;LEFT($E121,7),"Allocations#Allocations","FundEntity#FNSR","Projects#"&amp;$V$41,"Scenario#Actual","Version#Official","Year#"&amp;$D121,"Period#"&amp;L$39,"BalanceType#MOVE","CostCentres#"&amp;$C121,"View#PTD")</f>
        <v>239.75</v>
      </c>
      <c r="M121" s="563" cm="1">
        <f t="array" ref="M121">[6]!HsGetValue($V$42,"Account#"&amp;LEFT($E121,7),"Allocations#Allocations","FundEntity#FNSR","Projects#"&amp;$V$41,"Scenario#Actual","Version#Official","Year#"&amp;$D121,"Period#"&amp;M$39,"BalanceType#MOVE","CostCentres#"&amp;$C121,"View#PTD")</f>
        <v>0</v>
      </c>
      <c r="N121" s="563" cm="1">
        <f t="array" ref="N121">[6]!HsGetValue($V$42,"Account#"&amp;LEFT($E121,7),"Allocations#Allocations","FundEntity#FNSR","Projects#"&amp;$V$41,"Scenario#Actual","Version#Official","Year#"&amp;$D121,"Period#"&amp;N$39,"BalanceType#MOVE","CostCentres#"&amp;$C121,"View#PTD")</f>
        <v>0</v>
      </c>
      <c r="O121" s="563" cm="1">
        <f t="array" ref="O121">[6]!HsGetValue($V$42,"Account#"&amp;LEFT($E121,7),"Allocations#Allocations","FundEntity#FNSR","Projects#"&amp;$V$41,"Scenario#Actual","Version#Official","Year#"&amp;$D121,"Period#"&amp;O$39,"BalanceType#MOVE","CostCentres#"&amp;$C121,"View#PTD")</f>
        <v>0</v>
      </c>
      <c r="P121" s="563" cm="1">
        <f t="array" ref="P121">[6]!HsGetValue($V$42,"Account#"&amp;LEFT($E121,7),"Allocations#Allocations","FundEntity#FNSR","Projects#"&amp;$V$41,"Scenario#Actual","Version#Official","Year#"&amp;$D121,"Period#"&amp;P$39,"BalanceType#MOVE","CostCentres#"&amp;$C121,"View#PTD")</f>
        <v>0</v>
      </c>
      <c r="Q121" s="563" cm="1">
        <f t="array" ref="Q121">[6]!HsGetValue($V$42,"Account#"&amp;LEFT($E121,7),"Allocations#Allocations","FundEntity#FNSR","Projects#"&amp;$V$41,"Scenario#Actual","Version#Official","Year#"&amp;$D121,"Period#"&amp;Q$39,"BalanceType#MOVE","CostCentres#"&amp;$C121,"View#PTD")</f>
        <v>0</v>
      </c>
      <c r="S121" s="563" cm="1">
        <f t="array" ref="S121">[6]!HsGetValue($V$42,"Account#"&amp;LEFT($E121,7),"Allocations#Allocations","FundEntity#FNSR","Projects#"&amp;$V$41,"Scenario#Actual","Version#Official","Year#"&amp;$D121,"Period#"&amp;S$39,"BalanceType#MOVE","CostCentres#"&amp;$C121,"View#YTD")</f>
        <v>1141.58</v>
      </c>
    </row>
    <row r="122" spans="3:19">
      <c r="C122" t="s">
        <v>433</v>
      </c>
      <c r="D122" t="s">
        <v>413</v>
      </c>
      <c r="E122" t="s">
        <v>444</v>
      </c>
      <c r="F122" s="563" cm="1">
        <f t="array" ref="F122">[6]!HsGetValue($V$42,"Account#"&amp;LEFT($E122,7),"Allocations#Allocations","FundEntity#FNSR","Projects#"&amp;$V$41,"Scenario#Actual","Version#Official","Year#"&amp;$D122,"Period#"&amp;F$39,"BalanceType#MOVE","CostCentres#"&amp;$C122,"View#PTD")</f>
        <v>0</v>
      </c>
      <c r="G122" s="563" cm="1">
        <f t="array" ref="G122">[6]!HsGetValue($V$42,"Account#"&amp;LEFT($E122,7),"Allocations#Allocations","FundEntity#FNSR","Projects#"&amp;$V$41,"Scenario#Actual","Version#Official","Year#"&amp;$D122,"Period#"&amp;G$39,"BalanceType#MOVE","CostCentres#"&amp;$C122,"View#PTD")</f>
        <v>0</v>
      </c>
      <c r="H122" s="563" cm="1">
        <f t="array" ref="H122">[6]!HsGetValue($V$42,"Account#"&amp;LEFT($E122,7),"Allocations#Allocations","FundEntity#FNSR","Projects#"&amp;$V$41,"Scenario#Actual","Version#Official","Year#"&amp;$D122,"Period#"&amp;H$39,"BalanceType#MOVE","CostCentres#"&amp;$C122,"View#PTD")</f>
        <v>0</v>
      </c>
      <c r="I122" s="563" cm="1">
        <f t="array" ref="I122">[6]!HsGetValue($V$42,"Account#"&amp;LEFT($E122,7),"Allocations#Allocations","FundEntity#FNSR","Projects#"&amp;$V$41,"Scenario#Actual","Version#Official","Year#"&amp;$D122,"Period#"&amp;I$39,"BalanceType#MOVE","CostCentres#"&amp;$C122,"View#PTD")</f>
        <v>344</v>
      </c>
      <c r="J122" s="563" cm="1">
        <f t="array" ref="J122">[6]!HsGetValue($V$42,"Account#"&amp;LEFT($E122,7),"Allocations#Allocations","FundEntity#FNSR","Projects#"&amp;$V$41,"Scenario#Actual","Version#Official","Year#"&amp;$D122,"Period#"&amp;J$39,"BalanceType#MOVE","CostCentres#"&amp;$C122,"View#PTD")</f>
        <v>427.27</v>
      </c>
      <c r="K122" s="563" cm="1">
        <f t="array" ref="K122">[6]!HsGetValue($V$42,"Account#"&amp;LEFT($E122,7),"Allocations#Allocations","FundEntity#FNSR","Projects#"&amp;$V$41,"Scenario#Actual","Version#Official","Year#"&amp;$D122,"Period#"&amp;K$39,"BalanceType#MOVE","CostCentres#"&amp;$C122,"View#PTD")</f>
        <v>90.81</v>
      </c>
      <c r="L122" s="563" cm="1">
        <f t="array" ref="L122">[6]!HsGetValue($V$42,"Account#"&amp;LEFT($E122,7),"Allocations#Allocations","FundEntity#FNSR","Projects#"&amp;$V$41,"Scenario#Actual","Version#Official","Year#"&amp;$D122,"Period#"&amp;L$39,"BalanceType#MOVE","CostCentres#"&amp;$C122,"View#PTD")</f>
        <v>0</v>
      </c>
      <c r="M122" s="563" cm="1">
        <f t="array" ref="M122">[6]!HsGetValue($V$42,"Account#"&amp;LEFT($E122,7),"Allocations#Allocations","FundEntity#FNSR","Projects#"&amp;$V$41,"Scenario#Actual","Version#Official","Year#"&amp;$D122,"Period#"&amp;M$39,"BalanceType#MOVE","CostCentres#"&amp;$C122,"View#PTD")</f>
        <v>0</v>
      </c>
      <c r="N122" s="563" cm="1">
        <f t="array" ref="N122">[6]!HsGetValue($V$42,"Account#"&amp;LEFT($E122,7),"Allocations#Allocations","FundEntity#FNSR","Projects#"&amp;$V$41,"Scenario#Actual","Version#Official","Year#"&amp;$D122,"Period#"&amp;N$39,"BalanceType#MOVE","CostCentres#"&amp;$C122,"View#PTD")</f>
        <v>0</v>
      </c>
      <c r="O122" s="563" cm="1">
        <f t="array" ref="O122">[6]!HsGetValue($V$42,"Account#"&amp;LEFT($E122,7),"Allocations#Allocations","FundEntity#FNSR","Projects#"&amp;$V$41,"Scenario#Actual","Version#Official","Year#"&amp;$D122,"Period#"&amp;O$39,"BalanceType#MOVE","CostCentres#"&amp;$C122,"View#PTD")</f>
        <v>0</v>
      </c>
      <c r="P122" s="563" cm="1">
        <f t="array" ref="P122">[6]!HsGetValue($V$42,"Account#"&amp;LEFT($E122,7),"Allocations#Allocations","FundEntity#FNSR","Projects#"&amp;$V$41,"Scenario#Actual","Version#Official","Year#"&amp;$D122,"Period#"&amp;P$39,"BalanceType#MOVE","CostCentres#"&amp;$C122,"View#PTD")</f>
        <v>0</v>
      </c>
      <c r="Q122" s="563" cm="1">
        <f t="array" ref="Q122">[6]!HsGetValue($V$42,"Account#"&amp;LEFT($E122,7),"Allocations#Allocations","FundEntity#FNSR","Projects#"&amp;$V$41,"Scenario#Actual","Version#Official","Year#"&amp;$D122,"Period#"&amp;Q$39,"BalanceType#MOVE","CostCentres#"&amp;$C122,"View#PTD")</f>
        <v>0</v>
      </c>
      <c r="S122" s="563" cm="1">
        <f t="array" ref="S122">[6]!HsGetValue($V$42,"Account#"&amp;LEFT($E122,7),"Allocations#Allocations","FundEntity#FNSR","Projects#"&amp;$V$41,"Scenario#Actual","Version#Official","Year#"&amp;$D122,"Period#"&amp;S$39,"BalanceType#MOVE","CostCentres#"&amp;$C122,"View#YTD")</f>
        <v>862.07999999999993</v>
      </c>
    </row>
    <row r="123" spans="3:19">
      <c r="C123" t="s">
        <v>433</v>
      </c>
      <c r="D123" t="s">
        <v>413</v>
      </c>
      <c r="E123" t="s">
        <v>445</v>
      </c>
      <c r="F123" s="563" cm="1">
        <f t="array" ref="F123">[6]!HsGetValue($V$42,"Account#"&amp;LEFT($E123,7),"Allocations#Allocations","FundEntity#FNSR","Projects#"&amp;$V$41,"Scenario#Actual","Version#Official","Year#"&amp;$D123,"Period#"&amp;F$39,"BalanceType#MOVE","CostCentres#"&amp;$C123,"View#PTD")</f>
        <v>0</v>
      </c>
      <c r="G123" s="563" cm="1">
        <f t="array" ref="G123">[6]!HsGetValue($V$42,"Account#"&amp;LEFT($E123,7),"Allocations#Allocations","FundEntity#FNSR","Projects#"&amp;$V$41,"Scenario#Actual","Version#Official","Year#"&amp;$D123,"Period#"&amp;G$39,"BalanceType#MOVE","CostCentres#"&amp;$C123,"View#PTD")</f>
        <v>0</v>
      </c>
      <c r="H123" s="563" cm="1">
        <f t="array" ref="H123">[6]!HsGetValue($V$42,"Account#"&amp;LEFT($E123,7),"Allocations#Allocations","FundEntity#FNSR","Projects#"&amp;$V$41,"Scenario#Actual","Version#Official","Year#"&amp;$D123,"Period#"&amp;H$39,"BalanceType#MOVE","CostCentres#"&amp;$C123,"View#PTD")</f>
        <v>0</v>
      </c>
      <c r="I123" s="563" cm="1">
        <f t="array" ref="I123">[6]!HsGetValue($V$42,"Account#"&amp;LEFT($E123,7),"Allocations#Allocations","FundEntity#FNSR","Projects#"&amp;$V$41,"Scenario#Actual","Version#Official","Year#"&amp;$D123,"Period#"&amp;I$39,"BalanceType#MOVE","CostCentres#"&amp;$C123,"View#PTD")</f>
        <v>165.27</v>
      </c>
      <c r="J123" s="563" cm="1">
        <f t="array" ref="J123">[6]!HsGetValue($V$42,"Account#"&amp;LEFT($E123,7),"Allocations#Allocations","FundEntity#FNSR","Projects#"&amp;$V$41,"Scenario#Actual","Version#Official","Year#"&amp;$D123,"Period#"&amp;J$39,"BalanceType#MOVE","CostCentres#"&amp;$C123,"View#PTD")</f>
        <v>0</v>
      </c>
      <c r="K123" s="563" cm="1">
        <f t="array" ref="K123">[6]!HsGetValue($V$42,"Account#"&amp;LEFT($E123,7),"Allocations#Allocations","FundEntity#FNSR","Projects#"&amp;$V$41,"Scenario#Actual","Version#Official","Year#"&amp;$D123,"Period#"&amp;K$39,"BalanceType#MOVE","CostCentres#"&amp;$C123,"View#PTD")</f>
        <v>0</v>
      </c>
      <c r="L123" s="563" cm="1">
        <f t="array" ref="L123">[6]!HsGetValue($V$42,"Account#"&amp;LEFT($E123,7),"Allocations#Allocations","FundEntity#FNSR","Projects#"&amp;$V$41,"Scenario#Actual","Version#Official","Year#"&amp;$D123,"Period#"&amp;L$39,"BalanceType#MOVE","CostCentres#"&amp;$C123,"View#PTD")</f>
        <v>0</v>
      </c>
      <c r="M123" s="563" cm="1">
        <f t="array" ref="M123">[6]!HsGetValue($V$42,"Account#"&amp;LEFT($E123,7),"Allocations#Allocations","FundEntity#FNSR","Projects#"&amp;$V$41,"Scenario#Actual","Version#Official","Year#"&amp;$D123,"Period#"&amp;M$39,"BalanceType#MOVE","CostCentres#"&amp;$C123,"View#PTD")</f>
        <v>0</v>
      </c>
      <c r="N123" s="563" cm="1">
        <f t="array" ref="N123">[6]!HsGetValue($V$42,"Account#"&amp;LEFT($E123,7),"Allocations#Allocations","FundEntity#FNSR","Projects#"&amp;$V$41,"Scenario#Actual","Version#Official","Year#"&amp;$D123,"Period#"&amp;N$39,"BalanceType#MOVE","CostCentres#"&amp;$C123,"View#PTD")</f>
        <v>0</v>
      </c>
      <c r="O123" s="563" cm="1">
        <f t="array" ref="O123">[6]!HsGetValue($V$42,"Account#"&amp;LEFT($E123,7),"Allocations#Allocations","FundEntity#FNSR","Projects#"&amp;$V$41,"Scenario#Actual","Version#Official","Year#"&amp;$D123,"Period#"&amp;O$39,"BalanceType#MOVE","CostCentres#"&amp;$C123,"View#PTD")</f>
        <v>0</v>
      </c>
      <c r="P123" s="563" cm="1">
        <f t="array" ref="P123">[6]!HsGetValue($V$42,"Account#"&amp;LEFT($E123,7),"Allocations#Allocations","FundEntity#FNSR","Projects#"&amp;$V$41,"Scenario#Actual","Version#Official","Year#"&amp;$D123,"Period#"&amp;P$39,"BalanceType#MOVE","CostCentres#"&amp;$C123,"View#PTD")</f>
        <v>0</v>
      </c>
      <c r="Q123" s="563" cm="1">
        <f t="array" ref="Q123">[6]!HsGetValue($V$42,"Account#"&amp;LEFT($E123,7),"Allocations#Allocations","FundEntity#FNSR","Projects#"&amp;$V$41,"Scenario#Actual","Version#Official","Year#"&amp;$D123,"Period#"&amp;Q$39,"BalanceType#MOVE","CostCentres#"&amp;$C123,"View#PTD")</f>
        <v>0</v>
      </c>
      <c r="S123" s="563" cm="1">
        <f t="array" ref="S123">[6]!HsGetValue($V$42,"Account#"&amp;LEFT($E123,7),"Allocations#Allocations","FundEntity#FNSR","Projects#"&amp;$V$41,"Scenario#Actual","Version#Official","Year#"&amp;$D123,"Period#"&amp;S$39,"BalanceType#MOVE","CostCentres#"&amp;$C123,"View#YTD")</f>
        <v>165.27</v>
      </c>
    </row>
    <row r="124" spans="3:19">
      <c r="C124" t="s">
        <v>433</v>
      </c>
      <c r="D124" t="s">
        <v>413</v>
      </c>
      <c r="E124" t="s">
        <v>446</v>
      </c>
      <c r="F124" s="563" cm="1">
        <f t="array" ref="F124">[6]!HsGetValue($V$42,"Account#"&amp;LEFT($E124,7),"Allocations#Allocations","FundEntity#FNSR","Projects#"&amp;$V$41,"Scenario#Actual","Version#Official","Year#"&amp;$D124,"Period#"&amp;F$39,"BalanceType#MOVE","CostCentres#"&amp;$C124,"View#PTD")</f>
        <v>457.2</v>
      </c>
      <c r="G124" s="563" cm="1">
        <f t="array" ref="G124">[6]!HsGetValue($V$42,"Account#"&amp;LEFT($E124,7),"Allocations#Allocations","FundEntity#FNSR","Projects#"&amp;$V$41,"Scenario#Actual","Version#Official","Year#"&amp;$D124,"Period#"&amp;G$39,"BalanceType#MOVE","CostCentres#"&amp;$C124,"View#PTD")</f>
        <v>106.5</v>
      </c>
      <c r="H124" s="563" cm="1">
        <f t="array" ref="H124">[6]!HsGetValue($V$42,"Account#"&amp;LEFT($E124,7),"Allocations#Allocations","FundEntity#FNSR","Projects#"&amp;$V$41,"Scenario#Actual","Version#Official","Year#"&amp;$D124,"Period#"&amp;H$39,"BalanceType#MOVE","CostCentres#"&amp;$C124,"View#PTD")</f>
        <v>1283.1300000000001</v>
      </c>
      <c r="I124" s="563" cm="1">
        <f t="array" ref="I124">[6]!HsGetValue($V$42,"Account#"&amp;LEFT($E124,7),"Allocations#Allocations","FundEntity#FNSR","Projects#"&amp;$V$41,"Scenario#Actual","Version#Official","Year#"&amp;$D124,"Period#"&amp;I$39,"BalanceType#MOVE","CostCentres#"&amp;$C124,"View#PTD")</f>
        <v>0</v>
      </c>
      <c r="J124" s="563" cm="1">
        <f t="array" ref="J124">[6]!HsGetValue($V$42,"Account#"&amp;LEFT($E124,7),"Allocations#Allocations","FundEntity#FNSR","Projects#"&amp;$V$41,"Scenario#Actual","Version#Official","Year#"&amp;$D124,"Period#"&amp;J$39,"BalanceType#MOVE","CostCentres#"&amp;$C124,"View#PTD")</f>
        <v>0</v>
      </c>
      <c r="K124" s="563" cm="1">
        <f t="array" ref="K124">[6]!HsGetValue($V$42,"Account#"&amp;LEFT($E124,7),"Allocations#Allocations","FundEntity#FNSR","Projects#"&amp;$V$41,"Scenario#Actual","Version#Official","Year#"&amp;$D124,"Period#"&amp;K$39,"BalanceType#MOVE","CostCentres#"&amp;$C124,"View#PTD")</f>
        <v>30</v>
      </c>
      <c r="L124" s="563" cm="1">
        <f t="array" ref="L124">[6]!HsGetValue($V$42,"Account#"&amp;LEFT($E124,7),"Allocations#Allocations","FundEntity#FNSR","Projects#"&amp;$V$41,"Scenario#Actual","Version#Official","Year#"&amp;$D124,"Period#"&amp;L$39,"BalanceType#MOVE","CostCentres#"&amp;$C124,"View#PTD")</f>
        <v>0</v>
      </c>
      <c r="M124" s="563" cm="1">
        <f t="array" ref="M124">[6]!HsGetValue($V$42,"Account#"&amp;LEFT($E124,7),"Allocations#Allocations","FundEntity#FNSR","Projects#"&amp;$V$41,"Scenario#Actual","Version#Official","Year#"&amp;$D124,"Period#"&amp;M$39,"BalanceType#MOVE","CostCentres#"&amp;$C124,"View#PTD")</f>
        <v>679.8</v>
      </c>
      <c r="N124" s="563" cm="1">
        <f t="array" ref="N124">[6]!HsGetValue($V$42,"Account#"&amp;LEFT($E124,7),"Allocations#Allocations","FundEntity#FNSR","Projects#"&amp;$V$41,"Scenario#Actual","Version#Official","Year#"&amp;$D124,"Period#"&amp;N$39,"BalanceType#MOVE","CostCentres#"&amp;$C124,"View#PTD")</f>
        <v>0</v>
      </c>
      <c r="O124" s="563" cm="1">
        <f t="array" ref="O124">[6]!HsGetValue($V$42,"Account#"&amp;LEFT($E124,7),"Allocations#Allocations","FundEntity#FNSR","Projects#"&amp;$V$41,"Scenario#Actual","Version#Official","Year#"&amp;$D124,"Period#"&amp;O$39,"BalanceType#MOVE","CostCentres#"&amp;$C124,"View#PTD")</f>
        <v>0</v>
      </c>
      <c r="P124" s="563" cm="1">
        <f t="array" ref="P124">[6]!HsGetValue($V$42,"Account#"&amp;LEFT($E124,7),"Allocations#Allocations","FundEntity#FNSR","Projects#"&amp;$V$41,"Scenario#Actual","Version#Official","Year#"&amp;$D124,"Period#"&amp;P$39,"BalanceType#MOVE","CostCentres#"&amp;$C124,"View#PTD")</f>
        <v>0</v>
      </c>
      <c r="Q124" s="563" cm="1">
        <f t="array" ref="Q124">[6]!HsGetValue($V$42,"Account#"&amp;LEFT($E124,7),"Allocations#Allocations","FundEntity#FNSR","Projects#"&amp;$V$41,"Scenario#Actual","Version#Official","Year#"&amp;$D124,"Period#"&amp;Q$39,"BalanceType#MOVE","CostCentres#"&amp;$C124,"View#PTD")</f>
        <v>0</v>
      </c>
      <c r="S124" s="563" cm="1">
        <f t="array" ref="S124">[6]!HsGetValue($V$42,"Account#"&amp;LEFT($E124,7),"Allocations#Allocations","FundEntity#FNSR","Projects#"&amp;$V$41,"Scenario#Actual","Version#Official","Year#"&amp;$D124,"Period#"&amp;S$39,"BalanceType#MOVE","CostCentres#"&amp;$C124,"View#YTD")</f>
        <v>2556.63</v>
      </c>
    </row>
    <row r="125" spans="3:19">
      <c r="C125" t="s">
        <v>433</v>
      </c>
      <c r="D125" t="s">
        <v>413</v>
      </c>
      <c r="E125" t="s">
        <v>447</v>
      </c>
      <c r="F125" s="563" cm="1">
        <f t="array" ref="F125">[6]!HsGetValue($V$42,"Account#"&amp;LEFT($E125,7),"Allocations#Allocations","FundEntity#FNSR","Projects#"&amp;$V$41,"Scenario#Actual","Version#Official","Year#"&amp;$D125,"Period#"&amp;F$39,"BalanceType#MOVE","CostCentres#"&amp;$C125,"View#PTD")</f>
        <v>0</v>
      </c>
      <c r="G125" s="563" cm="1">
        <f t="array" ref="G125">[6]!HsGetValue($V$42,"Account#"&amp;LEFT($E125,7),"Allocations#Allocations","FundEntity#FNSR","Projects#"&amp;$V$41,"Scenario#Actual","Version#Official","Year#"&amp;$D125,"Period#"&amp;G$39,"BalanceType#MOVE","CostCentres#"&amp;$C125,"View#PTD")</f>
        <v>0</v>
      </c>
      <c r="H125" s="563" cm="1">
        <f t="array" ref="H125">[6]!HsGetValue($V$42,"Account#"&amp;LEFT($E125,7),"Allocations#Allocations","FundEntity#FNSR","Projects#"&amp;$V$41,"Scenario#Actual","Version#Official","Year#"&amp;$D125,"Period#"&amp;H$39,"BalanceType#MOVE","CostCentres#"&amp;$C125,"View#PTD")</f>
        <v>288.17</v>
      </c>
      <c r="I125" s="563" cm="1">
        <f t="array" ref="I125">[6]!HsGetValue($V$42,"Account#"&amp;LEFT($E125,7),"Allocations#Allocations","FundEntity#FNSR","Projects#"&amp;$V$41,"Scenario#Actual","Version#Official","Year#"&amp;$D125,"Period#"&amp;I$39,"BalanceType#MOVE","CostCentres#"&amp;$C125,"View#PTD")</f>
        <v>0</v>
      </c>
      <c r="J125" s="563" cm="1">
        <f t="array" ref="J125">[6]!HsGetValue($V$42,"Account#"&amp;LEFT($E125,7),"Allocations#Allocations","FundEntity#FNSR","Projects#"&amp;$V$41,"Scenario#Actual","Version#Official","Year#"&amp;$D125,"Period#"&amp;J$39,"BalanceType#MOVE","CostCentres#"&amp;$C125,"View#PTD")</f>
        <v>35</v>
      </c>
      <c r="K125" s="563" cm="1">
        <f t="array" ref="K125">[6]!HsGetValue($V$42,"Account#"&amp;LEFT($E125,7),"Allocations#Allocations","FundEntity#FNSR","Projects#"&amp;$V$41,"Scenario#Actual","Version#Official","Year#"&amp;$D125,"Period#"&amp;K$39,"BalanceType#MOVE","CostCentres#"&amp;$C125,"View#PTD")</f>
        <v>801.54</v>
      </c>
      <c r="L125" s="563" cm="1">
        <f t="array" ref="L125">[6]!HsGetValue($V$42,"Account#"&amp;LEFT($E125,7),"Allocations#Allocations","FundEntity#FNSR","Projects#"&amp;$V$41,"Scenario#Actual","Version#Official","Year#"&amp;$D125,"Period#"&amp;L$39,"BalanceType#MOVE","CostCentres#"&amp;$C125,"View#PTD")</f>
        <v>46.39</v>
      </c>
      <c r="M125" s="563" cm="1">
        <f t="array" ref="M125">[6]!HsGetValue($V$42,"Account#"&amp;LEFT($E125,7),"Allocations#Allocations","FundEntity#FNSR","Projects#"&amp;$V$41,"Scenario#Actual","Version#Official","Year#"&amp;$D125,"Period#"&amp;M$39,"BalanceType#MOVE","CostCentres#"&amp;$C125,"View#PTD")</f>
        <v>61.27</v>
      </c>
      <c r="N125" s="563" cm="1">
        <f t="array" ref="N125">[6]!HsGetValue($V$42,"Account#"&amp;LEFT($E125,7),"Allocations#Allocations","FundEntity#FNSR","Projects#"&amp;$V$41,"Scenario#Actual","Version#Official","Year#"&amp;$D125,"Period#"&amp;N$39,"BalanceType#MOVE","CostCentres#"&amp;$C125,"View#PTD")</f>
        <v>0</v>
      </c>
      <c r="O125" s="563" cm="1">
        <f t="array" ref="O125">[6]!HsGetValue($V$42,"Account#"&amp;LEFT($E125,7),"Allocations#Allocations","FundEntity#FNSR","Projects#"&amp;$V$41,"Scenario#Actual","Version#Official","Year#"&amp;$D125,"Period#"&amp;O$39,"BalanceType#MOVE","CostCentres#"&amp;$C125,"View#PTD")</f>
        <v>0</v>
      </c>
      <c r="P125" s="563" cm="1">
        <f t="array" ref="P125">[6]!HsGetValue($V$42,"Account#"&amp;LEFT($E125,7),"Allocations#Allocations","FundEntity#FNSR","Projects#"&amp;$V$41,"Scenario#Actual","Version#Official","Year#"&amp;$D125,"Period#"&amp;P$39,"BalanceType#MOVE","CostCentres#"&amp;$C125,"View#PTD")</f>
        <v>0</v>
      </c>
      <c r="Q125" s="563" cm="1">
        <f t="array" ref="Q125">[6]!HsGetValue($V$42,"Account#"&amp;LEFT($E125,7),"Allocations#Allocations","FundEntity#FNSR","Projects#"&amp;$V$41,"Scenario#Actual","Version#Official","Year#"&amp;$D125,"Period#"&amp;Q$39,"BalanceType#MOVE","CostCentres#"&amp;$C125,"View#PTD")</f>
        <v>0</v>
      </c>
      <c r="S125" s="563" cm="1">
        <f t="array" ref="S125">[6]!HsGetValue($V$42,"Account#"&amp;LEFT($E125,7),"Allocations#Allocations","FundEntity#FNSR","Projects#"&amp;$V$41,"Scenario#Actual","Version#Official","Year#"&amp;$D125,"Period#"&amp;S$39,"BalanceType#MOVE","CostCentres#"&amp;$C125,"View#YTD")</f>
        <v>1232.3700000000001</v>
      </c>
    </row>
    <row r="126" spans="3:19">
      <c r="C126" t="s">
        <v>433</v>
      </c>
      <c r="D126" t="s">
        <v>413</v>
      </c>
      <c r="E126" t="s">
        <v>448</v>
      </c>
      <c r="F126" s="563" cm="1">
        <f t="array" ref="F126">[6]!HsGetValue($V$42,"Account#"&amp;LEFT($E126,7),"Allocations#Allocations","FundEntity#FNSR","Projects#"&amp;$V$41,"Scenario#Actual","Version#Official","Year#"&amp;$D126,"Period#"&amp;F$39,"BalanceType#MOVE","CostCentres#"&amp;$C126,"View#PTD")</f>
        <v>1028.21</v>
      </c>
      <c r="G126" s="563" cm="1">
        <f t="array" ref="G126">[6]!HsGetValue($V$42,"Account#"&amp;LEFT($E126,7),"Allocations#Allocations","FundEntity#FNSR","Projects#"&amp;$V$41,"Scenario#Actual","Version#Official","Year#"&amp;$D126,"Period#"&amp;G$39,"BalanceType#MOVE","CostCentres#"&amp;$C126,"View#PTD")</f>
        <v>-275.07999999999987</v>
      </c>
      <c r="H126" s="563" cm="1">
        <f t="array" ref="H126">[6]!HsGetValue($V$42,"Account#"&amp;LEFT($E126,7),"Allocations#Allocations","FundEntity#FNSR","Projects#"&amp;$V$41,"Scenario#Actual","Version#Official","Year#"&amp;$D126,"Period#"&amp;H$39,"BalanceType#MOVE","CostCentres#"&amp;$C126,"View#PTD")</f>
        <v>17253.22</v>
      </c>
      <c r="I126" s="563" cm="1">
        <f t="array" ref="I126">[6]!HsGetValue($V$42,"Account#"&amp;LEFT($E126,7),"Allocations#Allocations","FundEntity#FNSR","Projects#"&amp;$V$41,"Scenario#Actual","Version#Official","Year#"&amp;$D126,"Period#"&amp;I$39,"BalanceType#MOVE","CostCentres#"&amp;$C126,"View#PTD")</f>
        <v>-12598.15</v>
      </c>
      <c r="J126" s="563" cm="1">
        <f t="array" ref="J126">[6]!HsGetValue($V$42,"Account#"&amp;LEFT($E126,7),"Allocations#Allocations","FundEntity#FNSR","Projects#"&amp;$V$41,"Scenario#Actual","Version#Official","Year#"&amp;$D126,"Period#"&amp;J$39,"BalanceType#MOVE","CostCentres#"&amp;$C126,"View#PTD")</f>
        <v>7437.84</v>
      </c>
      <c r="K126" s="563" cm="1">
        <f t="array" ref="K126">[6]!HsGetValue($V$42,"Account#"&amp;LEFT($E126,7),"Allocations#Allocations","FundEntity#FNSR","Projects#"&amp;$V$41,"Scenario#Actual","Version#Official","Year#"&amp;$D126,"Period#"&amp;K$39,"BalanceType#MOVE","CostCentres#"&amp;$C126,"View#PTD")</f>
        <v>-11583.5</v>
      </c>
      <c r="L126" s="563" cm="1">
        <f t="array" ref="L126">[6]!HsGetValue($V$42,"Account#"&amp;LEFT($E126,7),"Allocations#Allocations","FundEntity#FNSR","Projects#"&amp;$V$41,"Scenario#Actual","Version#Official","Year#"&amp;$D126,"Period#"&amp;L$39,"BalanceType#MOVE","CostCentres#"&amp;$C126,"View#PTD")</f>
        <v>17499.88</v>
      </c>
      <c r="M126" s="563" cm="1">
        <f t="array" ref="M126">[6]!HsGetValue($V$42,"Account#"&amp;LEFT($E126,7),"Allocations#Allocations","FundEntity#FNSR","Projects#"&amp;$V$41,"Scenario#Actual","Version#Official","Year#"&amp;$D126,"Period#"&amp;M$39,"BalanceType#MOVE","CostCentres#"&amp;$C126,"View#PTD")</f>
        <v>-17423.07</v>
      </c>
      <c r="N126" s="563" cm="1">
        <f t="array" ref="N126">[6]!HsGetValue($V$42,"Account#"&amp;LEFT($E126,7),"Allocations#Allocations","FundEntity#FNSR","Projects#"&amp;$V$41,"Scenario#Actual","Version#Official","Year#"&amp;$D126,"Period#"&amp;N$39,"BalanceType#MOVE","CostCentres#"&amp;$C126,"View#PTD")</f>
        <v>0</v>
      </c>
      <c r="O126" s="563" cm="1">
        <f t="array" ref="O126">[6]!HsGetValue($V$42,"Account#"&amp;LEFT($E126,7),"Allocations#Allocations","FundEntity#FNSR","Projects#"&amp;$V$41,"Scenario#Actual","Version#Official","Year#"&amp;$D126,"Period#"&amp;O$39,"BalanceType#MOVE","CostCentres#"&amp;$C126,"View#PTD")</f>
        <v>0</v>
      </c>
      <c r="P126" s="563" cm="1">
        <f t="array" ref="P126">[6]!HsGetValue($V$42,"Account#"&amp;LEFT($E126,7),"Allocations#Allocations","FundEntity#FNSR","Projects#"&amp;$V$41,"Scenario#Actual","Version#Official","Year#"&amp;$D126,"Period#"&amp;P$39,"BalanceType#MOVE","CostCentres#"&amp;$C126,"View#PTD")</f>
        <v>0</v>
      </c>
      <c r="Q126" s="563" cm="1">
        <f t="array" ref="Q126">[6]!HsGetValue($V$42,"Account#"&amp;LEFT($E126,7),"Allocations#Allocations","FundEntity#FNSR","Projects#"&amp;$V$41,"Scenario#Actual","Version#Official","Year#"&amp;$D126,"Period#"&amp;Q$39,"BalanceType#MOVE","CostCentres#"&amp;$C126,"View#PTD")</f>
        <v>0</v>
      </c>
      <c r="S126" s="563" cm="1">
        <f t="array" ref="S126">[6]!HsGetValue($V$42,"Account#"&amp;LEFT($E126,7),"Allocations#Allocations","FundEntity#FNSR","Projects#"&amp;$V$41,"Scenario#Actual","Version#Official","Year#"&amp;$D126,"Period#"&amp;S$39,"BalanceType#MOVE","CostCentres#"&amp;$C126,"View#YTD")</f>
        <v>1339.3500000000058</v>
      </c>
    </row>
    <row r="127" spans="3:19">
      <c r="C127" s="511"/>
      <c r="F127" s="563"/>
      <c r="G127" s="563"/>
      <c r="H127" s="563"/>
      <c r="I127" s="563"/>
      <c r="J127" s="563"/>
      <c r="K127" s="563"/>
      <c r="L127" s="563"/>
      <c r="M127" s="563"/>
      <c r="N127" s="563"/>
      <c r="O127" s="563"/>
      <c r="P127" s="563"/>
      <c r="Q127" s="563"/>
      <c r="S127" s="563"/>
    </row>
    <row r="128" spans="3:19">
      <c r="C128" t="s">
        <v>433</v>
      </c>
      <c r="D128" t="s">
        <v>413</v>
      </c>
      <c r="E128" t="s">
        <v>450</v>
      </c>
      <c r="F128" s="563" cm="1">
        <f t="array" ref="F128">[6]!HsGetValue($V$42,"Account#"&amp;LEFT($E128,7),"Allocations#Allocations","FundEntity#FNSR","Projects#"&amp;$V$41,"Scenario#Actual","Version#Official","Year#"&amp;$D128,"Period#"&amp;F$39,"BalanceType#MOVE","CostCentres#"&amp;$C128,"View#PTD")</f>
        <v>120185.31000000001</v>
      </c>
      <c r="G128" s="563" cm="1">
        <f t="array" ref="G128">[6]!HsGetValue($V$42,"Account#"&amp;LEFT($E128,7),"Allocations#Allocations","FundEntity#FNSR","Projects#"&amp;$V$41,"Scenario#Actual","Version#Official","Year#"&amp;$D128,"Period#"&amp;G$39,"BalanceType#MOVE","CostCentres#"&amp;$C128,"View#PTD")</f>
        <v>191224.75</v>
      </c>
      <c r="H128" s="563" cm="1">
        <f t="array" ref="H128">[6]!HsGetValue($V$42,"Account#"&amp;LEFT($E128,7),"Allocations#Allocations","FundEntity#FNSR","Projects#"&amp;$V$41,"Scenario#Actual","Version#Official","Year#"&amp;$D128,"Period#"&amp;H$39,"BalanceType#MOVE","CostCentres#"&amp;$C128,"View#PTD")</f>
        <v>79105.34</v>
      </c>
      <c r="I128" s="563" cm="1">
        <f t="array" ref="I128">[6]!HsGetValue($V$42,"Account#"&amp;LEFT($E128,7),"Allocations#Allocations","FundEntity#FNSR","Projects#"&amp;$V$41,"Scenario#Actual","Version#Official","Year#"&amp;$D128,"Period#"&amp;I$39,"BalanceType#MOVE","CostCentres#"&amp;$C128,"View#PTD")</f>
        <v>96551.62999999999</v>
      </c>
      <c r="J128" s="563" cm="1">
        <f t="array" ref="J128">[6]!HsGetValue($V$42,"Account#"&amp;LEFT($E128,7),"Allocations#Allocations","FundEntity#FNSR","Projects#"&amp;$V$41,"Scenario#Actual","Version#Official","Year#"&amp;$D128,"Period#"&amp;J$39,"BalanceType#MOVE","CostCentres#"&amp;$C128,"View#PTD")</f>
        <v>150478.98000000001</v>
      </c>
      <c r="K128" s="563" cm="1">
        <f t="array" ref="K128">[6]!HsGetValue($V$42,"Account#"&amp;LEFT($E128,7),"Allocations#Allocations","FundEntity#FNSR","Projects#"&amp;$V$41,"Scenario#Actual","Version#Official","Year#"&amp;$D128,"Period#"&amp;K$39,"BalanceType#MOVE","CostCentres#"&amp;$C128,"View#PTD")</f>
        <v>86391.9</v>
      </c>
      <c r="L128" s="563" cm="1">
        <f t="array" ref="L128">[6]!HsGetValue($V$42,"Account#"&amp;LEFT($E128,7),"Allocations#Allocations","FundEntity#FNSR","Projects#"&amp;$V$41,"Scenario#Actual","Version#Official","Year#"&amp;$D128,"Period#"&amp;L$39,"BalanceType#MOVE","CostCentres#"&amp;$C128,"View#PTD")</f>
        <v>44202.94000000001</v>
      </c>
      <c r="M128" s="563" cm="1">
        <f t="array" ref="M128">[6]!HsGetValue($V$42,"Account#"&amp;LEFT($E128,7),"Allocations#Allocations","FundEntity#FNSR","Projects#"&amp;$V$41,"Scenario#Actual","Version#Official","Year#"&amp;$D128,"Period#"&amp;M$39,"BalanceType#MOVE","CostCentres#"&amp;$C128,"View#PTD")</f>
        <v>138302.91999999998</v>
      </c>
      <c r="N128" s="563" cm="1">
        <f t="array" ref="N128">[6]!HsGetValue($V$42,"Account#"&amp;LEFT($E128,7),"Allocations#Allocations","FundEntity#FNSR","Projects#"&amp;$V$41,"Scenario#Actual","Version#Official","Year#"&amp;$D128,"Period#"&amp;N$39,"BalanceType#MOVE","CostCentres#"&amp;$C128,"View#PTD")</f>
        <v>0</v>
      </c>
      <c r="O128" s="563" cm="1">
        <f t="array" ref="O128">[6]!HsGetValue($V$42,"Account#"&amp;LEFT($E128,7),"Allocations#Allocations","FundEntity#FNSR","Projects#"&amp;$V$41,"Scenario#Actual","Version#Official","Year#"&amp;$D128,"Period#"&amp;O$39,"BalanceType#MOVE","CostCentres#"&amp;$C128,"View#PTD")</f>
        <v>0</v>
      </c>
      <c r="P128" s="563" cm="1">
        <f t="array" ref="P128">[6]!HsGetValue($V$42,"Account#"&amp;LEFT($E128,7),"Allocations#Allocations","FundEntity#FNSR","Projects#"&amp;$V$41,"Scenario#Actual","Version#Official","Year#"&amp;$D128,"Period#"&amp;P$39,"BalanceType#MOVE","CostCentres#"&amp;$C128,"View#PTD")</f>
        <v>0</v>
      </c>
      <c r="Q128" s="563" cm="1">
        <f t="array" ref="Q128">[6]!HsGetValue($V$42,"Account#"&amp;LEFT($E128,7),"Allocations#Allocations","FundEntity#FNSR","Projects#"&amp;$V$41,"Scenario#Actual","Version#Official","Year#"&amp;$D128,"Period#"&amp;Q$39,"BalanceType#MOVE","CostCentres#"&amp;$C128,"View#PTD")</f>
        <v>0</v>
      </c>
      <c r="S128" s="563" cm="1">
        <f t="array" ref="S128">[6]!HsGetValue($V$42,"Account#"&amp;LEFT($E128,7),"Allocations#Allocations","FundEntity#FNSR","Projects#"&amp;$V$41,"Scenario#Actual","Version#Official","Year#"&amp;$D128,"Period#"&amp;S$39,"BalanceType#MOVE","CostCentres#"&amp;$C128,"View#YTD")</f>
        <v>906443.77</v>
      </c>
    </row>
    <row r="129" spans="3:19">
      <c r="C129" t="s">
        <v>433</v>
      </c>
      <c r="D129" t="s">
        <v>413</v>
      </c>
      <c r="E129" t="s">
        <v>451</v>
      </c>
      <c r="F129" s="563" cm="1">
        <f t="array" ref="F129">[6]!HsGetValue($V$42,"Account#"&amp;LEFT($E129,7),"Allocations#Allocations","FundEntity#FNSR","Projects#"&amp;$V$41,"Scenario#Actual","Version#Official","Year#"&amp;$D129,"Period#"&amp;F$39,"BalanceType#MOVE","CostCentres#"&amp;$C129,"View#PTD")</f>
        <v>0</v>
      </c>
      <c r="G129" s="563" cm="1">
        <f t="array" ref="G129">[6]!HsGetValue($V$42,"Account#"&amp;LEFT($E129,7),"Allocations#Allocations","FundEntity#FNSR","Projects#"&amp;$V$41,"Scenario#Actual","Version#Official","Year#"&amp;$D129,"Period#"&amp;G$39,"BalanceType#MOVE","CostCentres#"&amp;$C129,"View#PTD")</f>
        <v>0</v>
      </c>
      <c r="H129" s="563" cm="1">
        <f t="array" ref="H129">[6]!HsGetValue($V$42,"Account#"&amp;LEFT($E129,7),"Allocations#Allocations","FundEntity#FNSR","Projects#"&amp;$V$41,"Scenario#Actual","Version#Official","Year#"&amp;$D129,"Period#"&amp;H$39,"BalanceType#MOVE","CostCentres#"&amp;$C129,"View#PTD")</f>
        <v>0</v>
      </c>
      <c r="I129" s="563" cm="1">
        <f t="array" ref="I129">[6]!HsGetValue($V$42,"Account#"&amp;LEFT($E129,7),"Allocations#Allocations","FundEntity#FNSR","Projects#"&amp;$V$41,"Scenario#Actual","Version#Official","Year#"&amp;$D129,"Period#"&amp;I$39,"BalanceType#MOVE","CostCentres#"&amp;$C129,"View#PTD")</f>
        <v>0</v>
      </c>
      <c r="J129" s="563" cm="1">
        <f t="array" ref="J129">[6]!HsGetValue($V$42,"Account#"&amp;LEFT($E129,7),"Allocations#Allocations","FundEntity#FNSR","Projects#"&amp;$V$41,"Scenario#Actual","Version#Official","Year#"&amp;$D129,"Period#"&amp;J$39,"BalanceType#MOVE","CostCentres#"&amp;$C129,"View#PTD")</f>
        <v>0</v>
      </c>
      <c r="K129" s="563" cm="1">
        <f t="array" ref="K129">[6]!HsGetValue($V$42,"Account#"&amp;LEFT($E129,7),"Allocations#Allocations","FundEntity#FNSR","Projects#"&amp;$V$41,"Scenario#Actual","Version#Official","Year#"&amp;$D129,"Period#"&amp;K$39,"BalanceType#MOVE","CostCentres#"&amp;$C129,"View#PTD")</f>
        <v>0</v>
      </c>
      <c r="L129" s="563" cm="1">
        <f t="array" ref="L129">[6]!HsGetValue($V$42,"Account#"&amp;LEFT($E129,7),"Allocations#Allocations","FundEntity#FNSR","Projects#"&amp;$V$41,"Scenario#Actual","Version#Official","Year#"&amp;$D129,"Period#"&amp;L$39,"BalanceType#MOVE","CostCentres#"&amp;$C129,"View#PTD")</f>
        <v>0</v>
      </c>
      <c r="M129" s="563" cm="1">
        <f t="array" ref="M129">[6]!HsGetValue($V$42,"Account#"&amp;LEFT($E129,7),"Allocations#Allocations","FundEntity#FNSR","Projects#"&amp;$V$41,"Scenario#Actual","Version#Official","Year#"&amp;$D129,"Period#"&amp;M$39,"BalanceType#MOVE","CostCentres#"&amp;$C129,"View#PTD")</f>
        <v>0</v>
      </c>
      <c r="N129" s="563" cm="1">
        <f t="array" ref="N129">[6]!HsGetValue($V$42,"Account#"&amp;LEFT($E129,7),"Allocations#Allocations","FundEntity#FNSR","Projects#"&amp;$V$41,"Scenario#Actual","Version#Official","Year#"&amp;$D129,"Period#"&amp;N$39,"BalanceType#MOVE","CostCentres#"&amp;$C129,"View#PTD")</f>
        <v>0</v>
      </c>
      <c r="O129" s="563" cm="1">
        <f t="array" ref="O129">[6]!HsGetValue($V$42,"Account#"&amp;LEFT($E129,7),"Allocations#Allocations","FundEntity#FNSR","Projects#"&amp;$V$41,"Scenario#Actual","Version#Official","Year#"&amp;$D129,"Period#"&amp;O$39,"BalanceType#MOVE","CostCentres#"&amp;$C129,"View#PTD")</f>
        <v>0</v>
      </c>
      <c r="P129" s="563" cm="1">
        <f t="array" ref="P129">[6]!HsGetValue($V$42,"Account#"&amp;LEFT($E129,7),"Allocations#Allocations","FundEntity#FNSR","Projects#"&amp;$V$41,"Scenario#Actual","Version#Official","Year#"&amp;$D129,"Period#"&amp;P$39,"BalanceType#MOVE","CostCentres#"&amp;$C129,"View#PTD")</f>
        <v>0</v>
      </c>
      <c r="Q129" s="563" cm="1">
        <f t="array" ref="Q129">[6]!HsGetValue($V$42,"Account#"&amp;LEFT($E129,7),"Allocations#Allocations","FundEntity#FNSR","Projects#"&amp;$V$41,"Scenario#Actual","Version#Official","Year#"&amp;$D129,"Period#"&amp;Q$39,"BalanceType#MOVE","CostCentres#"&amp;$C129,"View#PTD")</f>
        <v>0</v>
      </c>
      <c r="S129" s="563" cm="1">
        <f t="array" ref="S129">[6]!HsGetValue($V$42,"Account#"&amp;LEFT($E129,7),"Allocations#Allocations","FundEntity#FNSR","Projects#"&amp;$V$41,"Scenario#Actual","Version#Official","Year#"&amp;$D129,"Period#"&amp;S$39,"BalanceType#MOVE","CostCentres#"&amp;$C129,"View#YTD")</f>
        <v>0</v>
      </c>
    </row>
    <row r="130" spans="3:19">
      <c r="C130" t="s">
        <v>433</v>
      </c>
      <c r="D130" t="s">
        <v>413</v>
      </c>
      <c r="E130" t="s">
        <v>452</v>
      </c>
      <c r="F130" s="563" cm="1">
        <f t="array" ref="F130">[6]!HsGetValue($V$42,"Account#"&amp;LEFT($E130,7),"Allocations#Allocations","FundEntity#FNSR","Projects#"&amp;$V$41,"Scenario#Actual","Version#Official","Year#"&amp;$D130,"Period#"&amp;F$39,"BalanceType#MOVE","CostCentres#"&amp;$C130,"View#PTD")</f>
        <v>7105.0699999999988</v>
      </c>
      <c r="G130" s="563" cm="1">
        <f t="array" ref="G130">[6]!HsGetValue($V$42,"Account#"&amp;LEFT($E130,7),"Allocations#Allocations","FundEntity#FNSR","Projects#"&amp;$V$41,"Scenario#Actual","Version#Official","Year#"&amp;$D130,"Period#"&amp;G$39,"BalanceType#MOVE","CostCentres#"&amp;$C130,"View#PTD")</f>
        <v>18112.310000000001</v>
      </c>
      <c r="H130" s="563" cm="1">
        <f t="array" ref="H130">[6]!HsGetValue($V$42,"Account#"&amp;LEFT($E130,7),"Allocations#Allocations","FundEntity#FNSR","Projects#"&amp;$V$41,"Scenario#Actual","Version#Official","Year#"&amp;$D130,"Period#"&amp;H$39,"BalanceType#MOVE","CostCentres#"&amp;$C130,"View#PTD")</f>
        <v>12905.71</v>
      </c>
      <c r="I130" s="563" cm="1">
        <f t="array" ref="I130">[6]!HsGetValue($V$42,"Account#"&amp;LEFT($E130,7),"Allocations#Allocations","FundEntity#FNSR","Projects#"&amp;$V$41,"Scenario#Actual","Version#Official","Year#"&amp;$D130,"Period#"&amp;I$39,"BalanceType#MOVE","CostCentres#"&amp;$C130,"View#PTD")</f>
        <v>10235</v>
      </c>
      <c r="J130" s="563" cm="1">
        <f t="array" ref="J130">[6]!HsGetValue($V$42,"Account#"&amp;LEFT($E130,7),"Allocations#Allocations","FundEntity#FNSR","Projects#"&amp;$V$41,"Scenario#Actual","Version#Official","Year#"&amp;$D130,"Period#"&amp;J$39,"BalanceType#MOVE","CostCentres#"&amp;$C130,"View#PTD")</f>
        <v>33777.769999999997</v>
      </c>
      <c r="K130" s="563" cm="1">
        <f t="array" ref="K130">[6]!HsGetValue($V$42,"Account#"&amp;LEFT($E130,7),"Allocations#Allocations","FundEntity#FNSR","Projects#"&amp;$V$41,"Scenario#Actual","Version#Official","Year#"&amp;$D130,"Period#"&amp;K$39,"BalanceType#MOVE","CostCentres#"&amp;$C130,"View#PTD")</f>
        <v>9907.590000000002</v>
      </c>
      <c r="L130" s="563" cm="1">
        <f t="array" ref="L130">[6]!HsGetValue($V$42,"Account#"&amp;LEFT($E130,7),"Allocations#Allocations","FundEntity#FNSR","Projects#"&amp;$V$41,"Scenario#Actual","Version#Official","Year#"&amp;$D130,"Period#"&amp;L$39,"BalanceType#MOVE","CostCentres#"&amp;$C130,"View#PTD")</f>
        <v>0</v>
      </c>
      <c r="M130" s="563" cm="1">
        <f t="array" ref="M130">[6]!HsGetValue($V$42,"Account#"&amp;LEFT($E130,7),"Allocations#Allocations","FundEntity#FNSR","Projects#"&amp;$V$41,"Scenario#Actual","Version#Official","Year#"&amp;$D130,"Period#"&amp;M$39,"BalanceType#MOVE","CostCentres#"&amp;$C130,"View#PTD")</f>
        <v>12954.58</v>
      </c>
      <c r="N130" s="563" cm="1">
        <f t="array" ref="N130">[6]!HsGetValue($V$42,"Account#"&amp;LEFT($E130,7),"Allocations#Allocations","FundEntity#FNSR","Projects#"&amp;$V$41,"Scenario#Actual","Version#Official","Year#"&amp;$D130,"Period#"&amp;N$39,"BalanceType#MOVE","CostCentres#"&amp;$C130,"View#PTD")</f>
        <v>0</v>
      </c>
      <c r="O130" s="563" cm="1">
        <f t="array" ref="O130">[6]!HsGetValue($V$42,"Account#"&amp;LEFT($E130,7),"Allocations#Allocations","FundEntity#FNSR","Projects#"&amp;$V$41,"Scenario#Actual","Version#Official","Year#"&amp;$D130,"Period#"&amp;O$39,"BalanceType#MOVE","CostCentres#"&amp;$C130,"View#PTD")</f>
        <v>0</v>
      </c>
      <c r="P130" s="563" cm="1">
        <f t="array" ref="P130">[6]!HsGetValue($V$42,"Account#"&amp;LEFT($E130,7),"Allocations#Allocations","FundEntity#FNSR","Projects#"&amp;$V$41,"Scenario#Actual","Version#Official","Year#"&amp;$D130,"Period#"&amp;P$39,"BalanceType#MOVE","CostCentres#"&amp;$C130,"View#PTD")</f>
        <v>0</v>
      </c>
      <c r="Q130" s="563" cm="1">
        <f t="array" ref="Q130">[6]!HsGetValue($V$42,"Account#"&amp;LEFT($E130,7),"Allocations#Allocations","FundEntity#FNSR","Projects#"&amp;$V$41,"Scenario#Actual","Version#Official","Year#"&amp;$D130,"Period#"&amp;Q$39,"BalanceType#MOVE","CostCentres#"&amp;$C130,"View#PTD")</f>
        <v>0</v>
      </c>
      <c r="S130" s="563" cm="1">
        <f t="array" ref="S130">[6]!HsGetValue($V$42,"Account#"&amp;LEFT($E130,7),"Allocations#Allocations","FundEntity#FNSR","Projects#"&amp;$V$41,"Scenario#Actual","Version#Official","Year#"&amp;$D130,"Period#"&amp;S$39,"BalanceType#MOVE","CostCentres#"&amp;$C130,"View#YTD")</f>
        <v>104998.02999999998</v>
      </c>
    </row>
    <row r="131" spans="3:19">
      <c r="F131" s="563"/>
      <c r="G131" s="563"/>
      <c r="H131" s="563"/>
      <c r="I131" s="563"/>
      <c r="J131" s="563"/>
      <c r="K131" s="563"/>
      <c r="L131" s="563"/>
      <c r="M131" s="563"/>
      <c r="N131" s="563"/>
      <c r="O131" s="563"/>
      <c r="P131" s="563"/>
      <c r="Q131" s="563"/>
      <c r="S131" s="563"/>
    </row>
    <row r="132" spans="3:19">
      <c r="C132" t="s">
        <v>433</v>
      </c>
      <c r="D132" t="s">
        <v>455</v>
      </c>
      <c r="E132" t="s">
        <v>434</v>
      </c>
      <c r="F132" s="563" cm="1">
        <f t="array" ref="F132">[6]!HsGetValue($V$42,"Account#"&amp;LEFT($E132,7),"Allocations#Allocations","FundEntity#FNSR","Projects#"&amp;$V$41,"Scenario#Actual","Version#Official","Year#"&amp;$D132,"Period#"&amp;F$39,"BalanceType#MOVE","CostCentres#"&amp;$C132,"View#PTD")</f>
        <v>37667.29</v>
      </c>
      <c r="G132" s="563" cm="1">
        <f t="array" ref="G132">[6]!HsGetValue($V$42,"Account#"&amp;LEFT($E132,7),"Allocations#Allocations","FundEntity#FNSR","Projects#"&amp;$V$41,"Scenario#Actual","Version#Official","Year#"&amp;$D132,"Period#"&amp;G$39,"BalanceType#MOVE","CostCentres#"&amp;$C132,"View#PTD")</f>
        <v>17804.91</v>
      </c>
      <c r="H132" s="563" cm="1">
        <f t="array" ref="H132">[6]!HsGetValue($V$42,"Account#"&amp;LEFT($E132,7),"Allocations#Allocations","FundEntity#FNSR","Projects#"&amp;$V$41,"Scenario#Actual","Version#Official","Year#"&amp;$D132,"Period#"&amp;H$39,"BalanceType#MOVE","CostCentres#"&amp;$C132,"View#PTD")</f>
        <v>8411.36</v>
      </c>
      <c r="I132" s="563" cm="1">
        <f t="array" ref="I132">[6]!HsGetValue($V$42,"Account#"&amp;LEFT($E132,7),"Allocations#Allocations","FundEntity#FNSR","Projects#"&amp;$V$41,"Scenario#Actual","Version#Official","Year#"&amp;$D132,"Period#"&amp;I$39,"BalanceType#MOVE","CostCentres#"&amp;$C132,"View#PTD")</f>
        <v>20686.560000000001</v>
      </c>
      <c r="J132" s="563" cm="1">
        <f t="array" ref="J132">[6]!HsGetValue($V$42,"Account#"&amp;LEFT($E132,7),"Allocations#Allocations","FundEntity#FNSR","Projects#"&amp;$V$41,"Scenario#Actual","Version#Official","Year#"&amp;$D132,"Period#"&amp;J$39,"BalanceType#MOVE","CostCentres#"&amp;$C132,"View#PTD")</f>
        <v>22226.929999999997</v>
      </c>
      <c r="K132" s="563" cm="1">
        <f t="array" ref="K132">[6]!HsGetValue($V$42,"Account#"&amp;LEFT($E132,7),"Allocations#Allocations","FundEntity#FNSR","Projects#"&amp;$V$41,"Scenario#Actual","Version#Official","Year#"&amp;$D132,"Period#"&amp;K$39,"BalanceType#MOVE","CostCentres#"&amp;$C132,"View#PTD")</f>
        <v>8528.0600000000013</v>
      </c>
      <c r="L132" s="563" cm="1">
        <f t="array" ref="L132">[6]!HsGetValue($V$42,"Account#"&amp;LEFT($E132,7),"Allocations#Allocations","FundEntity#FNSR","Projects#"&amp;$V$41,"Scenario#Actual","Version#Official","Year#"&amp;$D132,"Period#"&amp;L$39,"BalanceType#MOVE","CostCentres#"&amp;$C132,"View#PTD")</f>
        <v>80022.570000000007</v>
      </c>
      <c r="M132" s="563" cm="1">
        <f t="array" ref="M132">[6]!HsGetValue($V$42,"Account#"&amp;LEFT($E132,7),"Allocations#Allocations","FundEntity#FNSR","Projects#"&amp;$V$41,"Scenario#Actual","Version#Official","Year#"&amp;$D132,"Period#"&amp;M$39,"BalanceType#MOVE","CostCentres#"&amp;$C132,"View#PTD")</f>
        <v>75207.3</v>
      </c>
      <c r="N132" s="563" cm="1">
        <f t="array" ref="N132">[6]!HsGetValue($V$42,"Account#"&amp;LEFT($E132,7),"Allocations#Allocations","FundEntity#FNSR","Projects#"&amp;$V$41,"Scenario#Actual","Version#Official","Year#"&amp;$D132,"Period#"&amp;N$39,"BalanceType#MOVE","CostCentres#"&amp;$C132,"View#PTD")</f>
        <v>-73072.150000000009</v>
      </c>
      <c r="O132" s="563" cm="1">
        <f t="array" ref="O132">[6]!HsGetValue($V$42,"Account#"&amp;LEFT($E132,7),"Allocations#Allocations","FundEntity#FNSR","Projects#"&amp;$V$41,"Scenario#Actual","Version#Official","Year#"&amp;$D132,"Period#"&amp;O$39,"BalanceType#MOVE","CostCentres#"&amp;$C132,"View#PTD")</f>
        <v>23329.559999999998</v>
      </c>
      <c r="P132" s="563" cm="1">
        <f t="array" ref="P132">[6]!HsGetValue($V$42,"Account#"&amp;LEFT($E132,7),"Allocations#Allocations","FundEntity#FNSR","Projects#"&amp;$V$41,"Scenario#Actual","Version#Official","Year#"&amp;$D132,"Period#"&amp;P$39,"BalanceType#MOVE","CostCentres#"&amp;$C132,"View#PTD")</f>
        <v>-4249.4600000000009</v>
      </c>
      <c r="Q132" s="563" cm="1">
        <f t="array" ref="Q132">[6]!HsGetValue($V$42,"Account#"&amp;LEFT($E132,7),"Allocations#Allocations","FundEntity#FNSR","Projects#"&amp;$V$41,"Scenario#Actual","Version#Official","Year#"&amp;$D132,"Period#"&amp;Q$39,"BalanceType#MOVE","CostCentres#"&amp;$C132,"View#PTD")</f>
        <v>13207.42</v>
      </c>
      <c r="S132" s="563" cm="1">
        <f t="array" ref="S132">[6]!HsGetValue($V$42,"Account#"&amp;LEFT($E132,7),"Allocations#Allocations","FundEntity#FNSR","Projects#"&amp;$V$41,"Scenario#Actual","Version#Official","Year#"&amp;$D132,"Period#"&amp;S$39,"BalanceType#MOVE","CostCentres#"&amp;$C132,"View#YTD")</f>
        <v>270554.98</v>
      </c>
    </row>
    <row r="133" spans="3:19">
      <c r="C133" t="s">
        <v>433</v>
      </c>
      <c r="D133" t="s">
        <v>455</v>
      </c>
      <c r="E133" t="s">
        <v>435</v>
      </c>
      <c r="F133" s="563" t="str" cm="1">
        <f t="array" ref="F133">[6]!HsGetValue($V$42,"Account#"&amp;LEFT($E133,7),"Allocations#Allocations","FundEntity#FNSR","Projects#"&amp;$V$41,"Scenario#Actual","Version#Official","Year#"&amp;$D133,"Period#"&amp;F$39,"BalanceType#MOVE","CostCentres#"&amp;$C133,"View#PTD")</f>
        <v>#Missing</v>
      </c>
      <c r="G133" s="563" t="str" cm="1">
        <f t="array" ref="G133">[6]!HsGetValue($V$42,"Account#"&amp;LEFT($E133,7),"Allocations#Allocations","FundEntity#FNSR","Projects#"&amp;$V$41,"Scenario#Actual","Version#Official","Year#"&amp;$D133,"Period#"&amp;G$39,"BalanceType#MOVE","CostCentres#"&amp;$C133,"View#PTD")</f>
        <v>#Missing</v>
      </c>
      <c r="H133" s="563" t="str" cm="1">
        <f t="array" ref="H133">[6]!HsGetValue($V$42,"Account#"&amp;LEFT($E133,7),"Allocations#Allocations","FundEntity#FNSR","Projects#"&amp;$V$41,"Scenario#Actual","Version#Official","Year#"&amp;$D133,"Period#"&amp;H$39,"BalanceType#MOVE","CostCentres#"&amp;$C133,"View#PTD")</f>
        <v>#Missing</v>
      </c>
      <c r="I133" s="563" t="str" cm="1">
        <f t="array" ref="I133">[6]!HsGetValue($V$42,"Account#"&amp;LEFT($E133,7),"Allocations#Allocations","FundEntity#FNSR","Projects#"&amp;$V$41,"Scenario#Actual","Version#Official","Year#"&amp;$D133,"Period#"&amp;I$39,"BalanceType#MOVE","CostCentres#"&amp;$C133,"View#PTD")</f>
        <v>#Missing</v>
      </c>
      <c r="J133" s="563" t="str" cm="1">
        <f t="array" ref="J133">[6]!HsGetValue($V$42,"Account#"&amp;LEFT($E133,7),"Allocations#Allocations","FundEntity#FNSR","Projects#"&amp;$V$41,"Scenario#Actual","Version#Official","Year#"&amp;$D133,"Period#"&amp;J$39,"BalanceType#MOVE","CostCentres#"&amp;$C133,"View#PTD")</f>
        <v>#Missing</v>
      </c>
      <c r="K133" s="563" t="str" cm="1">
        <f t="array" ref="K133">[6]!HsGetValue($V$42,"Account#"&amp;LEFT($E133,7),"Allocations#Allocations","FundEntity#FNSR","Projects#"&amp;$V$41,"Scenario#Actual","Version#Official","Year#"&amp;$D133,"Period#"&amp;K$39,"BalanceType#MOVE","CostCentres#"&amp;$C133,"View#PTD")</f>
        <v>#Missing</v>
      </c>
      <c r="L133" s="563" t="str" cm="1">
        <f t="array" ref="L133">[6]!HsGetValue($V$42,"Account#"&amp;LEFT($E133,7),"Allocations#Allocations","FundEntity#FNSR","Projects#"&amp;$V$41,"Scenario#Actual","Version#Official","Year#"&amp;$D133,"Period#"&amp;L$39,"BalanceType#MOVE","CostCentres#"&amp;$C133,"View#PTD")</f>
        <v>#Missing</v>
      </c>
      <c r="M133" s="563" t="str" cm="1">
        <f t="array" ref="M133">[6]!HsGetValue($V$42,"Account#"&amp;LEFT($E133,7),"Allocations#Allocations","FundEntity#FNSR","Projects#"&amp;$V$41,"Scenario#Actual","Version#Official","Year#"&amp;$D133,"Period#"&amp;M$39,"BalanceType#MOVE","CostCentres#"&amp;$C133,"View#PTD")</f>
        <v>#Missing</v>
      </c>
      <c r="N133" s="563" t="str" cm="1">
        <f t="array" ref="N133">[6]!HsGetValue($V$42,"Account#"&amp;LEFT($E133,7),"Allocations#Allocations","FundEntity#FNSR","Projects#"&amp;$V$41,"Scenario#Actual","Version#Official","Year#"&amp;$D133,"Period#"&amp;N$39,"BalanceType#MOVE","CostCentres#"&amp;$C133,"View#PTD")</f>
        <v>#Missing</v>
      </c>
      <c r="O133" s="563" t="str" cm="1">
        <f t="array" ref="O133">[6]!HsGetValue($V$42,"Account#"&amp;LEFT($E133,7),"Allocations#Allocations","FundEntity#FNSR","Projects#"&amp;$V$41,"Scenario#Actual","Version#Official","Year#"&amp;$D133,"Period#"&amp;O$39,"BalanceType#MOVE","CostCentres#"&amp;$C133,"View#PTD")</f>
        <v>#Missing</v>
      </c>
      <c r="P133" s="563" t="str" cm="1">
        <f t="array" ref="P133">[6]!HsGetValue($V$42,"Account#"&amp;LEFT($E133,7),"Allocations#Allocations","FundEntity#FNSR","Projects#"&amp;$V$41,"Scenario#Actual","Version#Official","Year#"&amp;$D133,"Period#"&amp;P$39,"BalanceType#MOVE","CostCentres#"&amp;$C133,"View#PTD")</f>
        <v>#Missing</v>
      </c>
      <c r="Q133" s="563" t="str" cm="1">
        <f t="array" ref="Q133">[6]!HsGetValue($V$42,"Account#"&amp;LEFT($E133,7),"Allocations#Allocations","FundEntity#FNSR","Projects#"&amp;$V$41,"Scenario#Actual","Version#Official","Year#"&amp;$D133,"Period#"&amp;Q$39,"BalanceType#MOVE","CostCentres#"&amp;$C133,"View#PTD")</f>
        <v>#Missing</v>
      </c>
      <c r="S133" s="563" t="str" cm="1">
        <f t="array" ref="S133">[6]!HsGetValue($V$42,"Account#"&amp;LEFT($E133,7),"Allocations#Allocations","FundEntity#FNSR","Projects#"&amp;$V$41,"Scenario#Actual","Version#Official","Year#"&amp;$D133,"Period#"&amp;S$39,"BalanceType#MOVE","CostCentres#"&amp;$C133,"View#YTD")</f>
        <v>#Missing</v>
      </c>
    </row>
    <row r="134" spans="3:19">
      <c r="C134" t="s">
        <v>433</v>
      </c>
      <c r="D134" t="s">
        <v>455</v>
      </c>
      <c r="E134" t="s">
        <v>437</v>
      </c>
      <c r="F134" s="563" t="str" cm="1">
        <f t="array" ref="F134">[6]!HsGetValue($V$42,"Account#"&amp;LEFT($E134,7),"Allocations#Allocations","FundEntity#FNSR","Projects#"&amp;$V$41,"Scenario#Actual","Version#Official","Year#"&amp;$D134,"Period#"&amp;F$39,"BalanceType#MOVE","CostCentres#"&amp;$C134,"View#PTD")</f>
        <v>#Missing</v>
      </c>
      <c r="G134" s="563" t="str" cm="1">
        <f t="array" ref="G134">[6]!HsGetValue($V$42,"Account#"&amp;LEFT($E134,7),"Allocations#Allocations","FundEntity#FNSR","Projects#"&amp;$V$41,"Scenario#Actual","Version#Official","Year#"&amp;$D134,"Period#"&amp;G$39,"BalanceType#MOVE","CostCentres#"&amp;$C134,"View#PTD")</f>
        <v>#Missing</v>
      </c>
      <c r="H134" s="563" t="str" cm="1">
        <f t="array" ref="H134">[6]!HsGetValue($V$42,"Account#"&amp;LEFT($E134,7),"Allocations#Allocations","FundEntity#FNSR","Projects#"&amp;$V$41,"Scenario#Actual","Version#Official","Year#"&amp;$D134,"Period#"&amp;H$39,"BalanceType#MOVE","CostCentres#"&amp;$C134,"View#PTD")</f>
        <v>#Missing</v>
      </c>
      <c r="I134" s="563" t="str" cm="1">
        <f t="array" ref="I134">[6]!HsGetValue($V$42,"Account#"&amp;LEFT($E134,7),"Allocations#Allocations","FundEntity#FNSR","Projects#"&amp;$V$41,"Scenario#Actual","Version#Official","Year#"&amp;$D134,"Period#"&amp;I$39,"BalanceType#MOVE","CostCentres#"&amp;$C134,"View#PTD")</f>
        <v>#Missing</v>
      </c>
      <c r="J134" s="563" t="str" cm="1">
        <f t="array" ref="J134">[6]!HsGetValue($V$42,"Account#"&amp;LEFT($E134,7),"Allocations#Allocations","FundEntity#FNSR","Projects#"&amp;$V$41,"Scenario#Actual","Version#Official","Year#"&amp;$D134,"Period#"&amp;J$39,"BalanceType#MOVE","CostCentres#"&amp;$C134,"View#PTD")</f>
        <v>#Missing</v>
      </c>
      <c r="K134" s="563" t="str" cm="1">
        <f t="array" ref="K134">[6]!HsGetValue($V$42,"Account#"&amp;LEFT($E134,7),"Allocations#Allocations","FundEntity#FNSR","Projects#"&amp;$V$41,"Scenario#Actual","Version#Official","Year#"&amp;$D134,"Period#"&amp;K$39,"BalanceType#MOVE","CostCentres#"&amp;$C134,"View#PTD")</f>
        <v>#Missing</v>
      </c>
      <c r="L134" s="563" t="str" cm="1">
        <f t="array" ref="L134">[6]!HsGetValue($V$42,"Account#"&amp;LEFT($E134,7),"Allocations#Allocations","FundEntity#FNSR","Projects#"&amp;$V$41,"Scenario#Actual","Version#Official","Year#"&amp;$D134,"Period#"&amp;L$39,"BalanceType#MOVE","CostCentres#"&amp;$C134,"View#PTD")</f>
        <v>#Missing</v>
      </c>
      <c r="M134" s="563" t="str" cm="1">
        <f t="array" ref="M134">[6]!HsGetValue($V$42,"Account#"&amp;LEFT($E134,7),"Allocations#Allocations","FundEntity#FNSR","Projects#"&amp;$V$41,"Scenario#Actual","Version#Official","Year#"&amp;$D134,"Period#"&amp;M$39,"BalanceType#MOVE","CostCentres#"&amp;$C134,"View#PTD")</f>
        <v>#Missing</v>
      </c>
      <c r="N134" s="563" t="str" cm="1">
        <f t="array" ref="N134">[6]!HsGetValue($V$42,"Account#"&amp;LEFT($E134,7),"Allocations#Allocations","FundEntity#FNSR","Projects#"&amp;$V$41,"Scenario#Actual","Version#Official","Year#"&amp;$D134,"Period#"&amp;N$39,"BalanceType#MOVE","CostCentres#"&amp;$C134,"View#PTD")</f>
        <v>#Missing</v>
      </c>
      <c r="O134" s="563" t="str" cm="1">
        <f t="array" ref="O134">[6]!HsGetValue($V$42,"Account#"&amp;LEFT($E134,7),"Allocations#Allocations","FundEntity#FNSR","Projects#"&amp;$V$41,"Scenario#Actual","Version#Official","Year#"&amp;$D134,"Period#"&amp;O$39,"BalanceType#MOVE","CostCentres#"&amp;$C134,"View#PTD")</f>
        <v>#Missing</v>
      </c>
      <c r="P134" s="563" t="str" cm="1">
        <f t="array" ref="P134">[6]!HsGetValue($V$42,"Account#"&amp;LEFT($E134,7),"Allocations#Allocations","FundEntity#FNSR","Projects#"&amp;$V$41,"Scenario#Actual","Version#Official","Year#"&amp;$D134,"Period#"&amp;P$39,"BalanceType#MOVE","CostCentres#"&amp;$C134,"View#PTD")</f>
        <v>#Missing</v>
      </c>
      <c r="Q134" s="563" t="str" cm="1">
        <f t="array" ref="Q134">[6]!HsGetValue($V$42,"Account#"&amp;LEFT($E134,7),"Allocations#Allocations","FundEntity#FNSR","Projects#"&amp;$V$41,"Scenario#Actual","Version#Official","Year#"&amp;$D134,"Period#"&amp;Q$39,"BalanceType#MOVE","CostCentres#"&amp;$C134,"View#PTD")</f>
        <v>#Missing</v>
      </c>
      <c r="S134" s="563" t="str" cm="1">
        <f t="array" ref="S134">[6]!HsGetValue($V$42,"Account#"&amp;LEFT($E134,7),"Allocations#Allocations","FundEntity#FNSR","Projects#"&amp;$V$41,"Scenario#Actual","Version#Official","Year#"&amp;$D134,"Period#"&amp;S$39,"BalanceType#MOVE","CostCentres#"&amp;$C134,"View#YTD")</f>
        <v>#Missing</v>
      </c>
    </row>
    <row r="135" spans="3:19">
      <c r="C135" t="s">
        <v>433</v>
      </c>
      <c r="D135" t="s">
        <v>455</v>
      </c>
      <c r="E135" t="s">
        <v>439</v>
      </c>
      <c r="F135" s="563" cm="1">
        <f t="array" ref="F135">[6]!HsGetValue($V$42,"Account#"&amp;LEFT($E135,7),"Allocations#Allocations","FundEntity#FNSR","Projects#"&amp;$V$41,"Scenario#Actual","Version#Official","Year#"&amp;$D135,"Period#"&amp;F$39,"BalanceType#MOVE","CostCentres#"&amp;$C135,"View#PTD")</f>
        <v>0</v>
      </c>
      <c r="G135" s="563" cm="1">
        <f t="array" ref="G135">[6]!HsGetValue($V$42,"Account#"&amp;LEFT($E135,7),"Allocations#Allocations","FundEntity#FNSR","Projects#"&amp;$V$41,"Scenario#Actual","Version#Official","Year#"&amp;$D135,"Period#"&amp;G$39,"BalanceType#MOVE","CostCentres#"&amp;$C135,"View#PTD")</f>
        <v>0</v>
      </c>
      <c r="H135" s="563" cm="1">
        <f t="array" ref="H135">[6]!HsGetValue($V$42,"Account#"&amp;LEFT($E135,7),"Allocations#Allocations","FundEntity#FNSR","Projects#"&amp;$V$41,"Scenario#Actual","Version#Official","Year#"&amp;$D135,"Period#"&amp;H$39,"BalanceType#MOVE","CostCentres#"&amp;$C135,"View#PTD")</f>
        <v>0</v>
      </c>
      <c r="I135" s="563" cm="1">
        <f t="array" ref="I135">[6]!HsGetValue($V$42,"Account#"&amp;LEFT($E135,7),"Allocations#Allocations","FundEntity#FNSR","Projects#"&amp;$V$41,"Scenario#Actual","Version#Official","Year#"&amp;$D135,"Period#"&amp;I$39,"BalanceType#MOVE","CostCentres#"&amp;$C135,"View#PTD")</f>
        <v>0</v>
      </c>
      <c r="J135" s="563" cm="1">
        <f t="array" ref="J135">[6]!HsGetValue($V$42,"Account#"&amp;LEFT($E135,7),"Allocations#Allocations","FundEntity#FNSR","Projects#"&amp;$V$41,"Scenario#Actual","Version#Official","Year#"&amp;$D135,"Period#"&amp;J$39,"BalanceType#MOVE","CostCentres#"&amp;$C135,"View#PTD")</f>
        <v>0</v>
      </c>
      <c r="K135" s="563" cm="1">
        <f t="array" ref="K135">[6]!HsGetValue($V$42,"Account#"&amp;LEFT($E135,7),"Allocations#Allocations","FundEntity#FNSR","Projects#"&amp;$V$41,"Scenario#Actual","Version#Official","Year#"&amp;$D135,"Period#"&amp;K$39,"BalanceType#MOVE","CostCentres#"&amp;$C135,"View#PTD")</f>
        <v>49401.369999999995</v>
      </c>
      <c r="L135" s="563" cm="1">
        <f t="array" ref="L135">[6]!HsGetValue($V$42,"Account#"&amp;LEFT($E135,7),"Allocations#Allocations","FundEntity#FNSR","Projects#"&amp;$V$41,"Scenario#Actual","Version#Official","Year#"&amp;$D135,"Period#"&amp;L$39,"BalanceType#MOVE","CostCentres#"&amp;$C135,"View#PTD")</f>
        <v>-45155.09</v>
      </c>
      <c r="M135" s="563" cm="1">
        <f t="array" ref="M135">[6]!HsGetValue($V$42,"Account#"&amp;LEFT($E135,7),"Allocations#Allocations","FundEntity#FNSR","Projects#"&amp;$V$41,"Scenario#Actual","Version#Official","Year#"&amp;$D135,"Period#"&amp;M$39,"BalanceType#MOVE","CostCentres#"&amp;$C135,"View#PTD")</f>
        <v>15524.89</v>
      </c>
      <c r="N135" s="563" cm="1">
        <f t="array" ref="N135">[6]!HsGetValue($V$42,"Account#"&amp;LEFT($E135,7),"Allocations#Allocations","FundEntity#FNSR","Projects#"&amp;$V$41,"Scenario#Actual","Version#Official","Year#"&amp;$D135,"Period#"&amp;N$39,"BalanceType#MOVE","CostCentres#"&amp;$C135,"View#PTD")</f>
        <v>28371.999999999996</v>
      </c>
      <c r="O135" s="563" cm="1">
        <f t="array" ref="O135">[6]!HsGetValue($V$42,"Account#"&amp;LEFT($E135,7),"Allocations#Allocations","FundEntity#FNSR","Projects#"&amp;$V$41,"Scenario#Actual","Version#Official","Year#"&amp;$D135,"Period#"&amp;O$39,"BalanceType#MOVE","CostCentres#"&amp;$C135,"View#PTD")</f>
        <v>-20726.89</v>
      </c>
      <c r="P135" s="563" cm="1">
        <f t="array" ref="P135">[6]!HsGetValue($V$42,"Account#"&amp;LEFT($E135,7),"Allocations#Allocations","FundEntity#FNSR","Projects#"&amp;$V$41,"Scenario#Actual","Version#Official","Year#"&amp;$D135,"Period#"&amp;P$39,"BalanceType#MOVE","CostCentres#"&amp;$C135,"View#PTD")</f>
        <v>-27355.73</v>
      </c>
      <c r="Q135" s="563" cm="1">
        <f t="array" ref="Q135">[6]!HsGetValue($V$42,"Account#"&amp;LEFT($E135,7),"Allocations#Allocations","FundEntity#FNSR","Projects#"&amp;$V$41,"Scenario#Actual","Version#Official","Year#"&amp;$D135,"Period#"&amp;Q$39,"BalanceType#MOVE","CostCentres#"&amp;$C135,"View#PTD")</f>
        <v>10177.790000000001</v>
      </c>
      <c r="S135" s="563" cm="1">
        <f t="array" ref="S135">[6]!HsGetValue($V$42,"Account#"&amp;LEFT($E135,7),"Allocations#Allocations","FundEntity#FNSR","Projects#"&amp;$V$41,"Scenario#Actual","Version#Official","Year#"&amp;$D135,"Period#"&amp;S$39,"BalanceType#MOVE","CostCentres#"&amp;$C135,"View#YTD")</f>
        <v>19771.169999999998</v>
      </c>
    </row>
    <row r="136" spans="3:19">
      <c r="C136" t="s">
        <v>433</v>
      </c>
      <c r="D136" t="s">
        <v>455</v>
      </c>
      <c r="E136" t="s">
        <v>440</v>
      </c>
      <c r="F136" s="563" t="str" cm="1">
        <f t="array" ref="F136">[6]!HsGetValue($V$42,"Account#"&amp;LEFT($E136,7),"Allocations#Allocations","FundEntity#FNSR","Projects#"&amp;$V$41,"Scenario#Actual","Version#Official","Year#"&amp;$D136,"Period#"&amp;F$39,"BalanceType#MOVE","CostCentres#"&amp;$C136,"View#PTD")</f>
        <v>#Missing</v>
      </c>
      <c r="G136" s="563" t="str" cm="1">
        <f t="array" ref="G136">[6]!HsGetValue($V$42,"Account#"&amp;LEFT($E136,7),"Allocations#Allocations","FundEntity#FNSR","Projects#"&amp;$V$41,"Scenario#Actual","Version#Official","Year#"&amp;$D136,"Period#"&amp;G$39,"BalanceType#MOVE","CostCentres#"&amp;$C136,"View#PTD")</f>
        <v>#Missing</v>
      </c>
      <c r="H136" s="563" t="str" cm="1">
        <f t="array" ref="H136">[6]!HsGetValue($V$42,"Account#"&amp;LEFT($E136,7),"Allocations#Allocations","FundEntity#FNSR","Projects#"&amp;$V$41,"Scenario#Actual","Version#Official","Year#"&amp;$D136,"Period#"&amp;H$39,"BalanceType#MOVE","CostCentres#"&amp;$C136,"View#PTD")</f>
        <v>#Missing</v>
      </c>
      <c r="I136" s="563" t="str" cm="1">
        <f t="array" ref="I136">[6]!HsGetValue($V$42,"Account#"&amp;LEFT($E136,7),"Allocations#Allocations","FundEntity#FNSR","Projects#"&amp;$V$41,"Scenario#Actual","Version#Official","Year#"&amp;$D136,"Period#"&amp;I$39,"BalanceType#MOVE","CostCentres#"&amp;$C136,"View#PTD")</f>
        <v>#Missing</v>
      </c>
      <c r="J136" s="563" t="str" cm="1">
        <f t="array" ref="J136">[6]!HsGetValue($V$42,"Account#"&amp;LEFT($E136,7),"Allocations#Allocations","FundEntity#FNSR","Projects#"&amp;$V$41,"Scenario#Actual","Version#Official","Year#"&amp;$D136,"Period#"&amp;J$39,"BalanceType#MOVE","CostCentres#"&amp;$C136,"View#PTD")</f>
        <v>#Missing</v>
      </c>
      <c r="K136" s="563" t="str" cm="1">
        <f t="array" ref="K136">[6]!HsGetValue($V$42,"Account#"&amp;LEFT($E136,7),"Allocations#Allocations","FundEntity#FNSR","Projects#"&amp;$V$41,"Scenario#Actual","Version#Official","Year#"&amp;$D136,"Period#"&amp;K$39,"BalanceType#MOVE","CostCentres#"&amp;$C136,"View#PTD")</f>
        <v>#Missing</v>
      </c>
      <c r="L136" s="563" t="str" cm="1">
        <f t="array" ref="L136">[6]!HsGetValue($V$42,"Account#"&amp;LEFT($E136,7),"Allocations#Allocations","FundEntity#FNSR","Projects#"&amp;$V$41,"Scenario#Actual","Version#Official","Year#"&amp;$D136,"Period#"&amp;L$39,"BalanceType#MOVE","CostCentres#"&amp;$C136,"View#PTD")</f>
        <v>#Missing</v>
      </c>
      <c r="M136" s="563" t="str" cm="1">
        <f t="array" ref="M136">[6]!HsGetValue($V$42,"Account#"&amp;LEFT($E136,7),"Allocations#Allocations","FundEntity#FNSR","Projects#"&amp;$V$41,"Scenario#Actual","Version#Official","Year#"&amp;$D136,"Period#"&amp;M$39,"BalanceType#MOVE","CostCentres#"&amp;$C136,"View#PTD")</f>
        <v>#Missing</v>
      </c>
      <c r="N136" s="563" t="str" cm="1">
        <f t="array" ref="N136">[6]!HsGetValue($V$42,"Account#"&amp;LEFT($E136,7),"Allocations#Allocations","FundEntity#FNSR","Projects#"&amp;$V$41,"Scenario#Actual","Version#Official","Year#"&amp;$D136,"Period#"&amp;N$39,"BalanceType#MOVE","CostCentres#"&amp;$C136,"View#PTD")</f>
        <v>#Missing</v>
      </c>
      <c r="O136" s="563" t="str" cm="1">
        <f t="array" ref="O136">[6]!HsGetValue($V$42,"Account#"&amp;LEFT($E136,7),"Allocations#Allocations","FundEntity#FNSR","Projects#"&amp;$V$41,"Scenario#Actual","Version#Official","Year#"&amp;$D136,"Period#"&amp;O$39,"BalanceType#MOVE","CostCentres#"&amp;$C136,"View#PTD")</f>
        <v>#Missing</v>
      </c>
      <c r="P136" s="563" t="str" cm="1">
        <f t="array" ref="P136">[6]!HsGetValue($V$42,"Account#"&amp;LEFT($E136,7),"Allocations#Allocations","FundEntity#FNSR","Projects#"&amp;$V$41,"Scenario#Actual","Version#Official","Year#"&amp;$D136,"Period#"&amp;P$39,"BalanceType#MOVE","CostCentres#"&amp;$C136,"View#PTD")</f>
        <v>#Missing</v>
      </c>
      <c r="Q136" s="563" t="str" cm="1">
        <f t="array" ref="Q136">[6]!HsGetValue($V$42,"Account#"&amp;LEFT($E136,7),"Allocations#Allocations","FundEntity#FNSR","Projects#"&amp;$V$41,"Scenario#Actual","Version#Official","Year#"&amp;$D136,"Period#"&amp;Q$39,"BalanceType#MOVE","CostCentres#"&amp;$C136,"View#PTD")</f>
        <v>#Missing</v>
      </c>
      <c r="S136" s="563" t="str" cm="1">
        <f t="array" ref="S136">[6]!HsGetValue($V$42,"Account#"&amp;LEFT($E136,7),"Allocations#Allocations","FundEntity#FNSR","Projects#"&amp;$V$41,"Scenario#Actual","Version#Official","Year#"&amp;$D136,"Period#"&amp;S$39,"BalanceType#MOVE","CostCentres#"&amp;$C136,"View#YTD")</f>
        <v>#Missing</v>
      </c>
    </row>
    <row r="137" spans="3:19">
      <c r="C137" t="s">
        <v>433</v>
      </c>
      <c r="D137" t="s">
        <v>455</v>
      </c>
      <c r="E137" t="s">
        <v>441</v>
      </c>
      <c r="F137" s="563" cm="1">
        <f t="array" ref="F137">[6]!HsGetValue($V$42,"Account#"&amp;LEFT($E137,7),"Allocations#Allocations","FundEntity#FNSR","Projects#"&amp;$V$41,"Scenario#Actual","Version#Official","Year#"&amp;$D137,"Period#"&amp;F$39,"BalanceType#MOVE","CostCentres#"&amp;$C137,"View#PTD")</f>
        <v>2067.2799999999997</v>
      </c>
      <c r="G137" s="563" cm="1">
        <f t="array" ref="G137">[6]!HsGetValue($V$42,"Account#"&amp;LEFT($E137,7),"Allocations#Allocations","FundEntity#FNSR","Projects#"&amp;$V$41,"Scenario#Actual","Version#Official","Year#"&amp;$D137,"Period#"&amp;G$39,"BalanceType#MOVE","CostCentres#"&amp;$C137,"View#PTD")</f>
        <v>3751.1100000000006</v>
      </c>
      <c r="H137" s="563" cm="1">
        <f t="array" ref="H137">[6]!HsGetValue($V$42,"Account#"&amp;LEFT($E137,7),"Allocations#Allocations","FundEntity#FNSR","Projects#"&amp;$V$41,"Scenario#Actual","Version#Official","Year#"&amp;$D137,"Period#"&amp;H$39,"BalanceType#MOVE","CostCentres#"&amp;$C137,"View#PTD")</f>
        <v>2781.75</v>
      </c>
      <c r="I137" s="563" cm="1">
        <f t="array" ref="I137">[6]!HsGetValue($V$42,"Account#"&amp;LEFT($E137,7),"Allocations#Allocations","FundEntity#FNSR","Projects#"&amp;$V$41,"Scenario#Actual","Version#Official","Year#"&amp;$D137,"Period#"&amp;I$39,"BalanceType#MOVE","CostCentres#"&amp;$C137,"View#PTD")</f>
        <v>2130.0100000000002</v>
      </c>
      <c r="J137" s="563" cm="1">
        <f t="array" ref="J137">[6]!HsGetValue($V$42,"Account#"&amp;LEFT($E137,7),"Allocations#Allocations","FundEntity#FNSR","Projects#"&amp;$V$41,"Scenario#Actual","Version#Official","Year#"&amp;$D137,"Period#"&amp;J$39,"BalanceType#MOVE","CostCentres#"&amp;$C137,"View#PTD")</f>
        <v>2511.6299999999997</v>
      </c>
      <c r="K137" s="563" cm="1">
        <f t="array" ref="K137">[6]!HsGetValue($V$42,"Account#"&amp;LEFT($E137,7),"Allocations#Allocations","FundEntity#FNSR","Projects#"&amp;$V$41,"Scenario#Actual","Version#Official","Year#"&amp;$D137,"Period#"&amp;K$39,"BalanceType#MOVE","CostCentres#"&amp;$C137,"View#PTD")</f>
        <v>4726.22</v>
      </c>
      <c r="L137" s="563" cm="1">
        <f t="array" ref="L137">[6]!HsGetValue($V$42,"Account#"&amp;LEFT($E137,7),"Allocations#Allocations","FundEntity#FNSR","Projects#"&amp;$V$41,"Scenario#Actual","Version#Official","Year#"&amp;$D137,"Period#"&amp;L$39,"BalanceType#MOVE","CostCentres#"&amp;$C137,"View#PTD")</f>
        <v>2921.5099999999998</v>
      </c>
      <c r="M137" s="563" cm="1">
        <f t="array" ref="M137">[6]!HsGetValue($V$42,"Account#"&amp;LEFT($E137,7),"Allocations#Allocations","FundEntity#FNSR","Projects#"&amp;$V$41,"Scenario#Actual","Version#Official","Year#"&amp;$D137,"Period#"&amp;M$39,"BalanceType#MOVE","CostCentres#"&amp;$C137,"View#PTD")</f>
        <v>4915.7199999999993</v>
      </c>
      <c r="N137" s="563" cm="1">
        <f t="array" ref="N137">[6]!HsGetValue($V$42,"Account#"&amp;LEFT($E137,7),"Allocations#Allocations","FundEntity#FNSR","Projects#"&amp;$V$41,"Scenario#Actual","Version#Official","Year#"&amp;$D137,"Period#"&amp;N$39,"BalanceType#MOVE","CostCentres#"&amp;$C137,"View#PTD")</f>
        <v>531.82000000000005</v>
      </c>
      <c r="O137" s="563" cm="1">
        <f t="array" ref="O137">[6]!HsGetValue($V$42,"Account#"&amp;LEFT($E137,7),"Allocations#Allocations","FundEntity#FNSR","Projects#"&amp;$V$41,"Scenario#Actual","Version#Official","Year#"&amp;$D137,"Period#"&amp;O$39,"BalanceType#MOVE","CostCentres#"&amp;$C137,"View#PTD")</f>
        <v>36797.11</v>
      </c>
      <c r="P137" s="563" cm="1">
        <f t="array" ref="P137">[6]!HsGetValue($V$42,"Account#"&amp;LEFT($E137,7),"Allocations#Allocations","FundEntity#FNSR","Projects#"&amp;$V$41,"Scenario#Actual","Version#Official","Year#"&amp;$D137,"Period#"&amp;P$39,"BalanceType#MOVE","CostCentres#"&amp;$C137,"View#PTD")</f>
        <v>-36087.18</v>
      </c>
      <c r="Q137" s="563" cm="1">
        <f t="array" ref="Q137">[6]!HsGetValue($V$42,"Account#"&amp;LEFT($E137,7),"Allocations#Allocations","FundEntity#FNSR","Projects#"&amp;$V$41,"Scenario#Actual","Version#Official","Year#"&amp;$D137,"Period#"&amp;Q$39,"BalanceType#MOVE","CostCentres#"&amp;$C137,"View#PTD")</f>
        <v>1164.29</v>
      </c>
      <c r="S137" s="563" cm="1">
        <f t="array" ref="S137">[6]!HsGetValue($V$42,"Account#"&amp;LEFT($E137,7),"Allocations#Allocations","FundEntity#FNSR","Projects#"&amp;$V$41,"Scenario#Actual","Version#Official","Year#"&amp;$D137,"Period#"&amp;S$39,"BalanceType#MOVE","CostCentres#"&amp;$C137,"View#YTD")</f>
        <v>25805.229999999996</v>
      </c>
    </row>
    <row r="138" spans="3:19">
      <c r="C138" t="s">
        <v>433</v>
      </c>
      <c r="D138" t="s">
        <v>455</v>
      </c>
      <c r="E138" t="s">
        <v>442</v>
      </c>
      <c r="F138" s="563" cm="1">
        <f t="array" ref="F138">[6]!HsGetValue($V$42,"Account#"&amp;LEFT($E138,7),"Allocations#Allocations","FundEntity#FNSR","Projects#"&amp;$V$41,"Scenario#Actual","Version#Official","Year#"&amp;$D138,"Period#"&amp;F$39,"BalanceType#MOVE","CostCentres#"&amp;$C138,"View#PTD")</f>
        <v>1282.97</v>
      </c>
      <c r="G138" s="563" cm="1">
        <f t="array" ref="G138">[6]!HsGetValue($V$42,"Account#"&amp;LEFT($E138,7),"Allocations#Allocations","FundEntity#FNSR","Projects#"&amp;$V$41,"Scenario#Actual","Version#Official","Year#"&amp;$D138,"Period#"&amp;G$39,"BalanceType#MOVE","CostCentres#"&amp;$C138,"View#PTD")</f>
        <v>681.23</v>
      </c>
      <c r="H138" s="563" cm="1">
        <f t="array" ref="H138">[6]!HsGetValue($V$42,"Account#"&amp;LEFT($E138,7),"Allocations#Allocations","FundEntity#FNSR","Projects#"&amp;$V$41,"Scenario#Actual","Version#Official","Year#"&amp;$D138,"Period#"&amp;H$39,"BalanceType#MOVE","CostCentres#"&amp;$C138,"View#PTD")</f>
        <v>2070.96</v>
      </c>
      <c r="I138" s="563" cm="1">
        <f t="array" ref="I138">[6]!HsGetValue($V$42,"Account#"&amp;LEFT($E138,7),"Allocations#Allocations","FundEntity#FNSR","Projects#"&amp;$V$41,"Scenario#Actual","Version#Official","Year#"&amp;$D138,"Period#"&amp;I$39,"BalanceType#MOVE","CostCentres#"&amp;$C138,"View#PTD")</f>
        <v>4090.17</v>
      </c>
      <c r="J138" s="563" cm="1">
        <f t="array" ref="J138">[6]!HsGetValue($V$42,"Account#"&amp;LEFT($E138,7),"Allocations#Allocations","FundEntity#FNSR","Projects#"&amp;$V$41,"Scenario#Actual","Version#Official","Year#"&amp;$D138,"Period#"&amp;J$39,"BalanceType#MOVE","CostCentres#"&amp;$C138,"View#PTD")</f>
        <v>6067.2999999999993</v>
      </c>
      <c r="K138" s="563" cm="1">
        <f t="array" ref="K138">[6]!HsGetValue($V$42,"Account#"&amp;LEFT($E138,7),"Allocations#Allocations","FundEntity#FNSR","Projects#"&amp;$V$41,"Scenario#Actual","Version#Official","Year#"&amp;$D138,"Period#"&amp;K$39,"BalanceType#MOVE","CostCentres#"&amp;$C138,"View#PTD")</f>
        <v>1282.3</v>
      </c>
      <c r="L138" s="563" cm="1">
        <f t="array" ref="L138">[6]!HsGetValue($V$42,"Account#"&amp;LEFT($E138,7),"Allocations#Allocations","FundEntity#FNSR","Projects#"&amp;$V$41,"Scenario#Actual","Version#Official","Year#"&amp;$D138,"Period#"&amp;L$39,"BalanceType#MOVE","CostCentres#"&amp;$C138,"View#PTD")</f>
        <v>3568.24</v>
      </c>
      <c r="M138" s="563" cm="1">
        <f t="array" ref="M138">[6]!HsGetValue($V$42,"Account#"&amp;LEFT($E138,7),"Allocations#Allocations","FundEntity#FNSR","Projects#"&amp;$V$41,"Scenario#Actual","Version#Official","Year#"&amp;$D138,"Period#"&amp;M$39,"BalanceType#MOVE","CostCentres#"&amp;$C138,"View#PTD")</f>
        <v>1456.73</v>
      </c>
      <c r="N138" s="563" cm="1">
        <f t="array" ref="N138">[6]!HsGetValue($V$42,"Account#"&amp;LEFT($E138,7),"Allocations#Allocations","FundEntity#FNSR","Projects#"&amp;$V$41,"Scenario#Actual","Version#Official","Year#"&amp;$D138,"Period#"&amp;N$39,"BalanceType#MOVE","CostCentres#"&amp;$C138,"View#PTD")</f>
        <v>2875.2500000000005</v>
      </c>
      <c r="O138" s="563" cm="1">
        <f t="array" ref="O138">[6]!HsGetValue($V$42,"Account#"&amp;LEFT($E138,7),"Allocations#Allocations","FundEntity#FNSR","Projects#"&amp;$V$41,"Scenario#Actual","Version#Official","Year#"&amp;$D138,"Period#"&amp;O$39,"BalanceType#MOVE","CostCentres#"&amp;$C138,"View#PTD")</f>
        <v>4492.74</v>
      </c>
      <c r="P138" s="563" cm="1">
        <f t="array" ref="P138">[6]!HsGetValue($V$42,"Account#"&amp;LEFT($E138,7),"Allocations#Allocations","FundEntity#FNSR","Projects#"&amp;$V$41,"Scenario#Actual","Version#Official","Year#"&amp;$D138,"Period#"&amp;P$39,"BalanceType#MOVE","CostCentres#"&amp;$C138,"View#PTD")</f>
        <v>2633.15</v>
      </c>
      <c r="Q138" s="563" cm="1">
        <f t="array" ref="Q138">[6]!HsGetValue($V$42,"Account#"&amp;LEFT($E138,7),"Allocations#Allocations","FundEntity#FNSR","Projects#"&amp;$V$41,"Scenario#Actual","Version#Official","Year#"&amp;$D138,"Period#"&amp;Q$39,"BalanceType#MOVE","CostCentres#"&amp;$C138,"View#PTD")</f>
        <v>795.33</v>
      </c>
      <c r="S138" s="563" cm="1">
        <f t="array" ref="S138">[6]!HsGetValue($V$42,"Account#"&amp;LEFT($E138,7),"Allocations#Allocations","FundEntity#FNSR","Projects#"&amp;$V$41,"Scenario#Actual","Version#Official","Year#"&amp;$D138,"Period#"&amp;S$39,"BalanceType#MOVE","CostCentres#"&amp;$C138,"View#YTD")</f>
        <v>20499.899999999998</v>
      </c>
    </row>
    <row r="139" spans="3:19">
      <c r="C139" t="s">
        <v>433</v>
      </c>
      <c r="D139" t="s">
        <v>455</v>
      </c>
      <c r="E139" t="s">
        <v>443</v>
      </c>
      <c r="F139" s="563" cm="1">
        <f t="array" ref="F139">[6]!HsGetValue($V$42,"Account#"&amp;LEFT($E139,7),"Allocations#Allocations","FundEntity#FNSR","Projects#"&amp;$V$41,"Scenario#Actual","Version#Official","Year#"&amp;$D139,"Period#"&amp;F$39,"BalanceType#MOVE","CostCentres#"&amp;$C139,"View#PTD")</f>
        <v>0</v>
      </c>
      <c r="G139" s="563" cm="1">
        <f t="array" ref="G139">[6]!HsGetValue($V$42,"Account#"&amp;LEFT($E139,7),"Allocations#Allocations","FundEntity#FNSR","Projects#"&amp;$V$41,"Scenario#Actual","Version#Official","Year#"&amp;$D139,"Period#"&amp;G$39,"BalanceType#MOVE","CostCentres#"&amp;$C139,"View#PTD")</f>
        <v>47.95</v>
      </c>
      <c r="H139" s="563" cm="1">
        <f t="array" ref="H139">[6]!HsGetValue($V$42,"Account#"&amp;LEFT($E139,7),"Allocations#Allocations","FundEntity#FNSR","Projects#"&amp;$V$41,"Scenario#Actual","Version#Official","Year#"&amp;$D139,"Period#"&amp;H$39,"BalanceType#MOVE","CostCentres#"&amp;$C139,"View#PTD")</f>
        <v>46.33</v>
      </c>
      <c r="I139" s="563" cm="1">
        <f t="array" ref="I139">[6]!HsGetValue($V$42,"Account#"&amp;LEFT($E139,7),"Allocations#Allocations","FundEntity#FNSR","Projects#"&amp;$V$41,"Scenario#Actual","Version#Official","Year#"&amp;$D139,"Period#"&amp;I$39,"BalanceType#MOVE","CostCentres#"&amp;$C139,"View#PTD")</f>
        <v>133.6</v>
      </c>
      <c r="J139" s="563" cm="1">
        <f t="array" ref="J139">[6]!HsGetValue($V$42,"Account#"&amp;LEFT($E139,7),"Allocations#Allocations","FundEntity#FNSR","Projects#"&amp;$V$41,"Scenario#Actual","Version#Official","Year#"&amp;$D139,"Period#"&amp;J$39,"BalanceType#MOVE","CostCentres#"&amp;$C139,"View#PTD")</f>
        <v>0</v>
      </c>
      <c r="K139" s="563" cm="1">
        <f t="array" ref="K139">[6]!HsGetValue($V$42,"Account#"&amp;LEFT($E139,7),"Allocations#Allocations","FundEntity#FNSR","Projects#"&amp;$V$41,"Scenario#Actual","Version#Official","Year#"&amp;$D139,"Period#"&amp;K$39,"BalanceType#MOVE","CostCentres#"&amp;$C139,"View#PTD")</f>
        <v>131.97999999999999</v>
      </c>
      <c r="L139" s="563" cm="1">
        <f t="array" ref="L139">[6]!HsGetValue($V$42,"Account#"&amp;LEFT($E139,7),"Allocations#Allocations","FundEntity#FNSR","Projects#"&amp;$V$41,"Scenario#Actual","Version#Official","Year#"&amp;$D139,"Period#"&amp;L$39,"BalanceType#MOVE","CostCentres#"&amp;$C139,"View#PTD")</f>
        <v>77.11</v>
      </c>
      <c r="M139" s="563" cm="1">
        <f t="array" ref="M139">[6]!HsGetValue($V$42,"Account#"&amp;LEFT($E139,7),"Allocations#Allocations","FundEntity#FNSR","Projects#"&amp;$V$41,"Scenario#Actual","Version#Official","Year#"&amp;$D139,"Period#"&amp;M$39,"BalanceType#MOVE","CostCentres#"&amp;$C139,"View#PTD")</f>
        <v>0</v>
      </c>
      <c r="N139" s="563" cm="1">
        <f t="array" ref="N139">[6]!HsGetValue($V$42,"Account#"&amp;LEFT($E139,7),"Allocations#Allocations","FundEntity#FNSR","Projects#"&amp;$V$41,"Scenario#Actual","Version#Official","Year#"&amp;$D139,"Period#"&amp;N$39,"BalanceType#MOVE","CostCentres#"&amp;$C139,"View#PTD")</f>
        <v>0</v>
      </c>
      <c r="O139" s="563" cm="1">
        <f t="array" ref="O139">[6]!HsGetValue($V$42,"Account#"&amp;LEFT($E139,7),"Allocations#Allocations","FundEntity#FNSR","Projects#"&amp;$V$41,"Scenario#Actual","Version#Official","Year#"&amp;$D139,"Period#"&amp;O$39,"BalanceType#MOVE","CostCentres#"&amp;$C139,"View#PTD")</f>
        <v>699.58999999999992</v>
      </c>
      <c r="P139" s="563" cm="1">
        <f t="array" ref="P139">[6]!HsGetValue($V$42,"Account#"&amp;LEFT($E139,7),"Allocations#Allocations","FundEntity#FNSR","Projects#"&amp;$V$41,"Scenario#Actual","Version#Official","Year#"&amp;$D139,"Period#"&amp;P$39,"BalanceType#MOVE","CostCentres#"&amp;$C139,"View#PTD")</f>
        <v>183.78</v>
      </c>
      <c r="Q139" s="563" cm="1">
        <f t="array" ref="Q139">[6]!HsGetValue($V$42,"Account#"&amp;LEFT($E139,7),"Allocations#Allocations","FundEntity#FNSR","Projects#"&amp;$V$41,"Scenario#Actual","Version#Official","Year#"&amp;$D139,"Period#"&amp;Q$39,"BalanceType#MOVE","CostCentres#"&amp;$C139,"View#PTD")</f>
        <v>191.8</v>
      </c>
      <c r="S139" s="563" cm="1">
        <f t="array" ref="S139">[6]!HsGetValue($V$42,"Account#"&amp;LEFT($E139,7),"Allocations#Allocations","FundEntity#FNSR","Projects#"&amp;$V$41,"Scenario#Actual","Version#Official","Year#"&amp;$D139,"Period#"&amp;S$39,"BalanceType#MOVE","CostCentres#"&amp;$C139,"View#YTD")</f>
        <v>436.97</v>
      </c>
    </row>
    <row r="140" spans="3:19">
      <c r="C140" t="s">
        <v>433</v>
      </c>
      <c r="D140" t="s">
        <v>455</v>
      </c>
      <c r="E140" t="s">
        <v>444</v>
      </c>
      <c r="F140" s="563" cm="1">
        <f t="array" ref="F140">[6]!HsGetValue($V$42,"Account#"&amp;LEFT($E140,7),"Allocations#Allocations","FundEntity#FNSR","Projects#"&amp;$V$41,"Scenario#Actual","Version#Official","Year#"&amp;$D140,"Period#"&amp;F$39,"BalanceType#MOVE","CostCentres#"&amp;$C140,"View#PTD")</f>
        <v>0</v>
      </c>
      <c r="G140" s="563" cm="1">
        <f t="array" ref="G140">[6]!HsGetValue($V$42,"Account#"&amp;LEFT($E140,7),"Allocations#Allocations","FundEntity#FNSR","Projects#"&amp;$V$41,"Scenario#Actual","Version#Official","Year#"&amp;$D140,"Period#"&amp;G$39,"BalanceType#MOVE","CostCentres#"&amp;$C140,"View#PTD")</f>
        <v>54.55</v>
      </c>
      <c r="H140" s="563" cm="1">
        <f t="array" ref="H140">[6]!HsGetValue($V$42,"Account#"&amp;LEFT($E140,7),"Allocations#Allocations","FundEntity#FNSR","Projects#"&amp;$V$41,"Scenario#Actual","Version#Official","Year#"&amp;$D140,"Period#"&amp;H$39,"BalanceType#MOVE","CostCentres#"&amp;$C140,"View#PTD")</f>
        <v>0</v>
      </c>
      <c r="I140" s="563" cm="1">
        <f t="array" ref="I140">[6]!HsGetValue($V$42,"Account#"&amp;LEFT($E140,7),"Allocations#Allocations","FundEntity#FNSR","Projects#"&amp;$V$41,"Scenario#Actual","Version#Official","Year#"&amp;$D140,"Period#"&amp;I$39,"BalanceType#MOVE","CostCentres#"&amp;$C140,"View#PTD")</f>
        <v>0</v>
      </c>
      <c r="J140" s="563" cm="1">
        <f t="array" ref="J140">[6]!HsGetValue($V$42,"Account#"&amp;LEFT($E140,7),"Allocations#Allocations","FundEntity#FNSR","Projects#"&amp;$V$41,"Scenario#Actual","Version#Official","Year#"&amp;$D140,"Period#"&amp;J$39,"BalanceType#MOVE","CostCentres#"&amp;$C140,"View#PTD")</f>
        <v>118.18</v>
      </c>
      <c r="K140" s="563" cm="1">
        <f t="array" ref="K140">[6]!HsGetValue($V$42,"Account#"&amp;LEFT($E140,7),"Allocations#Allocations","FundEntity#FNSR","Projects#"&amp;$V$41,"Scenario#Actual","Version#Official","Year#"&amp;$D140,"Period#"&amp;K$39,"BalanceType#MOVE","CostCentres#"&amp;$C140,"View#PTD")</f>
        <v>136.36000000000001</v>
      </c>
      <c r="L140" s="563" cm="1">
        <f t="array" ref="L140">[6]!HsGetValue($V$42,"Account#"&amp;LEFT($E140,7),"Allocations#Allocations","FundEntity#FNSR","Projects#"&amp;$V$41,"Scenario#Actual","Version#Official","Year#"&amp;$D140,"Period#"&amp;L$39,"BalanceType#MOVE","CostCentres#"&amp;$C140,"View#PTD")</f>
        <v>0</v>
      </c>
      <c r="M140" s="563" cm="1">
        <f t="array" ref="M140">[6]!HsGetValue($V$42,"Account#"&amp;LEFT($E140,7),"Allocations#Allocations","FundEntity#FNSR","Projects#"&amp;$V$41,"Scenario#Actual","Version#Official","Year#"&amp;$D140,"Period#"&amp;M$39,"BalanceType#MOVE","CostCentres#"&amp;$C140,"View#PTD")</f>
        <v>0</v>
      </c>
      <c r="N140" s="563" cm="1">
        <f t="array" ref="N140">[6]!HsGetValue($V$42,"Account#"&amp;LEFT($E140,7),"Allocations#Allocations","FundEntity#FNSR","Projects#"&amp;$V$41,"Scenario#Actual","Version#Official","Year#"&amp;$D140,"Period#"&amp;N$39,"BalanceType#MOVE","CostCentres#"&amp;$C140,"View#PTD")</f>
        <v>0</v>
      </c>
      <c r="O140" s="563" cm="1">
        <f t="array" ref="O140">[6]!HsGetValue($V$42,"Account#"&amp;LEFT($E140,7),"Allocations#Allocations","FundEntity#FNSR","Projects#"&amp;$V$41,"Scenario#Actual","Version#Official","Year#"&amp;$D140,"Period#"&amp;O$39,"BalanceType#MOVE","CostCentres#"&amp;$C140,"View#PTD")</f>
        <v>0</v>
      </c>
      <c r="P140" s="563" cm="1">
        <f t="array" ref="P140">[6]!HsGetValue($V$42,"Account#"&amp;LEFT($E140,7),"Allocations#Allocations","FundEntity#FNSR","Projects#"&amp;$V$41,"Scenario#Actual","Version#Official","Year#"&amp;$D140,"Period#"&amp;P$39,"BalanceType#MOVE","CostCentres#"&amp;$C140,"View#PTD")</f>
        <v>54.55</v>
      </c>
      <c r="Q140" s="563" cm="1">
        <f t="array" ref="Q140">[6]!HsGetValue($V$42,"Account#"&amp;LEFT($E140,7),"Allocations#Allocations","FundEntity#FNSR","Projects#"&amp;$V$41,"Scenario#Actual","Version#Official","Year#"&amp;$D140,"Period#"&amp;Q$39,"BalanceType#MOVE","CostCentres#"&amp;$C140,"View#PTD")</f>
        <v>0</v>
      </c>
      <c r="S140" s="563" cm="1">
        <f t="array" ref="S140">[6]!HsGetValue($V$42,"Account#"&amp;LEFT($E140,7),"Allocations#Allocations","FundEntity#FNSR","Projects#"&amp;$V$41,"Scenario#Actual","Version#Official","Year#"&amp;$D140,"Period#"&amp;S$39,"BalanceType#MOVE","CostCentres#"&amp;$C140,"View#YTD")</f>
        <v>309.09000000000003</v>
      </c>
    </row>
    <row r="141" spans="3:19">
      <c r="C141" t="s">
        <v>433</v>
      </c>
      <c r="D141" t="s">
        <v>455</v>
      </c>
      <c r="E141" t="s">
        <v>445</v>
      </c>
      <c r="F141" s="563" t="str" cm="1">
        <f t="array" ref="F141">[6]!HsGetValue($V$42,"Account#"&amp;LEFT($E141,7),"Allocations#Allocations","FundEntity#FNSR","Projects#"&amp;$V$41,"Scenario#Actual","Version#Official","Year#"&amp;$D141,"Period#"&amp;F$39,"BalanceType#MOVE","CostCentres#"&amp;$C141,"View#PTD")</f>
        <v>#Missing</v>
      </c>
      <c r="G141" s="563" t="str" cm="1">
        <f t="array" ref="G141">[6]!HsGetValue($V$42,"Account#"&amp;LEFT($E141,7),"Allocations#Allocations","FundEntity#FNSR","Projects#"&amp;$V$41,"Scenario#Actual","Version#Official","Year#"&amp;$D141,"Period#"&amp;G$39,"BalanceType#MOVE","CostCentres#"&amp;$C141,"View#PTD")</f>
        <v>#Missing</v>
      </c>
      <c r="H141" s="563" t="str" cm="1">
        <f t="array" ref="H141">[6]!HsGetValue($V$42,"Account#"&amp;LEFT($E141,7),"Allocations#Allocations","FundEntity#FNSR","Projects#"&amp;$V$41,"Scenario#Actual","Version#Official","Year#"&amp;$D141,"Period#"&amp;H$39,"BalanceType#MOVE","CostCentres#"&amp;$C141,"View#PTD")</f>
        <v>#Missing</v>
      </c>
      <c r="I141" s="563" t="str" cm="1">
        <f t="array" ref="I141">[6]!HsGetValue($V$42,"Account#"&amp;LEFT($E141,7),"Allocations#Allocations","FundEntity#FNSR","Projects#"&amp;$V$41,"Scenario#Actual","Version#Official","Year#"&amp;$D141,"Period#"&amp;I$39,"BalanceType#MOVE","CostCentres#"&amp;$C141,"View#PTD")</f>
        <v>#Missing</v>
      </c>
      <c r="J141" s="563" t="str" cm="1">
        <f t="array" ref="J141">[6]!HsGetValue($V$42,"Account#"&amp;LEFT($E141,7),"Allocations#Allocations","FundEntity#FNSR","Projects#"&amp;$V$41,"Scenario#Actual","Version#Official","Year#"&amp;$D141,"Period#"&amp;J$39,"BalanceType#MOVE","CostCentres#"&amp;$C141,"View#PTD")</f>
        <v>#Missing</v>
      </c>
      <c r="K141" s="563" t="str" cm="1">
        <f t="array" ref="K141">[6]!HsGetValue($V$42,"Account#"&amp;LEFT($E141,7),"Allocations#Allocations","FundEntity#FNSR","Projects#"&amp;$V$41,"Scenario#Actual","Version#Official","Year#"&amp;$D141,"Period#"&amp;K$39,"BalanceType#MOVE","CostCentres#"&amp;$C141,"View#PTD")</f>
        <v>#Missing</v>
      </c>
      <c r="L141" s="563" t="str" cm="1">
        <f t="array" ref="L141">[6]!HsGetValue($V$42,"Account#"&amp;LEFT($E141,7),"Allocations#Allocations","FundEntity#FNSR","Projects#"&amp;$V$41,"Scenario#Actual","Version#Official","Year#"&amp;$D141,"Period#"&amp;L$39,"BalanceType#MOVE","CostCentres#"&amp;$C141,"View#PTD")</f>
        <v>#Missing</v>
      </c>
      <c r="M141" s="563" t="str" cm="1">
        <f t="array" ref="M141">[6]!HsGetValue($V$42,"Account#"&amp;LEFT($E141,7),"Allocations#Allocations","FundEntity#FNSR","Projects#"&amp;$V$41,"Scenario#Actual","Version#Official","Year#"&amp;$D141,"Period#"&amp;M$39,"BalanceType#MOVE","CostCentres#"&amp;$C141,"View#PTD")</f>
        <v>#Missing</v>
      </c>
      <c r="N141" s="563" t="str" cm="1">
        <f t="array" ref="N141">[6]!HsGetValue($V$42,"Account#"&amp;LEFT($E141,7),"Allocations#Allocations","FundEntity#FNSR","Projects#"&amp;$V$41,"Scenario#Actual","Version#Official","Year#"&amp;$D141,"Period#"&amp;N$39,"BalanceType#MOVE","CostCentres#"&amp;$C141,"View#PTD")</f>
        <v>#Missing</v>
      </c>
      <c r="O141" s="563" t="str" cm="1">
        <f t="array" ref="O141">[6]!HsGetValue($V$42,"Account#"&amp;LEFT($E141,7),"Allocations#Allocations","FundEntity#FNSR","Projects#"&amp;$V$41,"Scenario#Actual","Version#Official","Year#"&amp;$D141,"Period#"&amp;O$39,"BalanceType#MOVE","CostCentres#"&amp;$C141,"View#PTD")</f>
        <v>#Missing</v>
      </c>
      <c r="P141" s="563" t="str" cm="1">
        <f t="array" ref="P141">[6]!HsGetValue($V$42,"Account#"&amp;LEFT($E141,7),"Allocations#Allocations","FundEntity#FNSR","Projects#"&amp;$V$41,"Scenario#Actual","Version#Official","Year#"&amp;$D141,"Period#"&amp;P$39,"BalanceType#MOVE","CostCentres#"&amp;$C141,"View#PTD")</f>
        <v>#Missing</v>
      </c>
      <c r="Q141" s="563" t="str" cm="1">
        <f t="array" ref="Q141">[6]!HsGetValue($V$42,"Account#"&amp;LEFT($E141,7),"Allocations#Allocations","FundEntity#FNSR","Projects#"&amp;$V$41,"Scenario#Actual","Version#Official","Year#"&amp;$D141,"Period#"&amp;Q$39,"BalanceType#MOVE","CostCentres#"&amp;$C141,"View#PTD")</f>
        <v>#Missing</v>
      </c>
      <c r="S141" s="563" t="str" cm="1">
        <f t="array" ref="S141">[6]!HsGetValue($V$42,"Account#"&amp;LEFT($E141,7),"Allocations#Allocations","FundEntity#FNSR","Projects#"&amp;$V$41,"Scenario#Actual","Version#Official","Year#"&amp;$D141,"Period#"&amp;S$39,"BalanceType#MOVE","CostCentres#"&amp;$C141,"View#YTD")</f>
        <v>#Missing</v>
      </c>
    </row>
    <row r="142" spans="3:19">
      <c r="C142" t="s">
        <v>433</v>
      </c>
      <c r="D142" t="s">
        <v>455</v>
      </c>
      <c r="E142" t="s">
        <v>446</v>
      </c>
      <c r="F142" s="563" cm="1">
        <f t="array" ref="F142">[6]!HsGetValue($V$42,"Account#"&amp;LEFT($E142,7),"Allocations#Allocations","FundEntity#FNSR","Projects#"&amp;$V$41,"Scenario#Actual","Version#Official","Year#"&amp;$D142,"Period#"&amp;F$39,"BalanceType#MOVE","CostCentres#"&amp;$C142,"View#PTD")</f>
        <v>1131</v>
      </c>
      <c r="G142" s="563" cm="1">
        <f t="array" ref="G142">[6]!HsGetValue($V$42,"Account#"&amp;LEFT($E142,7),"Allocations#Allocations","FundEntity#FNSR","Projects#"&amp;$V$41,"Scenario#Actual","Version#Official","Year#"&amp;$D142,"Period#"&amp;G$39,"BalanceType#MOVE","CostCentres#"&amp;$C142,"View#PTD")</f>
        <v>0</v>
      </c>
      <c r="H142" s="563" cm="1">
        <f t="array" ref="H142">[6]!HsGetValue($V$42,"Account#"&amp;LEFT($E142,7),"Allocations#Allocations","FundEntity#FNSR","Projects#"&amp;$V$41,"Scenario#Actual","Version#Official","Year#"&amp;$D142,"Period#"&amp;H$39,"BalanceType#MOVE","CostCentres#"&amp;$C142,"View#PTD")</f>
        <v>71.099999999999994</v>
      </c>
      <c r="I142" s="563" cm="1">
        <f t="array" ref="I142">[6]!HsGetValue($V$42,"Account#"&amp;LEFT($E142,7),"Allocations#Allocations","FundEntity#FNSR","Projects#"&amp;$V$41,"Scenario#Actual","Version#Official","Year#"&amp;$D142,"Period#"&amp;I$39,"BalanceType#MOVE","CostCentres#"&amp;$C142,"View#PTD")</f>
        <v>531.32000000000005</v>
      </c>
      <c r="J142" s="563" cm="1">
        <f t="array" ref="J142">[6]!HsGetValue($V$42,"Account#"&amp;LEFT($E142,7),"Allocations#Allocations","FundEntity#FNSR","Projects#"&amp;$V$41,"Scenario#Actual","Version#Official","Year#"&amp;$D142,"Period#"&amp;J$39,"BalanceType#MOVE","CostCentres#"&amp;$C142,"View#PTD")</f>
        <v>63</v>
      </c>
      <c r="K142" s="563" cm="1">
        <f t="array" ref="K142">[6]!HsGetValue($V$42,"Account#"&amp;LEFT($E142,7),"Allocations#Allocations","FundEntity#FNSR","Projects#"&amp;$V$41,"Scenario#Actual","Version#Official","Year#"&amp;$D142,"Period#"&amp;K$39,"BalanceType#MOVE","CostCentres#"&amp;$C142,"View#PTD")</f>
        <v>0</v>
      </c>
      <c r="L142" s="563" cm="1">
        <f t="array" ref="L142">[6]!HsGetValue($V$42,"Account#"&amp;LEFT($E142,7),"Allocations#Allocations","FundEntity#FNSR","Projects#"&amp;$V$41,"Scenario#Actual","Version#Official","Year#"&amp;$D142,"Period#"&amp;L$39,"BalanceType#MOVE","CostCentres#"&amp;$C142,"View#PTD")</f>
        <v>0</v>
      </c>
      <c r="M142" s="563" cm="1">
        <f t="array" ref="M142">[6]!HsGetValue($V$42,"Account#"&amp;LEFT($E142,7),"Allocations#Allocations","FundEntity#FNSR","Projects#"&amp;$V$41,"Scenario#Actual","Version#Official","Year#"&amp;$D142,"Period#"&amp;M$39,"BalanceType#MOVE","CostCentres#"&amp;$C142,"View#PTD")</f>
        <v>39</v>
      </c>
      <c r="N142" s="563" cm="1">
        <f t="array" ref="N142">[6]!HsGetValue($V$42,"Account#"&amp;LEFT($E142,7),"Allocations#Allocations","FundEntity#FNSR","Projects#"&amp;$V$41,"Scenario#Actual","Version#Official","Year#"&amp;$D142,"Period#"&amp;N$39,"BalanceType#MOVE","CostCentres#"&amp;$C142,"View#PTD")</f>
        <v>0</v>
      </c>
      <c r="O142" s="563" cm="1">
        <f t="array" ref="O142">[6]!HsGetValue($V$42,"Account#"&amp;LEFT($E142,7),"Allocations#Allocations","FundEntity#FNSR","Projects#"&amp;$V$41,"Scenario#Actual","Version#Official","Year#"&amp;$D142,"Period#"&amp;O$39,"BalanceType#MOVE","CostCentres#"&amp;$C142,"View#PTD")</f>
        <v>27.19</v>
      </c>
      <c r="P142" s="563" cm="1">
        <f t="array" ref="P142">[6]!HsGetValue($V$42,"Account#"&amp;LEFT($E142,7),"Allocations#Allocations","FundEntity#FNSR","Projects#"&amp;$V$41,"Scenario#Actual","Version#Official","Year#"&amp;$D142,"Period#"&amp;P$39,"BalanceType#MOVE","CostCentres#"&amp;$C142,"View#PTD")</f>
        <v>54.5</v>
      </c>
      <c r="Q142" s="563" cm="1">
        <f t="array" ref="Q142">[6]!HsGetValue($V$42,"Account#"&amp;LEFT($E142,7),"Allocations#Allocations","FundEntity#FNSR","Projects#"&amp;$V$41,"Scenario#Actual","Version#Official","Year#"&amp;$D142,"Period#"&amp;Q$39,"BalanceType#MOVE","CostCentres#"&amp;$C142,"View#PTD")</f>
        <v>0</v>
      </c>
      <c r="S142" s="563" cm="1">
        <f t="array" ref="S142">[6]!HsGetValue($V$42,"Account#"&amp;LEFT($E142,7),"Allocations#Allocations","FundEntity#FNSR","Projects#"&amp;$V$41,"Scenario#Actual","Version#Official","Year#"&amp;$D142,"Period#"&amp;S$39,"BalanceType#MOVE","CostCentres#"&amp;$C142,"View#YTD")</f>
        <v>1835.42</v>
      </c>
    </row>
    <row r="143" spans="3:19">
      <c r="C143" t="s">
        <v>433</v>
      </c>
      <c r="D143" t="s">
        <v>455</v>
      </c>
      <c r="E143" t="s">
        <v>447</v>
      </c>
      <c r="F143" s="563" cm="1">
        <f t="array" ref="F143">[6]!HsGetValue($V$42,"Account#"&amp;LEFT($E143,7),"Allocations#Allocations","FundEntity#FNSR","Projects#"&amp;$V$41,"Scenario#Actual","Version#Official","Year#"&amp;$D143,"Period#"&amp;F$39,"BalanceType#MOVE","CostCentres#"&amp;$C143,"View#PTD")</f>
        <v>362.09</v>
      </c>
      <c r="G143" s="563" cm="1">
        <f t="array" ref="G143">[6]!HsGetValue($V$42,"Account#"&amp;LEFT($E143,7),"Allocations#Allocations","FundEntity#FNSR","Projects#"&amp;$V$41,"Scenario#Actual","Version#Official","Year#"&amp;$D143,"Period#"&amp;G$39,"BalanceType#MOVE","CostCentres#"&amp;$C143,"View#PTD")</f>
        <v>652.46</v>
      </c>
      <c r="H143" s="563" cm="1">
        <f t="array" ref="H143">[6]!HsGetValue($V$42,"Account#"&amp;LEFT($E143,7),"Allocations#Allocations","FundEntity#FNSR","Projects#"&amp;$V$41,"Scenario#Actual","Version#Official","Year#"&amp;$D143,"Period#"&amp;H$39,"BalanceType#MOVE","CostCentres#"&amp;$C143,"View#PTD")</f>
        <v>143.13</v>
      </c>
      <c r="I143" s="563" cm="1">
        <f t="array" ref="I143">[6]!HsGetValue($V$42,"Account#"&amp;LEFT($E143,7),"Allocations#Allocations","FundEntity#FNSR","Projects#"&amp;$V$41,"Scenario#Actual","Version#Official","Year#"&amp;$D143,"Period#"&amp;I$39,"BalanceType#MOVE","CostCentres#"&amp;$C143,"View#PTD")</f>
        <v>414.98</v>
      </c>
      <c r="J143" s="563" cm="1">
        <f t="array" ref="J143">[6]!HsGetValue($V$42,"Account#"&amp;LEFT($E143,7),"Allocations#Allocations","FundEntity#FNSR","Projects#"&amp;$V$41,"Scenario#Actual","Version#Official","Year#"&amp;$D143,"Period#"&amp;J$39,"BalanceType#MOVE","CostCentres#"&amp;$C143,"View#PTD")</f>
        <v>643.19000000000005</v>
      </c>
      <c r="K143" s="563" cm="1">
        <f t="array" ref="K143">[6]!HsGetValue($V$42,"Account#"&amp;LEFT($E143,7),"Allocations#Allocations","FundEntity#FNSR","Projects#"&amp;$V$41,"Scenario#Actual","Version#Official","Year#"&amp;$D143,"Period#"&amp;K$39,"BalanceType#MOVE","CostCentres#"&amp;$C143,"View#PTD")</f>
        <v>570.35</v>
      </c>
      <c r="L143" s="563" cm="1">
        <f t="array" ref="L143">[6]!HsGetValue($V$42,"Account#"&amp;LEFT($E143,7),"Allocations#Allocations","FundEntity#FNSR","Projects#"&amp;$V$41,"Scenario#Actual","Version#Official","Year#"&amp;$D143,"Period#"&amp;L$39,"BalanceType#MOVE","CostCentres#"&amp;$C143,"View#PTD")</f>
        <v>284.81</v>
      </c>
      <c r="M143" s="563" cm="1">
        <f t="array" ref="M143">[6]!HsGetValue($V$42,"Account#"&amp;LEFT($E143,7),"Allocations#Allocations","FundEntity#FNSR","Projects#"&amp;$V$41,"Scenario#Actual","Version#Official","Year#"&amp;$D143,"Period#"&amp;M$39,"BalanceType#MOVE","CostCentres#"&amp;$C143,"View#PTD")</f>
        <v>149.38999999999999</v>
      </c>
      <c r="N143" s="563" cm="1">
        <f t="array" ref="N143">[6]!HsGetValue($V$42,"Account#"&amp;LEFT($E143,7),"Allocations#Allocations","FundEntity#FNSR","Projects#"&amp;$V$41,"Scenario#Actual","Version#Official","Year#"&amp;$D143,"Period#"&amp;N$39,"BalanceType#MOVE","CostCentres#"&amp;$C143,"View#PTD")</f>
        <v>54.51</v>
      </c>
      <c r="O143" s="563" cm="1">
        <f t="array" ref="O143">[6]!HsGetValue($V$42,"Account#"&amp;LEFT($E143,7),"Allocations#Allocations","FundEntity#FNSR","Projects#"&amp;$V$41,"Scenario#Actual","Version#Official","Year#"&amp;$D143,"Period#"&amp;O$39,"BalanceType#MOVE","CostCentres#"&amp;$C143,"View#PTD")</f>
        <v>125.83</v>
      </c>
      <c r="P143" s="563" cm="1">
        <f t="array" ref="P143">[6]!HsGetValue($V$42,"Account#"&amp;LEFT($E143,7),"Allocations#Allocations","FundEntity#FNSR","Projects#"&amp;$V$41,"Scenario#Actual","Version#Official","Year#"&amp;$D143,"Period#"&amp;P$39,"BalanceType#MOVE","CostCentres#"&amp;$C143,"View#PTD")</f>
        <v>50.26</v>
      </c>
      <c r="Q143" s="563" cm="1">
        <f t="array" ref="Q143">[6]!HsGetValue($V$42,"Account#"&amp;LEFT($E143,7),"Allocations#Allocations","FundEntity#FNSR","Projects#"&amp;$V$41,"Scenario#Actual","Version#Official","Year#"&amp;$D143,"Period#"&amp;Q$39,"BalanceType#MOVE","CostCentres#"&amp;$C143,"View#PTD")</f>
        <v>101.72</v>
      </c>
      <c r="S143" s="563" cm="1">
        <f t="array" ref="S143">[6]!HsGetValue($V$42,"Account#"&amp;LEFT($E143,7),"Allocations#Allocations","FundEntity#FNSR","Projects#"&amp;$V$41,"Scenario#Actual","Version#Official","Year#"&amp;$D143,"Period#"&amp;S$39,"BalanceType#MOVE","CostCentres#"&amp;$C143,"View#YTD")</f>
        <v>3220.3999999999996</v>
      </c>
    </row>
    <row r="144" spans="3:19">
      <c r="C144" t="s">
        <v>433</v>
      </c>
      <c r="D144" t="s">
        <v>455</v>
      </c>
      <c r="E144" t="s">
        <v>448</v>
      </c>
      <c r="F144" s="563" cm="1">
        <f t="array" ref="F144">[6]!HsGetValue($V$42,"Account#"&amp;LEFT($E144,7),"Allocations#Allocations","FundEntity#FNSR","Projects#"&amp;$V$41,"Scenario#Actual","Version#Official","Year#"&amp;$D144,"Period#"&amp;F$39,"BalanceType#MOVE","CostCentres#"&amp;$C144,"View#PTD")</f>
        <v>77.27</v>
      </c>
      <c r="G144" s="563" cm="1">
        <f t="array" ref="G144">[6]!HsGetValue($V$42,"Account#"&amp;LEFT($E144,7),"Allocations#Allocations","FundEntity#FNSR","Projects#"&amp;$V$41,"Scenario#Actual","Version#Official","Year#"&amp;$D144,"Period#"&amp;G$39,"BalanceType#MOVE","CostCentres#"&amp;$C144,"View#PTD")</f>
        <v>271.87</v>
      </c>
      <c r="H144" s="563" cm="1">
        <f t="array" ref="H144">[6]!HsGetValue($V$42,"Account#"&amp;LEFT($E144,7),"Allocations#Allocations","FundEntity#FNSR","Projects#"&amp;$V$41,"Scenario#Actual","Version#Official","Year#"&amp;$D144,"Period#"&amp;H$39,"BalanceType#MOVE","CostCentres#"&amp;$C144,"View#PTD")</f>
        <v>549.39</v>
      </c>
      <c r="I144" s="563" cm="1">
        <f t="array" ref="I144">[6]!HsGetValue($V$42,"Account#"&amp;LEFT($E144,7),"Allocations#Allocations","FundEntity#FNSR","Projects#"&amp;$V$41,"Scenario#Actual","Version#Official","Year#"&amp;$D144,"Period#"&amp;I$39,"BalanceType#MOVE","CostCentres#"&amp;$C144,"View#PTD")</f>
        <v>781.95</v>
      </c>
      <c r="J144" s="563" cm="1">
        <f t="array" ref="J144">[6]!HsGetValue($V$42,"Account#"&amp;LEFT($E144,7),"Allocations#Allocations","FundEntity#FNSR","Projects#"&amp;$V$41,"Scenario#Actual","Version#Official","Year#"&amp;$D144,"Period#"&amp;J$39,"BalanceType#MOVE","CostCentres#"&amp;$C144,"View#PTD")</f>
        <v>199.57</v>
      </c>
      <c r="K144" s="563" cm="1">
        <f t="array" ref="K144">[6]!HsGetValue($V$42,"Account#"&amp;LEFT($E144,7),"Allocations#Allocations","FundEntity#FNSR","Projects#"&amp;$V$41,"Scenario#Actual","Version#Official","Year#"&amp;$D144,"Period#"&amp;K$39,"BalanceType#MOVE","CostCentres#"&amp;$C144,"View#PTD")</f>
        <v>458.39</v>
      </c>
      <c r="L144" s="563" cm="1">
        <f t="array" ref="L144">[6]!HsGetValue($V$42,"Account#"&amp;LEFT($E144,7),"Allocations#Allocations","FundEntity#FNSR","Projects#"&amp;$V$41,"Scenario#Actual","Version#Official","Year#"&amp;$D144,"Period#"&amp;L$39,"BalanceType#MOVE","CostCentres#"&amp;$C144,"View#PTD")</f>
        <v>142.66</v>
      </c>
      <c r="M144" s="563" cm="1">
        <f t="array" ref="M144">[6]!HsGetValue($V$42,"Account#"&amp;LEFT($E144,7),"Allocations#Allocations","FundEntity#FNSR","Projects#"&amp;$V$41,"Scenario#Actual","Version#Official","Year#"&amp;$D144,"Period#"&amp;M$39,"BalanceType#MOVE","CostCentres#"&amp;$C144,"View#PTD")</f>
        <v>197.31</v>
      </c>
      <c r="N144" s="563" cm="1">
        <f t="array" ref="N144">[6]!HsGetValue($V$42,"Account#"&amp;LEFT($E144,7),"Allocations#Allocations","FundEntity#FNSR","Projects#"&amp;$V$41,"Scenario#Actual","Version#Official","Year#"&amp;$D144,"Period#"&amp;N$39,"BalanceType#MOVE","CostCentres#"&amp;$C144,"View#PTD")</f>
        <v>-5.0500000000000007</v>
      </c>
      <c r="O144" s="563" cm="1">
        <f t="array" ref="O144">[6]!HsGetValue($V$42,"Account#"&amp;LEFT($E144,7),"Allocations#Allocations","FundEntity#FNSR","Projects#"&amp;$V$41,"Scenario#Actual","Version#Official","Year#"&amp;$D144,"Period#"&amp;O$39,"BalanceType#MOVE","CostCentres#"&amp;$C144,"View#PTD")</f>
        <v>3633.4399999999996</v>
      </c>
      <c r="P144" s="563" cm="1">
        <f t="array" ref="P144">[6]!HsGetValue($V$42,"Account#"&amp;LEFT($E144,7),"Allocations#Allocations","FundEntity#FNSR","Projects#"&amp;$V$41,"Scenario#Actual","Version#Official","Year#"&amp;$D144,"Period#"&amp;P$39,"BalanceType#MOVE","CostCentres#"&amp;$C144,"View#PTD")</f>
        <v>-128.6400000000001</v>
      </c>
      <c r="Q144" s="563" cm="1">
        <f t="array" ref="Q144">[6]!HsGetValue($V$42,"Account#"&amp;LEFT($E144,7),"Allocations#Allocations","FundEntity#FNSR","Projects#"&amp;$V$41,"Scenario#Actual","Version#Official","Year#"&amp;$D144,"Period#"&amp;Q$39,"BalanceType#MOVE","CostCentres#"&amp;$C144,"View#PTD")</f>
        <v>8630.17</v>
      </c>
      <c r="S144" s="563" cm="1">
        <f t="array" ref="S144">[6]!HsGetValue($V$42,"Account#"&amp;LEFT($E144,7),"Allocations#Allocations","FundEntity#FNSR","Projects#"&amp;$V$41,"Scenario#Actual","Version#Official","Year#"&amp;$D144,"Period#"&amp;S$39,"BalanceType#MOVE","CostCentres#"&amp;$C144,"View#YTD")</f>
        <v>2678.41</v>
      </c>
    </row>
    <row r="145" spans="1:19">
      <c r="C145" s="511"/>
      <c r="F145" s="563"/>
      <c r="G145" s="563"/>
      <c r="H145" s="563"/>
      <c r="I145" s="563"/>
      <c r="J145" s="563"/>
      <c r="K145" s="563"/>
      <c r="L145" s="563"/>
      <c r="M145" s="563"/>
      <c r="N145" s="563"/>
      <c r="O145" s="563"/>
      <c r="P145" s="563"/>
      <c r="Q145" s="563"/>
      <c r="S145" s="563"/>
    </row>
    <row r="146" spans="1:19">
      <c r="C146" t="s">
        <v>433</v>
      </c>
      <c r="D146" t="s">
        <v>455</v>
      </c>
      <c r="E146" t="s">
        <v>450</v>
      </c>
      <c r="F146" s="563" cm="1">
        <f t="array" ref="F146">[6]!HsGetValue($V$42,"Account#"&amp;LEFT($E146,7),"Allocations#Allocations","FundEntity#FNSR","Projects#"&amp;$V$41,"Scenario#Actual","Version#Official","Year#"&amp;$D146,"Period#"&amp;F$39,"BalanceType#MOVE","CostCentres#"&amp;$C146,"View#PTD")</f>
        <v>85569.53</v>
      </c>
      <c r="G146" s="563" cm="1">
        <f t="array" ref="G146">[6]!HsGetValue($V$42,"Account#"&amp;LEFT($E146,7),"Allocations#Allocations","FundEntity#FNSR","Projects#"&amp;$V$41,"Scenario#Actual","Version#Official","Year#"&amp;$D146,"Period#"&amp;G$39,"BalanceType#MOVE","CostCentres#"&amp;$C146,"View#PTD")</f>
        <v>165737.75999999998</v>
      </c>
      <c r="H146" s="563" cm="1">
        <f t="array" ref="H146">[6]!HsGetValue($V$42,"Account#"&amp;LEFT($E146,7),"Allocations#Allocations","FundEntity#FNSR","Projects#"&amp;$V$41,"Scenario#Actual","Version#Official","Year#"&amp;$D146,"Period#"&amp;H$39,"BalanceType#MOVE","CostCentres#"&amp;$C146,"View#PTD")</f>
        <v>20012.249999999996</v>
      </c>
      <c r="I146" s="563" cm="1">
        <f t="array" ref="I146">[6]!HsGetValue($V$42,"Account#"&amp;LEFT($E146,7),"Allocations#Allocations","FundEntity#FNSR","Projects#"&amp;$V$41,"Scenario#Actual","Version#Official","Year#"&amp;$D146,"Period#"&amp;I$39,"BalanceType#MOVE","CostCentres#"&amp;$C146,"View#PTD")</f>
        <v>116049.37999999999</v>
      </c>
      <c r="J146" s="563" cm="1">
        <f t="array" ref="J146">[6]!HsGetValue($V$42,"Account#"&amp;LEFT($E146,7),"Allocations#Allocations","FundEntity#FNSR","Projects#"&amp;$V$41,"Scenario#Actual","Version#Official","Year#"&amp;$D146,"Period#"&amp;J$39,"BalanceType#MOVE","CostCentres#"&amp;$C146,"View#PTD")</f>
        <v>111796.41999999998</v>
      </c>
      <c r="K146" s="563" cm="1">
        <f t="array" ref="K146">[6]!HsGetValue($V$42,"Account#"&amp;LEFT($E146,7),"Allocations#Allocations","FundEntity#FNSR","Projects#"&amp;$V$41,"Scenario#Actual","Version#Official","Year#"&amp;$D146,"Period#"&amp;K$39,"BalanceType#MOVE","CostCentres#"&amp;$C146,"View#PTD")</f>
        <v>179072.33000000002</v>
      </c>
      <c r="L146" s="563" cm="1">
        <f t="array" ref="L146">[6]!HsGetValue($V$42,"Account#"&amp;LEFT($E146,7),"Allocations#Allocations","FundEntity#FNSR","Projects#"&amp;$V$41,"Scenario#Actual","Version#Official","Year#"&amp;$D146,"Period#"&amp;L$39,"BalanceType#MOVE","CostCentres#"&amp;$C146,"View#PTD")</f>
        <v>107046.58999999998</v>
      </c>
      <c r="M146" s="563" cm="1">
        <f t="array" ref="M146">[6]!HsGetValue($V$42,"Account#"&amp;LEFT($E146,7),"Allocations#Allocations","FundEntity#FNSR","Projects#"&amp;$V$41,"Scenario#Actual","Version#Official","Year#"&amp;$D146,"Period#"&amp;M$39,"BalanceType#MOVE","CostCentres#"&amp;$C146,"View#PTD")</f>
        <v>43640.62</v>
      </c>
      <c r="N146" s="563" cm="1">
        <f t="array" ref="N146">[6]!HsGetValue($V$42,"Account#"&amp;LEFT($E146,7),"Allocations#Allocations","FundEntity#FNSR","Projects#"&amp;$V$41,"Scenario#Actual","Version#Official","Year#"&amp;$D146,"Period#"&amp;N$39,"BalanceType#MOVE","CostCentres#"&amp;$C146,"View#PTD")</f>
        <v>279636.32000000007</v>
      </c>
      <c r="O146" s="563" cm="1">
        <f t="array" ref="O146">[6]!HsGetValue($V$42,"Account#"&amp;LEFT($E146,7),"Allocations#Allocations","FundEntity#FNSR","Projects#"&amp;$V$41,"Scenario#Actual","Version#Official","Year#"&amp;$D146,"Period#"&amp;O$39,"BalanceType#MOVE","CostCentres#"&amp;$C146,"View#PTD")</f>
        <v>215400.72000000003</v>
      </c>
      <c r="P146" s="563" cm="1">
        <f t="array" ref="P146">[6]!HsGetValue($V$42,"Account#"&amp;LEFT($E146,7),"Allocations#Allocations","FundEntity#FNSR","Projects#"&amp;$V$41,"Scenario#Actual","Version#Official","Year#"&amp;$D146,"Period#"&amp;P$39,"BalanceType#MOVE","CostCentres#"&amp;$C146,"View#PTD")</f>
        <v>213590.80999999997</v>
      </c>
      <c r="Q146" s="563" cm="1">
        <f t="array" ref="Q146">[6]!HsGetValue($V$42,"Account#"&amp;LEFT($E146,7),"Allocations#Allocations","FundEntity#FNSR","Projects#"&amp;$V$41,"Scenario#Actual","Version#Official","Year#"&amp;$D146,"Period#"&amp;Q$39,"BalanceType#MOVE","CostCentres#"&amp;$C146,"View#PTD")</f>
        <v>178575.76</v>
      </c>
      <c r="S146" s="563" cm="1">
        <f t="array" ref="S146">[6]!HsGetValue($V$42,"Account#"&amp;LEFT($E146,7),"Allocations#Allocations","FundEntity#FNSR","Projects#"&amp;$V$41,"Scenario#Actual","Version#Official","Year#"&amp;$D146,"Period#"&amp;S$39,"BalanceType#MOVE","CostCentres#"&amp;$C146,"View#YTD")</f>
        <v>828924.87999999989</v>
      </c>
    </row>
    <row r="147" spans="1:19">
      <c r="C147" t="s">
        <v>433</v>
      </c>
      <c r="D147" t="s">
        <v>455</v>
      </c>
      <c r="E147" t="s">
        <v>451</v>
      </c>
      <c r="F147" s="563" t="str" cm="1">
        <f t="array" ref="F147">[6]!HsGetValue($V$42,"Account#"&amp;LEFT($E147,7),"Allocations#Allocations","FundEntity#FNSR","Projects#"&amp;$V$41,"Scenario#Actual","Version#Official","Year#"&amp;$D147,"Period#"&amp;F$39,"BalanceType#MOVE","CostCentres#"&amp;$C147,"View#PTD")</f>
        <v>#Missing</v>
      </c>
      <c r="G147" s="563" t="str" cm="1">
        <f t="array" ref="G147">[6]!HsGetValue($V$42,"Account#"&amp;LEFT($E147,7),"Allocations#Allocations","FundEntity#FNSR","Projects#"&amp;$V$41,"Scenario#Actual","Version#Official","Year#"&amp;$D147,"Period#"&amp;G$39,"BalanceType#MOVE","CostCentres#"&amp;$C147,"View#PTD")</f>
        <v>#Missing</v>
      </c>
      <c r="H147" s="563" t="str" cm="1">
        <f t="array" ref="H147">[6]!HsGetValue($V$42,"Account#"&amp;LEFT($E147,7),"Allocations#Allocations","FundEntity#FNSR","Projects#"&amp;$V$41,"Scenario#Actual","Version#Official","Year#"&amp;$D147,"Period#"&amp;H$39,"BalanceType#MOVE","CostCentres#"&amp;$C147,"View#PTD")</f>
        <v>#Missing</v>
      </c>
      <c r="I147" s="563" t="str" cm="1">
        <f t="array" ref="I147">[6]!HsGetValue($V$42,"Account#"&amp;LEFT($E147,7),"Allocations#Allocations","FundEntity#FNSR","Projects#"&amp;$V$41,"Scenario#Actual","Version#Official","Year#"&amp;$D147,"Period#"&amp;I$39,"BalanceType#MOVE","CostCentres#"&amp;$C147,"View#PTD")</f>
        <v>#Missing</v>
      </c>
      <c r="J147" s="563" t="str" cm="1">
        <f t="array" ref="J147">[6]!HsGetValue($V$42,"Account#"&amp;LEFT($E147,7),"Allocations#Allocations","FundEntity#FNSR","Projects#"&amp;$V$41,"Scenario#Actual","Version#Official","Year#"&amp;$D147,"Period#"&amp;J$39,"BalanceType#MOVE","CostCentres#"&amp;$C147,"View#PTD")</f>
        <v>#Missing</v>
      </c>
      <c r="K147" s="563" t="str" cm="1">
        <f t="array" ref="K147">[6]!HsGetValue($V$42,"Account#"&amp;LEFT($E147,7),"Allocations#Allocations","FundEntity#FNSR","Projects#"&amp;$V$41,"Scenario#Actual","Version#Official","Year#"&amp;$D147,"Period#"&amp;K$39,"BalanceType#MOVE","CostCentres#"&amp;$C147,"View#PTD")</f>
        <v>#Missing</v>
      </c>
      <c r="L147" s="563" t="str" cm="1">
        <f t="array" ref="L147">[6]!HsGetValue($V$42,"Account#"&amp;LEFT($E147,7),"Allocations#Allocations","FundEntity#FNSR","Projects#"&amp;$V$41,"Scenario#Actual","Version#Official","Year#"&amp;$D147,"Period#"&amp;L$39,"BalanceType#MOVE","CostCentres#"&amp;$C147,"View#PTD")</f>
        <v>#Missing</v>
      </c>
      <c r="M147" s="563" t="str" cm="1">
        <f t="array" ref="M147">[6]!HsGetValue($V$42,"Account#"&amp;LEFT($E147,7),"Allocations#Allocations","FundEntity#FNSR","Projects#"&amp;$V$41,"Scenario#Actual","Version#Official","Year#"&amp;$D147,"Period#"&amp;M$39,"BalanceType#MOVE","CostCentres#"&amp;$C147,"View#PTD")</f>
        <v>#Missing</v>
      </c>
      <c r="N147" s="563" t="str" cm="1">
        <f t="array" ref="N147">[6]!HsGetValue($V$42,"Account#"&amp;LEFT($E147,7),"Allocations#Allocations","FundEntity#FNSR","Projects#"&amp;$V$41,"Scenario#Actual","Version#Official","Year#"&amp;$D147,"Period#"&amp;N$39,"BalanceType#MOVE","CostCentres#"&amp;$C147,"View#PTD")</f>
        <v>#Missing</v>
      </c>
      <c r="O147" s="563" t="str" cm="1">
        <f t="array" ref="O147">[6]!HsGetValue($V$42,"Account#"&amp;LEFT($E147,7),"Allocations#Allocations","FundEntity#FNSR","Projects#"&amp;$V$41,"Scenario#Actual","Version#Official","Year#"&amp;$D147,"Period#"&amp;O$39,"BalanceType#MOVE","CostCentres#"&amp;$C147,"View#PTD")</f>
        <v>#Missing</v>
      </c>
      <c r="P147" s="563" t="str" cm="1">
        <f t="array" ref="P147">[6]!HsGetValue($V$42,"Account#"&amp;LEFT($E147,7),"Allocations#Allocations","FundEntity#FNSR","Projects#"&amp;$V$41,"Scenario#Actual","Version#Official","Year#"&amp;$D147,"Period#"&amp;P$39,"BalanceType#MOVE","CostCentres#"&amp;$C147,"View#PTD")</f>
        <v>#Missing</v>
      </c>
      <c r="Q147" s="563" t="str" cm="1">
        <f t="array" ref="Q147">[6]!HsGetValue($V$42,"Account#"&amp;LEFT($E147,7),"Allocations#Allocations","FundEntity#FNSR","Projects#"&amp;$V$41,"Scenario#Actual","Version#Official","Year#"&amp;$D147,"Period#"&amp;Q$39,"BalanceType#MOVE","CostCentres#"&amp;$C147,"View#PTD")</f>
        <v>#Missing</v>
      </c>
      <c r="S147" s="563" t="str" cm="1">
        <f t="array" ref="S147">[6]!HsGetValue($V$42,"Account#"&amp;LEFT($E147,7),"Allocations#Allocations","FundEntity#FNSR","Projects#"&amp;$V$41,"Scenario#Actual","Version#Official","Year#"&amp;$D147,"Period#"&amp;S$39,"BalanceType#MOVE","CostCentres#"&amp;$C147,"View#YTD")</f>
        <v>#Missing</v>
      </c>
    </row>
    <row r="148" spans="1:19">
      <c r="C148" t="s">
        <v>433</v>
      </c>
      <c r="D148" t="s">
        <v>455</v>
      </c>
      <c r="E148" t="s">
        <v>452</v>
      </c>
      <c r="F148" s="563" cm="1">
        <f t="array" ref="F148">[6]!HsGetValue($V$42,"Account#"&amp;LEFT($E148,7),"Allocations#Allocations","FundEntity#FNSR","Projects#"&amp;$V$41,"Scenario#Actual","Version#Official","Year#"&amp;$D148,"Period#"&amp;F$39,"BalanceType#MOVE","CostCentres#"&amp;$C148,"View#PTD")</f>
        <v>3226.3399999999997</v>
      </c>
      <c r="G148" s="563" cm="1">
        <f t="array" ref="G148">[6]!HsGetValue($V$42,"Account#"&amp;LEFT($E148,7),"Allocations#Allocations","FundEntity#FNSR","Projects#"&amp;$V$41,"Scenario#Actual","Version#Official","Year#"&amp;$D148,"Period#"&amp;G$39,"BalanceType#MOVE","CostCentres#"&amp;$C148,"View#PTD")</f>
        <v>9063.5099999999984</v>
      </c>
      <c r="H148" s="563" cm="1">
        <f t="array" ref="H148">[6]!HsGetValue($V$42,"Account#"&amp;LEFT($E148,7),"Allocations#Allocations","FundEntity#FNSR","Projects#"&amp;$V$41,"Scenario#Actual","Version#Official","Year#"&amp;$D148,"Period#"&amp;H$39,"BalanceType#MOVE","CostCentres#"&amp;$C148,"View#PTD")</f>
        <v>21926.91</v>
      </c>
      <c r="I148" s="563" cm="1">
        <f t="array" ref="I148">[6]!HsGetValue($V$42,"Account#"&amp;LEFT($E148,7),"Allocations#Allocations","FundEntity#FNSR","Projects#"&amp;$V$41,"Scenario#Actual","Version#Official","Year#"&amp;$D148,"Period#"&amp;I$39,"BalanceType#MOVE","CostCentres#"&amp;$C148,"View#PTD")</f>
        <v>11916.439999999999</v>
      </c>
      <c r="J148" s="563" cm="1">
        <f t="array" ref="J148">[6]!HsGetValue($V$42,"Account#"&amp;LEFT($E148,7),"Allocations#Allocations","FundEntity#FNSR","Projects#"&amp;$V$41,"Scenario#Actual","Version#Official","Year#"&amp;$D148,"Period#"&amp;J$39,"BalanceType#MOVE","CostCentres#"&amp;$C148,"View#PTD")</f>
        <v>17660.309999999998</v>
      </c>
      <c r="K148" s="563" cm="1">
        <f t="array" ref="K148">[6]!HsGetValue($V$42,"Account#"&amp;LEFT($E148,7),"Allocations#Allocations","FundEntity#FNSR","Projects#"&amp;$V$41,"Scenario#Actual","Version#Official","Year#"&amp;$D148,"Period#"&amp;K$39,"BalanceType#MOVE","CostCentres#"&amp;$C148,"View#PTD")</f>
        <v>20652.82</v>
      </c>
      <c r="L148" s="563" cm="1">
        <f t="array" ref="L148">[6]!HsGetValue($V$42,"Account#"&amp;LEFT($E148,7),"Allocations#Allocations","FundEntity#FNSR","Projects#"&amp;$V$41,"Scenario#Actual","Version#Official","Year#"&amp;$D148,"Period#"&amp;L$39,"BalanceType#MOVE","CostCentres#"&amp;$C148,"View#PTD")</f>
        <v>793.65</v>
      </c>
      <c r="M148" s="563" cm="1">
        <f t="array" ref="M148">[6]!HsGetValue($V$42,"Account#"&amp;LEFT($E148,7),"Allocations#Allocations","FundEntity#FNSR","Projects#"&amp;$V$41,"Scenario#Actual","Version#Official","Year#"&amp;$D148,"Period#"&amp;M$39,"BalanceType#MOVE","CostCentres#"&amp;$C148,"View#PTD")</f>
        <v>2166</v>
      </c>
      <c r="N148" s="563" cm="1">
        <f t="array" ref="N148">[6]!HsGetValue($V$42,"Account#"&amp;LEFT($E148,7),"Allocations#Allocations","FundEntity#FNSR","Projects#"&amp;$V$41,"Scenario#Actual","Version#Official","Year#"&amp;$D148,"Period#"&amp;N$39,"BalanceType#MOVE","CostCentres#"&amp;$C148,"View#PTD")</f>
        <v>8370.91</v>
      </c>
      <c r="O148" s="563" cm="1">
        <f t="array" ref="O148">[6]!HsGetValue($V$42,"Account#"&amp;LEFT($E148,7),"Allocations#Allocations","FundEntity#FNSR","Projects#"&amp;$V$41,"Scenario#Actual","Version#Official","Year#"&amp;$D148,"Period#"&amp;O$39,"BalanceType#MOVE","CostCentres#"&amp;$C148,"View#PTD")</f>
        <v>22932.09</v>
      </c>
      <c r="P148" s="563" cm="1">
        <f t="array" ref="P148">[6]!HsGetValue($V$42,"Account#"&amp;LEFT($E148,7),"Allocations#Allocations","FundEntity#FNSR","Projects#"&amp;$V$41,"Scenario#Actual","Version#Official","Year#"&amp;$D148,"Period#"&amp;P$39,"BalanceType#MOVE","CostCentres#"&amp;$C148,"View#PTD")</f>
        <v>21780</v>
      </c>
      <c r="Q148" s="563" cm="1">
        <f t="array" ref="Q148">[6]!HsGetValue($V$42,"Account#"&amp;LEFT($E148,7),"Allocations#Allocations","FundEntity#FNSR","Projects#"&amp;$V$41,"Scenario#Actual","Version#Official","Year#"&amp;$D148,"Period#"&amp;Q$39,"BalanceType#MOVE","CostCentres#"&amp;$C148,"View#PTD")</f>
        <v>9934.7800000000007</v>
      </c>
      <c r="S148" s="563" cm="1">
        <f t="array" ref="S148">[6]!HsGetValue($V$42,"Account#"&amp;LEFT($E148,7),"Allocations#Allocations","FundEntity#FNSR","Projects#"&amp;$V$41,"Scenario#Actual","Version#Official","Year#"&amp;$D148,"Period#"&amp;S$39,"BalanceType#MOVE","CostCentres#"&amp;$C148,"View#YTD")</f>
        <v>87405.979999999981</v>
      </c>
    </row>
    <row r="153" spans="1:19">
      <c r="A153" s="545" t="s">
        <v>457</v>
      </c>
      <c r="B153" s="568"/>
      <c r="C153" s="568"/>
      <c r="D153" s="568"/>
      <c r="E153" s="568"/>
      <c r="F153" s="568"/>
      <c r="G153" s="568"/>
      <c r="H153" s="568"/>
      <c r="I153" s="568"/>
      <c r="J153" s="568"/>
      <c r="K153" s="568"/>
      <c r="L153" s="568"/>
      <c r="M153" s="568"/>
      <c r="N153" s="568"/>
      <c r="O153" s="568"/>
      <c r="P153" s="568"/>
      <c r="Q153" s="568"/>
      <c r="R153" s="568"/>
      <c r="S153" s="568"/>
    </row>
    <row r="155" spans="1:19">
      <c r="F155" s="548" t="s">
        <v>184</v>
      </c>
      <c r="G155" s="548" t="s">
        <v>185</v>
      </c>
      <c r="H155" s="548" t="s">
        <v>186</v>
      </c>
      <c r="I155" s="548" t="s">
        <v>187</v>
      </c>
      <c r="J155" s="548" t="s">
        <v>188</v>
      </c>
      <c r="K155" s="548" t="s">
        <v>189</v>
      </c>
      <c r="L155" s="548" t="s">
        <v>190</v>
      </c>
      <c r="M155" s="548" t="s">
        <v>191</v>
      </c>
      <c r="N155" s="548" t="s">
        <v>192</v>
      </c>
      <c r="O155" s="548" t="s">
        <v>193</v>
      </c>
      <c r="P155" s="548" t="s">
        <v>194</v>
      </c>
      <c r="Q155" s="548" t="s">
        <v>195</v>
      </c>
      <c r="S155" s="548" t="str">
        <f>S3</f>
        <v>Feb</v>
      </c>
    </row>
    <row r="156" spans="1:19">
      <c r="E156" s="548" t="s">
        <v>413</v>
      </c>
      <c r="F156" s="569">
        <f t="shared" ref="F156:Q156" si="15">SUM(F162:F163)-SUM(F165:F169)</f>
        <v>109111.26000000001</v>
      </c>
      <c r="G156" s="569">
        <f t="shared" si="15"/>
        <v>-881.42999999981839</v>
      </c>
      <c r="H156" s="569">
        <f t="shared" si="15"/>
        <v>85561.230000000098</v>
      </c>
      <c r="I156" s="569">
        <f t="shared" si="15"/>
        <v>6462.3099999999395</v>
      </c>
      <c r="J156" s="569">
        <f t="shared" si="15"/>
        <v>82604.750000000233</v>
      </c>
      <c r="K156" s="569">
        <f t="shared" si="15"/>
        <v>237353.06000000006</v>
      </c>
      <c r="L156" s="569">
        <f t="shared" si="15"/>
        <v>24435.529999999795</v>
      </c>
      <c r="M156" s="569">
        <f t="shared" si="15"/>
        <v>29818.28</v>
      </c>
      <c r="N156" s="569">
        <f t="shared" si="15"/>
        <v>0</v>
      </c>
      <c r="O156" s="569">
        <f t="shared" si="15"/>
        <v>0</v>
      </c>
      <c r="P156" s="569">
        <f t="shared" si="15"/>
        <v>0</v>
      </c>
      <c r="Q156" s="569">
        <f t="shared" si="15"/>
        <v>0</v>
      </c>
      <c r="S156" s="569">
        <f>SUM(S162:S163)-SUM(S165:S169)</f>
        <v>574464.99000000127</v>
      </c>
    </row>
    <row r="157" spans="1:19">
      <c r="E157" s="548" t="s">
        <v>455</v>
      </c>
      <c r="F157" s="569">
        <f t="shared" ref="F157:Q157" si="16">SUM(F171:F172)-SUM(F174:F178)</f>
        <v>295111.23</v>
      </c>
      <c r="G157" s="569">
        <f t="shared" si="16"/>
        <v>22970.089999999967</v>
      </c>
      <c r="H157" s="569">
        <f t="shared" si="16"/>
        <v>86292.850000000035</v>
      </c>
      <c r="I157" s="569">
        <f t="shared" si="16"/>
        <v>39652.229999999981</v>
      </c>
      <c r="J157" s="569">
        <f t="shared" si="16"/>
        <v>-237139.08999999997</v>
      </c>
      <c r="K157" s="569">
        <f t="shared" si="16"/>
        <v>4584.7999999999302</v>
      </c>
      <c r="L157" s="569">
        <f t="shared" si="16"/>
        <v>11970.320000000065</v>
      </c>
      <c r="M157" s="569">
        <f t="shared" si="16"/>
        <v>42215.159999999916</v>
      </c>
      <c r="N157" s="569">
        <f t="shared" si="16"/>
        <v>9919.4299999999348</v>
      </c>
      <c r="O157" s="569">
        <f t="shared" si="16"/>
        <v>7671.3399999999674</v>
      </c>
      <c r="P157" s="569">
        <f t="shared" si="16"/>
        <v>86831.420000000042</v>
      </c>
      <c r="Q157" s="569">
        <f t="shared" si="16"/>
        <v>247627.95999999996</v>
      </c>
      <c r="S157" s="569">
        <f>SUM(S171:S172)-SUM(S174:S178)</f>
        <v>265657.58999999985</v>
      </c>
    </row>
    <row r="158" spans="1:19">
      <c r="E158" s="548" t="s">
        <v>458</v>
      </c>
      <c r="F158" s="569">
        <f t="shared" ref="F158:Q158" si="17">F157-F156</f>
        <v>185999.96999999997</v>
      </c>
      <c r="G158" s="569">
        <f t="shared" si="17"/>
        <v>23851.519999999786</v>
      </c>
      <c r="H158" s="569">
        <f t="shared" si="17"/>
        <v>731.61999999993714</v>
      </c>
      <c r="I158" s="569">
        <f t="shared" si="17"/>
        <v>33189.920000000042</v>
      </c>
      <c r="J158" s="569">
        <f t="shared" si="17"/>
        <v>-319743.8400000002</v>
      </c>
      <c r="K158" s="569">
        <f t="shared" si="17"/>
        <v>-232768.26000000013</v>
      </c>
      <c r="L158" s="569">
        <f t="shared" si="17"/>
        <v>-12465.20999999973</v>
      </c>
      <c r="M158" s="569">
        <f t="shared" si="17"/>
        <v>12396.879999999917</v>
      </c>
      <c r="N158" s="569">
        <f t="shared" si="17"/>
        <v>9919.4299999999348</v>
      </c>
      <c r="O158" s="569">
        <f t="shared" si="17"/>
        <v>7671.3399999999674</v>
      </c>
      <c r="P158" s="569">
        <f t="shared" si="17"/>
        <v>86831.420000000042</v>
      </c>
      <c r="Q158" s="569">
        <f t="shared" si="17"/>
        <v>247627.95999999996</v>
      </c>
      <c r="S158" s="569">
        <f>S157-S156</f>
        <v>-308807.40000000142</v>
      </c>
    </row>
    <row r="160" spans="1:19" ht="15.75" thickBot="1"/>
    <row r="161" spans="3:22" ht="15.75" thickBot="1">
      <c r="F161" s="570" t="s">
        <v>184</v>
      </c>
      <c r="G161" s="571" t="s">
        <v>185</v>
      </c>
      <c r="H161" s="571" t="s">
        <v>186</v>
      </c>
      <c r="I161" s="571" t="s">
        <v>187</v>
      </c>
      <c r="J161" s="571" t="s">
        <v>188</v>
      </c>
      <c r="K161" s="571" t="s">
        <v>189</v>
      </c>
      <c r="L161" s="571" t="s">
        <v>190</v>
      </c>
      <c r="M161" s="571" t="s">
        <v>191</v>
      </c>
      <c r="N161" s="571" t="s">
        <v>192</v>
      </c>
      <c r="O161" s="571" t="s">
        <v>193</v>
      </c>
      <c r="P161" s="571" t="s">
        <v>194</v>
      </c>
      <c r="Q161" s="572" t="s">
        <v>195</v>
      </c>
      <c r="S161" s="573" t="str">
        <f>S155</f>
        <v>Feb</v>
      </c>
    </row>
    <row r="162" spans="3:22">
      <c r="C162" s="574" t="s">
        <v>433</v>
      </c>
      <c r="D162" s="554" t="s">
        <v>413</v>
      </c>
      <c r="E162" s="554" t="s">
        <v>459</v>
      </c>
      <c r="F162" s="575" cm="1">
        <f t="array" ref="F162">[6]!HsGetValue($V$164,"Account#"&amp;$E162,"Allocations#Allocations","FundEntity#FNSG","Projects#"&amp;$V$163,"Scenario#Actual","Version#Official","Year#"&amp;$D162,"Period#"&amp;F$161,"BalanceType#MOVE","CostCentres#"&amp;$C162,"View#PTD")</f>
        <v>727154.53</v>
      </c>
      <c r="G162" s="575" cm="1">
        <f t="array" ref="G162">[6]!HsGetValue($V$164,"Account#"&amp;$E162,"Allocations#Allocations","FundEntity#FNSG","Projects#"&amp;$V$163,"Scenario#Actual","Version#Official","Year#"&amp;$D162,"Period#"&amp;G$161,"BalanceType#MOVE","CostCentres#"&amp;$C162,"View#PTD")</f>
        <v>836989.87000000011</v>
      </c>
      <c r="H162" s="575" cm="1">
        <f t="array" ref="H162">[6]!HsGetValue($V$164,"Account#"&amp;$E162,"Allocations#Allocations","FundEntity#FNSG","Projects#"&amp;$V$163,"Scenario#Actual","Version#Official","Year#"&amp;$D162,"Period#"&amp;H$161,"BalanceType#MOVE","CostCentres#"&amp;$C162,"View#PTD")</f>
        <v>774175.15</v>
      </c>
      <c r="I162" s="575" cm="1">
        <f t="array" ref="I162">[6]!HsGetValue($V$164,"Account#"&amp;$E162,"Allocations#Allocations","FundEntity#FNSG","Projects#"&amp;$V$163,"Scenario#Actual","Version#Official","Year#"&amp;$D162,"Period#"&amp;I$161,"BalanceType#MOVE","CostCentres#"&amp;$C162,"View#PTD")</f>
        <v>791321.37</v>
      </c>
      <c r="J162" s="575" cm="1">
        <f t="array" ref="J162">[6]!HsGetValue($V$164,"Account#"&amp;$E162,"Allocations#Allocations","FundEntity#FNSG","Projects#"&amp;$V$163,"Scenario#Actual","Version#Official","Year#"&amp;$D162,"Period#"&amp;J$161,"BalanceType#MOVE","CostCentres#"&amp;$C162,"View#PTD")</f>
        <v>828369.28000000026</v>
      </c>
      <c r="K162" s="575" cm="1">
        <f t="array" ref="K162">[6]!HsGetValue($V$164,"Account#"&amp;$E162,"Allocations#Allocations","FundEntity#FNSG","Projects#"&amp;$V$163,"Scenario#Actual","Version#Official","Year#"&amp;$D162,"Period#"&amp;K$161,"BalanceType#MOVE","CostCentres#"&amp;$C162,"View#PTD")</f>
        <v>1127969.9300000002</v>
      </c>
      <c r="L162" s="575" cm="1">
        <f t="array" ref="L162">[6]!HsGetValue($V$164,"Account#"&amp;$E162,"Allocations#Allocations","FundEntity#FNSG","Projects#"&amp;$V$163,"Scenario#Actual","Version#Official","Year#"&amp;$D162,"Period#"&amp;L$161,"BalanceType#MOVE","CostCentres#"&amp;$C162,"View#PTD")</f>
        <v>-3787233.9599999995</v>
      </c>
      <c r="M162" s="575" cm="1">
        <f t="array" ref="M162">[6]!HsGetValue($V$164,"Account#"&amp;$E162,"Allocations#Allocations","FundEntity#FNSG","Projects#"&amp;$V$163,"Scenario#Actual","Version#Official","Year#"&amp;$D162,"Period#"&amp;M$161,"BalanceType#MOVE","CostCentres#"&amp;$C162,"View#PTD")</f>
        <v>60799.94</v>
      </c>
      <c r="N162" s="575" cm="1">
        <f t="array" ref="N162">[6]!HsGetValue($V$164,"Account#"&amp;$E162,"Allocations#Allocations","FundEntity#FNSG","Projects#"&amp;$V$163,"Scenario#Actual","Version#Official","Year#"&amp;$D162,"Period#"&amp;N$161,"BalanceType#MOVE","CostCentres#"&amp;$C162,"View#PTD")</f>
        <v>0</v>
      </c>
      <c r="O162" s="575" cm="1">
        <f t="array" ref="O162">[6]!HsGetValue($V$164,"Account#"&amp;$E162,"Allocations#Allocations","FundEntity#FNSG","Projects#"&amp;$V$163,"Scenario#Actual","Version#Official","Year#"&amp;$D162,"Period#"&amp;O$161,"BalanceType#MOVE","CostCentres#"&amp;$C162,"View#PTD")</f>
        <v>0</v>
      </c>
      <c r="P162" s="575" cm="1">
        <f t="array" ref="P162">[6]!HsGetValue($V$164,"Account#"&amp;$E162,"Allocations#Allocations","FundEntity#FNSG","Projects#"&amp;$V$163,"Scenario#Actual","Version#Official","Year#"&amp;$D162,"Period#"&amp;P$161,"BalanceType#MOVE","CostCentres#"&amp;$C162,"View#PTD")</f>
        <v>0</v>
      </c>
      <c r="Q162" s="576" cm="1">
        <f t="array" ref="Q162">[6]!HsGetValue($V$164,"Account#"&amp;$E162,"Allocations#Allocations","FundEntity#FNSG","Projects#"&amp;$V$163,"Scenario#Actual","Version#Official","Year#"&amp;$D162,"Period#"&amp;Q$161,"BalanceType#MOVE","CostCentres#"&amp;$C162,"View#PTD")</f>
        <v>0</v>
      </c>
      <c r="S162" s="577" cm="1">
        <f t="array" ref="S162">[6]!HsGetValue($V$164,"Account#"&amp;$E162,"Allocations#Allocations","FundEntity#FNSG","Projects#"&amp;$V$163,"Scenario#Actual","Version#Official","Year#"&amp;$D162,"Period#"&amp;S$161,"BalanceType#MOVE","CostCentres#"&amp;$C162,"View#YTD")</f>
        <v>1359546.1100000013</v>
      </c>
    </row>
    <row r="163" spans="3:22">
      <c r="C163" s="481" t="s">
        <v>433</v>
      </c>
      <c r="D163" t="s">
        <v>413</v>
      </c>
      <c r="E163" t="s">
        <v>460</v>
      </c>
      <c r="F163" s="578" cm="1">
        <f t="array" ref="F163">[6]!HsGetValue($V$164,"Account#"&amp;$E163,"Allocations#Allocations","FundEntity#FNSG","Projects#"&amp;$V$163,"Scenario#Actual","Version#Official","Year#"&amp;$D163,"Period#"&amp;F$161,"BalanceType#MOVE","CostCentres#"&amp;$C163,"View#PTD")</f>
        <v>0</v>
      </c>
      <c r="G163" s="578" cm="1">
        <f t="array" ref="G163">[6]!HsGetValue($V$164,"Account#"&amp;$E163,"Allocations#Allocations","FundEntity#FNSG","Projects#"&amp;$V$163,"Scenario#Actual","Version#Official","Year#"&amp;$D163,"Period#"&amp;G$161,"BalanceType#MOVE","CostCentres#"&amp;$C163,"View#PTD")</f>
        <v>0</v>
      </c>
      <c r="H163" s="578" cm="1">
        <f t="array" ref="H163">[6]!HsGetValue($V$164,"Account#"&amp;$E163,"Allocations#Allocations","FundEntity#FNSG","Projects#"&amp;$V$163,"Scenario#Actual","Version#Official","Year#"&amp;$D163,"Period#"&amp;H$161,"BalanceType#MOVE","CostCentres#"&amp;$C163,"View#PTD")</f>
        <v>-20.66</v>
      </c>
      <c r="I163" s="578" cm="1">
        <f t="array" ref="I163">[6]!HsGetValue($V$164,"Account#"&amp;$E163,"Allocations#Allocations","FundEntity#FNSG","Projects#"&amp;$V$163,"Scenario#Actual","Version#Official","Year#"&amp;$D163,"Period#"&amp;I$161,"BalanceType#MOVE","CostCentres#"&amp;$C163,"View#PTD")</f>
        <v>0</v>
      </c>
      <c r="J163" s="578" cm="1">
        <f t="array" ref="J163">[6]!HsGetValue($V$164,"Account#"&amp;$E163,"Allocations#Allocations","FundEntity#FNSG","Projects#"&amp;$V$163,"Scenario#Actual","Version#Official","Year#"&amp;$D163,"Period#"&amp;J$161,"BalanceType#MOVE","CostCentres#"&amp;$C163,"View#PTD")</f>
        <v>0</v>
      </c>
      <c r="K163" s="578" cm="1">
        <f t="array" ref="K163">[6]!HsGetValue($V$164,"Account#"&amp;$E163,"Allocations#Allocations","FundEntity#FNSG","Projects#"&amp;$V$163,"Scenario#Actual","Version#Official","Year#"&amp;$D163,"Period#"&amp;K$161,"BalanceType#MOVE","CostCentres#"&amp;$C163,"View#PTD")</f>
        <v>0</v>
      </c>
      <c r="L163" s="578" cm="1">
        <f t="array" ref="L163">[6]!HsGetValue($V$164,"Account#"&amp;$E163,"Allocations#Allocations","FundEntity#FNSG","Projects#"&amp;$V$163,"Scenario#Actual","Version#Official","Year#"&amp;$D163,"Period#"&amp;L$161,"BalanceType#MOVE","CostCentres#"&amp;$C163,"View#PTD")</f>
        <v>0</v>
      </c>
      <c r="M163" s="578" cm="1">
        <f t="array" ref="M163">[6]!HsGetValue($V$164,"Account#"&amp;$E163,"Allocations#Allocations","FundEntity#FNSG","Projects#"&amp;$V$163,"Scenario#Actual","Version#Official","Year#"&amp;$D163,"Period#"&amp;M$161,"BalanceType#MOVE","CostCentres#"&amp;$C163,"View#PTD")</f>
        <v>0</v>
      </c>
      <c r="N163" s="578" cm="1">
        <f t="array" ref="N163">[6]!HsGetValue($V$164,"Account#"&amp;$E163,"Allocations#Allocations","FundEntity#FNSG","Projects#"&amp;$V$163,"Scenario#Actual","Version#Official","Year#"&amp;$D163,"Period#"&amp;N$161,"BalanceType#MOVE","CostCentres#"&amp;$C163,"View#PTD")</f>
        <v>0</v>
      </c>
      <c r="O163" s="578" cm="1">
        <f t="array" ref="O163">[6]!HsGetValue($V$164,"Account#"&amp;$E163,"Allocations#Allocations","FundEntity#FNSG","Projects#"&amp;$V$163,"Scenario#Actual","Version#Official","Year#"&amp;$D163,"Period#"&amp;O$161,"BalanceType#MOVE","CostCentres#"&amp;$C163,"View#PTD")</f>
        <v>0</v>
      </c>
      <c r="P163" s="578" cm="1">
        <f t="array" ref="P163">[6]!HsGetValue($V$164,"Account#"&amp;$E163,"Allocations#Allocations","FundEntity#FNSG","Projects#"&amp;$V$163,"Scenario#Actual","Version#Official","Year#"&amp;$D163,"Period#"&amp;P$161,"BalanceType#MOVE","CostCentres#"&amp;$C163,"View#PTD")</f>
        <v>0</v>
      </c>
      <c r="Q163" s="579" cm="1">
        <f t="array" ref="Q163">[6]!HsGetValue($V$164,"Account#"&amp;$E163,"Allocations#Allocations","FundEntity#FNSG","Projects#"&amp;$V$163,"Scenario#Actual","Version#Official","Year#"&amp;$D163,"Period#"&amp;Q$161,"BalanceType#MOVE","CostCentres#"&amp;$C163,"View#PTD")</f>
        <v>0</v>
      </c>
      <c r="S163" s="580" cm="1">
        <f t="array" ref="S163">[6]!HsGetValue($V$164,"Account#"&amp;$E163,"Allocations#Allocations","FundEntity#FNSG","Projects#"&amp;$V$163,"Scenario#Actual","Version#Official","Year#"&amp;$D163,"Period#"&amp;S$161,"BalanceType#MOVE","CostCentres#"&amp;$C163,"View#YTD")</f>
        <v>-20.66</v>
      </c>
      <c r="V163" t="s">
        <v>436</v>
      </c>
    </row>
    <row r="164" spans="3:22">
      <c r="C164" s="481"/>
      <c r="F164" s="578"/>
      <c r="G164" s="578"/>
      <c r="H164" s="578"/>
      <c r="I164" s="578"/>
      <c r="J164" s="578"/>
      <c r="K164" s="578"/>
      <c r="L164" s="578"/>
      <c r="M164" s="578"/>
      <c r="N164" s="578"/>
      <c r="O164" s="578"/>
      <c r="P164" s="578"/>
      <c r="Q164" s="579"/>
      <c r="S164" s="580"/>
      <c r="V164" t="s">
        <v>438</v>
      </c>
    </row>
    <row r="165" spans="3:22">
      <c r="C165" s="481" t="s">
        <v>461</v>
      </c>
      <c r="D165" t="s">
        <v>413</v>
      </c>
      <c r="E165" t="s">
        <v>459</v>
      </c>
      <c r="F165" s="578" cm="1">
        <f t="array" ref="F165">[6]!HsGetValue($V$164,"Account#"&amp;$E165,"Allocations#Allocations","FundEntity#FNSG","Projects#"&amp;$V$163,"Scenario#Actual","Version#Official","Year#"&amp;$D165,"Period#"&amp;F$161,"BalanceType#MOVE","CostCentres#"&amp;$C165,"View#PTD")</f>
        <v>8263.66</v>
      </c>
      <c r="G165" s="578" cm="1">
        <f t="array" ref="G165">[6]!HsGetValue($V$164,"Account#"&amp;$E165,"Allocations#Allocations","FundEntity#FNSG","Projects#"&amp;$V$163,"Scenario#Actual","Version#Official","Year#"&amp;$D165,"Period#"&amp;G$161,"BalanceType#MOVE","CostCentres#"&amp;$C165,"View#PTD")</f>
        <v>13696.11</v>
      </c>
      <c r="H165" s="578" cm="1">
        <f t="array" ref="H165">[6]!HsGetValue($V$164,"Account#"&amp;$E165,"Allocations#Allocations","FundEntity#FNSG","Projects#"&amp;$V$163,"Scenario#Actual","Version#Official","Year#"&amp;$D165,"Period#"&amp;H$161,"BalanceType#MOVE","CostCentres#"&amp;$C165,"View#PTD")</f>
        <v>8003.47</v>
      </c>
      <c r="I165" s="578" cm="1">
        <f t="array" ref="I165">[6]!HsGetValue($V$164,"Account#"&amp;$E165,"Allocations#Allocations","FundEntity#FNSG","Projects#"&amp;$V$163,"Scenario#Actual","Version#Official","Year#"&amp;$D165,"Period#"&amp;I$161,"BalanceType#MOVE","CostCentres#"&amp;$C165,"View#PTD")</f>
        <v>9073.4699999999993</v>
      </c>
      <c r="J165" s="578" cm="1">
        <f t="array" ref="J165">[6]!HsGetValue($V$164,"Account#"&amp;$E165,"Allocations#Allocations","FundEntity#FNSG","Projects#"&amp;$V$163,"Scenario#Actual","Version#Official","Year#"&amp;$D165,"Period#"&amp;J$161,"BalanceType#MOVE","CostCentres#"&amp;$C165,"View#PTD")</f>
        <v>7897.19</v>
      </c>
      <c r="K165" s="578" cm="1">
        <f t="array" ref="K165">[6]!HsGetValue($V$164,"Account#"&amp;$E165,"Allocations#Allocations","FundEntity#FNSG","Projects#"&amp;$V$163,"Scenario#Actual","Version#Official","Year#"&amp;$D165,"Period#"&amp;K$161,"BalanceType#MOVE","CostCentres#"&amp;$C165,"View#PTD")</f>
        <v>11163.13</v>
      </c>
      <c r="L165" s="578" cm="1">
        <f t="array" ref="L165">[6]!HsGetValue($V$164,"Account#"&amp;$E165,"Allocations#Allocations","FundEntity#FNSG","Projects#"&amp;$V$163,"Scenario#Actual","Version#Official","Year#"&amp;$D165,"Period#"&amp;L$161,"BalanceType#MOVE","CostCentres#"&amp;$C165,"View#PTD")</f>
        <v>-58097.03</v>
      </c>
      <c r="M165" s="578" cm="1">
        <f t="array" ref="M165">[6]!HsGetValue($V$164,"Account#"&amp;$E165,"Allocations#Allocations","FundEntity#FNSG","Projects#"&amp;$V$163,"Scenario#Actual","Version#Official","Year#"&amp;$D165,"Period#"&amp;M$161,"BalanceType#MOVE","CostCentres#"&amp;$C165,"View#PTD")</f>
        <v>0</v>
      </c>
      <c r="N165" s="578" cm="1">
        <f t="array" ref="N165">[6]!HsGetValue($V$164,"Account#"&amp;$E165,"Allocations#Allocations","FundEntity#FNSG","Projects#"&amp;$V$163,"Scenario#Actual","Version#Official","Year#"&amp;$D165,"Period#"&amp;N$161,"BalanceType#MOVE","CostCentres#"&amp;$C165,"View#PTD")</f>
        <v>0</v>
      </c>
      <c r="O165" s="578" cm="1">
        <f t="array" ref="O165">[6]!HsGetValue($V$164,"Account#"&amp;$E165,"Allocations#Allocations","FundEntity#FNSG","Projects#"&amp;$V$163,"Scenario#Actual","Version#Official","Year#"&amp;$D165,"Period#"&amp;O$161,"BalanceType#MOVE","CostCentres#"&amp;$C165,"View#PTD")</f>
        <v>0</v>
      </c>
      <c r="P165" s="578" cm="1">
        <f t="array" ref="P165">[6]!HsGetValue($V$164,"Account#"&amp;$E165,"Allocations#Allocations","FundEntity#FNSG","Projects#"&amp;$V$163,"Scenario#Actual","Version#Official","Year#"&amp;$D165,"Period#"&amp;P$161,"BalanceType#MOVE","CostCentres#"&amp;$C165,"View#PTD")</f>
        <v>0</v>
      </c>
      <c r="Q165" s="579" cm="1">
        <f t="array" ref="Q165">[6]!HsGetValue($V$164,"Account#"&amp;$E165,"Allocations#Allocations","FundEntity#FNSG","Projects#"&amp;$V$163,"Scenario#Actual","Version#Official","Year#"&amp;$D165,"Period#"&amp;Q$161,"BalanceType#MOVE","CostCentres#"&amp;$C165,"View#PTD")</f>
        <v>0</v>
      </c>
      <c r="S165" s="580" cm="1">
        <f t="array" ref="S165">[6]!HsGetValue($V$164,"Account#"&amp;$E165,"Allocations#Allocations","FundEntity#FNSG","Projects#"&amp;$V$163,"Scenario#Actual","Version#Official","Year#"&amp;$D165,"Period#"&amp;S$161,"BalanceType#MOVE","CostCentres#"&amp;$C165,"View#YTD")</f>
        <v>0</v>
      </c>
    </row>
    <row r="166" spans="3:22">
      <c r="C166" s="481" t="s">
        <v>462</v>
      </c>
      <c r="D166" t="s">
        <v>413</v>
      </c>
      <c r="E166" t="s">
        <v>459</v>
      </c>
      <c r="F166" s="578" cm="1">
        <f t="array" ref="F166">[6]!HsGetValue($V$164,"Account#"&amp;$E166,"Allocations#Allocations","FundEntity#FNSG","Projects#"&amp;$V$163,"Scenario#Actual","Version#Official","Year#"&amp;$D166,"Period#"&amp;F$161,"BalanceType#MOVE","CostCentres#"&amp;$C166,"View#PTD")</f>
        <v>302516.53000000003</v>
      </c>
      <c r="G166" s="578" cm="1">
        <f t="array" ref="G166">[6]!HsGetValue($V$164,"Account#"&amp;$E166,"Allocations#Allocations","FundEntity#FNSG","Projects#"&amp;$V$163,"Scenario#Actual","Version#Official","Year#"&amp;$D166,"Period#"&amp;G$161,"BalanceType#MOVE","CostCentres#"&amp;$C166,"View#PTD")</f>
        <v>424905.33</v>
      </c>
      <c r="H166" s="578" cm="1">
        <f t="array" ref="H166">[6]!HsGetValue($V$164,"Account#"&amp;$E166,"Allocations#Allocations","FundEntity#FNSG","Projects#"&amp;$V$163,"Scenario#Actual","Version#Official","Year#"&amp;$D166,"Period#"&amp;H$161,"BalanceType#MOVE","CostCentres#"&amp;$C166,"View#PTD")</f>
        <v>341040.65</v>
      </c>
      <c r="I166" s="578" cm="1">
        <f t="array" ref="I166">[6]!HsGetValue($V$164,"Account#"&amp;$E166,"Allocations#Allocations","FundEntity#FNSG","Projects#"&amp;$V$163,"Scenario#Actual","Version#Official","Year#"&amp;$D166,"Period#"&amp;I$161,"BalanceType#MOVE","CostCentres#"&amp;$C166,"View#PTD")</f>
        <v>403180.04</v>
      </c>
      <c r="J166" s="578" cm="1">
        <f t="array" ref="J166">[6]!HsGetValue($V$164,"Account#"&amp;$E166,"Allocations#Allocations","FundEntity#FNSG","Projects#"&amp;$V$163,"Scenario#Actual","Version#Official","Year#"&amp;$D166,"Period#"&amp;J$161,"BalanceType#MOVE","CostCentres#"&amp;$C166,"View#PTD")</f>
        <v>351681.29</v>
      </c>
      <c r="K166" s="578" cm="1">
        <f t="array" ref="K166">[6]!HsGetValue($V$164,"Account#"&amp;$E166,"Allocations#Allocations","FundEntity#FNSG","Projects#"&amp;$V$163,"Scenario#Actual","Version#Official","Year#"&amp;$D166,"Period#"&amp;K$161,"BalanceType#MOVE","CostCentres#"&amp;$C166,"View#PTD")</f>
        <v>423395.09</v>
      </c>
      <c r="L166" s="578" cm="1">
        <f t="array" ref="L166">[6]!HsGetValue($V$164,"Account#"&amp;$E166,"Allocations#Allocations","FundEntity#FNSG","Projects#"&amp;$V$163,"Scenario#Actual","Version#Official","Year#"&amp;$D166,"Period#"&amp;L$161,"BalanceType#MOVE","CostCentres#"&amp;$C166,"View#PTD")</f>
        <v>-2242891.83</v>
      </c>
      <c r="M166" s="578" cm="1">
        <f t="array" ref="M166">[6]!HsGetValue($V$164,"Account#"&amp;$E166,"Allocations#Allocations","FundEntity#FNSG","Projects#"&amp;$V$163,"Scenario#Actual","Version#Official","Year#"&amp;$D166,"Period#"&amp;M$161,"BalanceType#MOVE","CostCentres#"&amp;$C166,"View#PTD")</f>
        <v>-3827.1</v>
      </c>
      <c r="N166" s="578" cm="1">
        <f t="array" ref="N166">[6]!HsGetValue($V$164,"Account#"&amp;$E166,"Allocations#Allocations","FundEntity#FNSG","Projects#"&amp;$V$163,"Scenario#Actual","Version#Official","Year#"&amp;$D166,"Period#"&amp;N$161,"BalanceType#MOVE","CostCentres#"&amp;$C166,"View#PTD")</f>
        <v>0</v>
      </c>
      <c r="O166" s="578" cm="1">
        <f t="array" ref="O166">[6]!HsGetValue($V$164,"Account#"&amp;$E166,"Allocations#Allocations","FundEntity#FNSG","Projects#"&amp;$V$163,"Scenario#Actual","Version#Official","Year#"&amp;$D166,"Period#"&amp;O$161,"BalanceType#MOVE","CostCentres#"&amp;$C166,"View#PTD")</f>
        <v>0</v>
      </c>
      <c r="P166" s="578" cm="1">
        <f t="array" ref="P166">[6]!HsGetValue($V$164,"Account#"&amp;$E166,"Allocations#Allocations","FundEntity#FNSG","Projects#"&amp;$V$163,"Scenario#Actual","Version#Official","Year#"&amp;$D166,"Period#"&amp;P$161,"BalanceType#MOVE","CostCentres#"&amp;$C166,"View#PTD")</f>
        <v>0</v>
      </c>
      <c r="Q166" s="579" cm="1">
        <f t="array" ref="Q166">[6]!HsGetValue($V$164,"Account#"&amp;$E166,"Allocations#Allocations","FundEntity#FNSG","Projects#"&amp;$V$163,"Scenario#Actual","Version#Official","Year#"&amp;$D166,"Period#"&amp;Q$161,"BalanceType#MOVE","CostCentres#"&amp;$C166,"View#PTD")</f>
        <v>0</v>
      </c>
      <c r="S166" s="580" cm="1">
        <f t="array" ref="S166">[6]!HsGetValue($V$164,"Account#"&amp;$E166,"Allocations#Allocations","FundEntity#FNSG","Projects#"&amp;$V$163,"Scenario#Actual","Version#Official","Year#"&amp;$D166,"Period#"&amp;S$161,"BalanceType#MOVE","CostCentres#"&amp;$C166,"View#YTD")</f>
        <v>9.3223206931725144E-11</v>
      </c>
    </row>
    <row r="167" spans="3:22">
      <c r="C167" s="481" t="s">
        <v>463</v>
      </c>
      <c r="D167" t="s">
        <v>413</v>
      </c>
      <c r="E167" t="s">
        <v>459</v>
      </c>
      <c r="F167" s="578" cm="1">
        <f t="array" ref="F167">[6]!HsGetValue($V$164,"Account#"&amp;$E167,"Allocations#Allocations","FundEntity#FNSG","Projects#"&amp;$V$163,"Scenario#Actual","Version#Official","Year#"&amp;$D167,"Period#"&amp;F$161,"BalanceType#MOVE","CostCentres#"&amp;$C167,"View#PTD")</f>
        <v>26589.64</v>
      </c>
      <c r="G167" s="578" cm="1">
        <f t="array" ref="G167">[6]!HsGetValue($V$164,"Account#"&amp;$E167,"Allocations#Allocations","FundEntity#FNSG","Projects#"&amp;$V$163,"Scenario#Actual","Version#Official","Year#"&amp;$D167,"Period#"&amp;G$161,"BalanceType#MOVE","CostCentres#"&amp;$C167,"View#PTD")</f>
        <v>40865.910000000003</v>
      </c>
      <c r="H167" s="578" cm="1">
        <f t="array" ref="H167">[6]!HsGetValue($V$164,"Account#"&amp;$E167,"Allocations#Allocations","FundEntity#FNSG","Projects#"&amp;$V$163,"Scenario#Actual","Version#Official","Year#"&amp;$D167,"Period#"&amp;H$161,"BalanceType#MOVE","CostCentres#"&amp;$C167,"View#PTD")</f>
        <v>34700.980000000003</v>
      </c>
      <c r="I167" s="578" cm="1">
        <f t="array" ref="I167">[6]!HsGetValue($V$164,"Account#"&amp;$E167,"Allocations#Allocations","FundEntity#FNSG","Projects#"&amp;$V$163,"Scenario#Actual","Version#Official","Year#"&amp;$D167,"Period#"&amp;I$161,"BalanceType#MOVE","CostCentres#"&amp;$C167,"View#PTD")</f>
        <v>36578.65</v>
      </c>
      <c r="J167" s="578" cm="1">
        <f t="array" ref="J167">[6]!HsGetValue($V$164,"Account#"&amp;$E167,"Allocations#Allocations","FundEntity#FNSG","Projects#"&amp;$V$163,"Scenario#Actual","Version#Official","Year#"&amp;$D167,"Period#"&amp;J$161,"BalanceType#MOVE","CostCentres#"&amp;$C167,"View#PTD")</f>
        <v>31620.7</v>
      </c>
      <c r="K167" s="578" cm="1">
        <f t="array" ref="K167">[6]!HsGetValue($V$164,"Account#"&amp;$E167,"Allocations#Allocations","FundEntity#FNSG","Projects#"&amp;$V$163,"Scenario#Actual","Version#Official","Year#"&amp;$D167,"Period#"&amp;K$161,"BalanceType#MOVE","CostCentres#"&amp;$C167,"View#PTD")</f>
        <v>39567.269999999997</v>
      </c>
      <c r="L167" s="578" cm="1">
        <f t="array" ref="L167">[6]!HsGetValue($V$164,"Account#"&amp;$E167,"Allocations#Allocations","FundEntity#FNSG","Projects#"&amp;$V$163,"Scenario#Actual","Version#Official","Year#"&amp;$D167,"Period#"&amp;L$161,"BalanceType#MOVE","CostCentres#"&amp;$C167,"View#PTD")</f>
        <v>-209923.15</v>
      </c>
      <c r="M167" s="578" cm="1">
        <f t="array" ref="M167">[6]!HsGetValue($V$164,"Account#"&amp;$E167,"Allocations#Allocations","FundEntity#FNSG","Projects#"&amp;$V$163,"Scenario#Actual","Version#Official","Year#"&amp;$D167,"Period#"&amp;M$161,"BalanceType#MOVE","CostCentres#"&amp;$C167,"View#PTD")</f>
        <v>0</v>
      </c>
      <c r="N167" s="578" cm="1">
        <f t="array" ref="N167">[6]!HsGetValue($V$164,"Account#"&amp;$E167,"Allocations#Allocations","FundEntity#FNSG","Projects#"&amp;$V$163,"Scenario#Actual","Version#Official","Year#"&amp;$D167,"Period#"&amp;N$161,"BalanceType#MOVE","CostCentres#"&amp;$C167,"View#PTD")</f>
        <v>0</v>
      </c>
      <c r="O167" s="578" cm="1">
        <f t="array" ref="O167">[6]!HsGetValue($V$164,"Account#"&amp;$E167,"Allocations#Allocations","FundEntity#FNSG","Projects#"&amp;$V$163,"Scenario#Actual","Version#Official","Year#"&amp;$D167,"Period#"&amp;O$161,"BalanceType#MOVE","CostCentres#"&amp;$C167,"View#PTD")</f>
        <v>0</v>
      </c>
      <c r="P167" s="578" cm="1">
        <f t="array" ref="P167">[6]!HsGetValue($V$164,"Account#"&amp;$E167,"Allocations#Allocations","FundEntity#FNSG","Projects#"&amp;$V$163,"Scenario#Actual","Version#Official","Year#"&amp;$D167,"Period#"&amp;P$161,"BalanceType#MOVE","CostCentres#"&amp;$C167,"View#PTD")</f>
        <v>0</v>
      </c>
      <c r="Q167" s="579" cm="1">
        <f t="array" ref="Q167">[6]!HsGetValue($V$164,"Account#"&amp;$E167,"Allocations#Allocations","FundEntity#FNSG","Projects#"&amp;$V$163,"Scenario#Actual","Version#Official","Year#"&amp;$D167,"Period#"&amp;Q$161,"BalanceType#MOVE","CostCentres#"&amp;$C167,"View#PTD")</f>
        <v>0</v>
      </c>
      <c r="S167" s="580" cm="1">
        <f t="array" ref="S167">[6]!HsGetValue($V$164,"Account#"&amp;$E167,"Allocations#Allocations","FundEntity#FNSG","Projects#"&amp;$V$163,"Scenario#Actual","Version#Official","Year#"&amp;$D167,"Period#"&amp;S$161,"BalanceType#MOVE","CostCentres#"&amp;$C167,"View#YTD")</f>
        <v>0</v>
      </c>
    </row>
    <row r="168" spans="3:22">
      <c r="C168" s="481" t="s">
        <v>464</v>
      </c>
      <c r="D168" t="s">
        <v>413</v>
      </c>
      <c r="E168" t="s">
        <v>459</v>
      </c>
      <c r="F168" s="578" cm="1">
        <f t="array" ref="F168">[6]!HsGetValue($V$164,"Account#"&amp;$E168,"Allocations#Allocations","FundEntity#FNSG","Projects#"&amp;$V$163,"Scenario#Actual","Version#Official","Year#"&amp;$D168,"Period#"&amp;F$161,"BalanceType#MOVE","CostCentres#"&amp;$C168,"View#PTD")</f>
        <v>185307.72</v>
      </c>
      <c r="G168" s="578" cm="1">
        <f t="array" ref="G168">[6]!HsGetValue($V$164,"Account#"&amp;$E168,"Allocations#Allocations","FundEntity#FNSG","Projects#"&amp;$V$163,"Scenario#Actual","Version#Official","Year#"&amp;$D168,"Period#"&amp;G$161,"BalanceType#MOVE","CostCentres#"&amp;$C168,"View#PTD")</f>
        <v>271510.8</v>
      </c>
      <c r="H168" s="578" cm="1">
        <f t="array" ref="H168">[6]!HsGetValue($V$164,"Account#"&amp;$E168,"Allocations#Allocations","FundEntity#FNSG","Projects#"&amp;$V$163,"Scenario#Actual","Version#Official","Year#"&amp;$D168,"Period#"&amp;H$161,"BalanceType#MOVE","CostCentres#"&amp;$C168,"View#PTD")</f>
        <v>215376.71</v>
      </c>
      <c r="I168" s="578" cm="1">
        <f t="array" ref="I168">[6]!HsGetValue($V$164,"Account#"&amp;$E168,"Allocations#Allocations","FundEntity#FNSG","Projects#"&amp;$V$163,"Scenario#Actual","Version#Official","Year#"&amp;$D168,"Period#"&amp;I$161,"BalanceType#MOVE","CostCentres#"&amp;$C168,"View#PTD")</f>
        <v>227126.47</v>
      </c>
      <c r="J168" s="578" cm="1">
        <f t="array" ref="J168">[6]!HsGetValue($V$164,"Account#"&amp;$E168,"Allocations#Allocations","FundEntity#FNSG","Projects#"&amp;$V$163,"Scenario#Actual","Version#Official","Year#"&amp;$D168,"Period#"&amp;J$161,"BalanceType#MOVE","CostCentres#"&amp;$C168,"View#PTD")</f>
        <v>216563.79</v>
      </c>
      <c r="K168" s="578" cm="1">
        <f t="array" ref="K168">[6]!HsGetValue($V$164,"Account#"&amp;$E168,"Allocations#Allocations","FundEntity#FNSG","Projects#"&amp;$V$163,"Scenario#Actual","Version#Official","Year#"&amp;$D168,"Period#"&amp;K$161,"BalanceType#MOVE","CostCentres#"&amp;$C168,"View#PTD")</f>
        <v>258876.94</v>
      </c>
      <c r="L168" s="578" cm="1">
        <f t="array" ref="L168">[6]!HsGetValue($V$164,"Account#"&amp;$E168,"Allocations#Allocations","FundEntity#FNSG","Projects#"&amp;$V$163,"Scenario#Actual","Version#Official","Year#"&amp;$D168,"Period#"&amp;L$161,"BalanceType#MOVE","CostCentres#"&amp;$C168,"View#PTD")</f>
        <v>-1374762.43</v>
      </c>
      <c r="M168" s="578" cm="1">
        <f t="array" ref="M168">[6]!HsGetValue($V$164,"Account#"&amp;$E168,"Allocations#Allocations","FundEntity#FNSG","Projects#"&amp;$V$163,"Scenario#Actual","Version#Official","Year#"&amp;$D168,"Period#"&amp;M$161,"BalanceType#MOVE","CostCentres#"&amp;$C168,"View#PTD")</f>
        <v>0</v>
      </c>
      <c r="N168" s="578" cm="1">
        <f t="array" ref="N168">[6]!HsGetValue($V$164,"Account#"&amp;$E168,"Allocations#Allocations","FundEntity#FNSG","Projects#"&amp;$V$163,"Scenario#Actual","Version#Official","Year#"&amp;$D168,"Period#"&amp;N$161,"BalanceType#MOVE","CostCentres#"&amp;$C168,"View#PTD")</f>
        <v>0</v>
      </c>
      <c r="O168" s="578" cm="1">
        <f t="array" ref="O168">[6]!HsGetValue($V$164,"Account#"&amp;$E168,"Allocations#Allocations","FundEntity#FNSG","Projects#"&amp;$V$163,"Scenario#Actual","Version#Official","Year#"&amp;$D168,"Period#"&amp;O$161,"BalanceType#MOVE","CostCentres#"&amp;$C168,"View#PTD")</f>
        <v>0</v>
      </c>
      <c r="P168" s="578" cm="1">
        <f t="array" ref="P168">[6]!HsGetValue($V$164,"Account#"&amp;$E168,"Allocations#Allocations","FundEntity#FNSG","Projects#"&amp;$V$163,"Scenario#Actual","Version#Official","Year#"&amp;$D168,"Period#"&amp;P$161,"BalanceType#MOVE","CostCentres#"&amp;$C168,"View#PTD")</f>
        <v>0</v>
      </c>
      <c r="Q168" s="579" cm="1">
        <f t="array" ref="Q168">[6]!HsGetValue($V$164,"Account#"&amp;$E168,"Allocations#Allocations","FundEntity#FNSG","Projects#"&amp;$V$163,"Scenario#Actual","Version#Official","Year#"&amp;$D168,"Period#"&amp;Q$161,"BalanceType#MOVE","CostCentres#"&amp;$C168,"View#PTD")</f>
        <v>0</v>
      </c>
      <c r="S168" s="580" cm="1">
        <f t="array" ref="S168">[6]!HsGetValue($V$164,"Account#"&amp;$E168,"Allocations#Allocations","FundEntity#FNSG","Projects#"&amp;$V$163,"Scenario#Actual","Version#Official","Year#"&amp;$D168,"Period#"&amp;S$161,"BalanceType#MOVE","CostCentres#"&amp;$C168,"View#YTD")</f>
        <v>0</v>
      </c>
    </row>
    <row r="169" spans="3:22" ht="15.75" thickBot="1">
      <c r="C169" s="581" t="s">
        <v>465</v>
      </c>
      <c r="D169" s="721" t="s">
        <v>413</v>
      </c>
      <c r="E169" s="721" t="s">
        <v>459</v>
      </c>
      <c r="F169" s="722" cm="1">
        <f t="array" ref="F169">[6]!HsGetValue($V$164,"Account#"&amp;$E169,"Allocations#Allocations","FundEntity#FNSG","Projects#"&amp;$V$163,"Scenario#Actual","Version#Official","Year#"&amp;$D169,"Period#"&amp;F$161,"BalanceType#MOVE","CostCentres#"&amp;$C169,"View#PTD")</f>
        <v>95365.72</v>
      </c>
      <c r="G169" s="722" cm="1">
        <f t="array" ref="G169">[6]!HsGetValue($V$164,"Account#"&amp;$E169,"Allocations#Allocations","FundEntity#FNSG","Projects#"&amp;$V$163,"Scenario#Actual","Version#Official","Year#"&amp;$D169,"Period#"&amp;G$161,"BalanceType#MOVE","CostCentres#"&amp;$C169,"View#PTD")</f>
        <v>86893.15</v>
      </c>
      <c r="H169" s="722" cm="1">
        <f t="array" ref="H169">[6]!HsGetValue($V$164,"Account#"&amp;$E169,"Allocations#Allocations","FundEntity#FNSG","Projects#"&amp;$V$163,"Scenario#Actual","Version#Official","Year#"&amp;$D169,"Period#"&amp;H$161,"BalanceType#MOVE","CostCentres#"&amp;$C169,"View#PTD")</f>
        <v>89471.45</v>
      </c>
      <c r="I169" s="722" cm="1">
        <f t="array" ref="I169">[6]!HsGetValue($V$164,"Account#"&amp;$E169,"Allocations#Allocations","FundEntity#FNSG","Projects#"&amp;$V$163,"Scenario#Actual","Version#Official","Year#"&amp;$D169,"Period#"&amp;I$161,"BalanceType#MOVE","CostCentres#"&amp;$C169,"View#PTD")</f>
        <v>108900.43</v>
      </c>
      <c r="J169" s="722" cm="1">
        <f t="array" ref="J169">[6]!HsGetValue($V$164,"Account#"&amp;$E169,"Allocations#Allocations","FundEntity#FNSG","Projects#"&amp;$V$163,"Scenario#Actual","Version#Official","Year#"&amp;$D169,"Period#"&amp;J$161,"BalanceType#MOVE","CostCentres#"&amp;$C169,"View#PTD")</f>
        <v>138001.56</v>
      </c>
      <c r="K169" s="722" cm="1">
        <f t="array" ref="K169">[6]!HsGetValue($V$164,"Account#"&amp;$E169,"Allocations#Allocations","FundEntity#FNSG","Projects#"&amp;$V$163,"Scenario#Actual","Version#Official","Year#"&amp;$D169,"Period#"&amp;K$161,"BalanceType#MOVE","CostCentres#"&amp;$C169,"View#PTD")</f>
        <v>157614.44</v>
      </c>
      <c r="L169" s="722" cm="1">
        <f t="array" ref="L169">[6]!HsGetValue($V$164,"Account#"&amp;$E169,"Allocations#Allocations","FundEntity#FNSG","Projects#"&amp;$V$163,"Scenario#Actual","Version#Official","Year#"&amp;$D169,"Period#"&amp;L$161,"BalanceType#MOVE","CostCentres#"&amp;$C169,"View#PTD")</f>
        <v>74004.95</v>
      </c>
      <c r="M169" s="722" cm="1">
        <f t="array" ref="M169">[6]!HsGetValue($V$164,"Account#"&amp;$E169,"Allocations#Allocations","FundEntity#FNSG","Projects#"&amp;$V$163,"Scenario#Actual","Version#Official","Year#"&amp;$D169,"Period#"&amp;M$161,"BalanceType#MOVE","CostCentres#"&amp;$C169,"View#PTD")</f>
        <v>34808.76</v>
      </c>
      <c r="N169" s="722" cm="1">
        <f t="array" ref="N169">[6]!HsGetValue($V$164,"Account#"&amp;$E169,"Allocations#Allocations","FundEntity#FNSG","Projects#"&amp;$V$163,"Scenario#Actual","Version#Official","Year#"&amp;$D169,"Period#"&amp;N$161,"BalanceType#MOVE","CostCentres#"&amp;$C169,"View#PTD")</f>
        <v>0</v>
      </c>
      <c r="O169" s="722" cm="1">
        <f t="array" ref="O169">[6]!HsGetValue($V$164,"Account#"&amp;$E169,"Allocations#Allocations","FundEntity#FNSG","Projects#"&amp;$V$163,"Scenario#Actual","Version#Official","Year#"&amp;$D169,"Period#"&amp;O$161,"BalanceType#MOVE","CostCentres#"&amp;$C169,"View#PTD")</f>
        <v>0</v>
      </c>
      <c r="P169" s="722" cm="1">
        <f t="array" ref="P169">[6]!HsGetValue($V$164,"Account#"&amp;$E169,"Allocations#Allocations","FundEntity#FNSG","Projects#"&amp;$V$163,"Scenario#Actual","Version#Official","Year#"&amp;$D169,"Period#"&amp;P$161,"BalanceType#MOVE","CostCentres#"&amp;$C169,"View#PTD")</f>
        <v>0</v>
      </c>
      <c r="Q169" s="582" cm="1">
        <f t="array" ref="Q169">[6]!HsGetValue($V$164,"Account#"&amp;$E169,"Allocations#Allocations","FundEntity#FNSG","Projects#"&amp;$V$163,"Scenario#Actual","Version#Official","Year#"&amp;$D169,"Period#"&amp;Q$161,"BalanceType#MOVE","CostCentres#"&amp;$C169,"View#PTD")</f>
        <v>0</v>
      </c>
      <c r="S169" s="583" cm="1">
        <f t="array" ref="S169">[6]!HsGetValue($V$164,"Account#"&amp;$E169,"Allocations#Allocations","FundEntity#FNSG","Projects#"&amp;$V$163,"Scenario#Actual","Version#Official","Year#"&amp;$D169,"Period#"&amp;S$161,"BalanceType#MOVE","CostCentres#"&amp;$C169,"View#YTD")</f>
        <v>785060.46</v>
      </c>
    </row>
    <row r="170" spans="3:22" ht="15.75" thickBot="1">
      <c r="F170" s="563"/>
      <c r="G170" s="563"/>
      <c r="H170" s="563"/>
      <c r="I170" s="563"/>
      <c r="J170" s="563"/>
      <c r="K170" s="563"/>
      <c r="L170" s="563"/>
      <c r="M170" s="563"/>
      <c r="N170" s="563"/>
      <c r="O170" s="563"/>
      <c r="P170" s="563"/>
      <c r="Q170" s="563"/>
      <c r="S170" s="563"/>
    </row>
    <row r="171" spans="3:22">
      <c r="C171" s="574" t="s">
        <v>433</v>
      </c>
      <c r="D171" s="554" t="s">
        <v>455</v>
      </c>
      <c r="E171" s="554" t="s">
        <v>459</v>
      </c>
      <c r="F171" s="575" cm="1">
        <f t="array" ref="F171">[6]!HsGetValue($V$164,"Account#"&amp;$E171,"Allocations#Allocations","FundEntity#FNSG","Projects#"&amp;$V$163,"Scenario#Actual","Version#Official","Year#"&amp;$D171,"Period#"&amp;F$161,"BalanceType#MOVE","CostCentres#"&amp;$C171,"View#PTD")</f>
        <v>830708.97</v>
      </c>
      <c r="G171" s="575" cm="1">
        <f t="array" ref="G171">[6]!HsGetValue($V$164,"Account#"&amp;$E171,"Allocations#Allocations","FundEntity#FNSG","Projects#"&amp;$V$163,"Scenario#Actual","Version#Official","Year#"&amp;$D171,"Period#"&amp;G$161,"BalanceType#MOVE","CostCentres#"&amp;$C171,"View#PTD")</f>
        <v>766916.16</v>
      </c>
      <c r="H171" s="575" cm="1">
        <f t="array" ref="H171">[6]!HsGetValue($V$164,"Account#"&amp;$E171,"Allocations#Allocations","FundEntity#FNSG","Projects#"&amp;$V$163,"Scenario#Actual","Version#Official","Year#"&amp;$D171,"Period#"&amp;H$161,"BalanceType#MOVE","CostCentres#"&amp;$C171,"View#PTD")</f>
        <v>503389.98000000004</v>
      </c>
      <c r="I171" s="575" cm="1">
        <f t="array" ref="I171">[6]!HsGetValue($V$164,"Account#"&amp;$E171,"Allocations#Allocations","FundEntity#FNSG","Projects#"&amp;$V$163,"Scenario#Actual","Version#Official","Year#"&amp;$D171,"Period#"&amp;I$161,"BalanceType#MOVE","CostCentres#"&amp;$C171,"View#PTD")</f>
        <v>609731.92999999993</v>
      </c>
      <c r="J171" s="575" cm="1">
        <f t="array" ref="J171">[6]!HsGetValue($V$164,"Account#"&amp;$E171,"Allocations#Allocations","FundEntity#FNSG","Projects#"&amp;$V$163,"Scenario#Actual","Version#Official","Year#"&amp;$D171,"Period#"&amp;J$161,"BalanceType#MOVE","CostCentres#"&amp;$C171,"View#PTD")</f>
        <v>364744.51</v>
      </c>
      <c r="K171" s="575" cm="1">
        <f t="array" ref="K171">[6]!HsGetValue($V$164,"Account#"&amp;$E171,"Allocations#Allocations","FundEntity#FNSG","Projects#"&amp;$V$163,"Scenario#Actual","Version#Official","Year#"&amp;$D171,"Period#"&amp;K$161,"BalanceType#MOVE","CostCentres#"&amp;$C171,"View#PTD")</f>
        <v>587932.96</v>
      </c>
      <c r="L171" s="575" cm="1">
        <f t="array" ref="L171">[6]!HsGetValue($V$164,"Account#"&amp;$E171,"Allocations#Allocations","FundEntity#FNSG","Projects#"&amp;$V$163,"Scenario#Actual","Version#Official","Year#"&amp;$D171,"Period#"&amp;L$161,"BalanceType#MOVE","CostCentres#"&amp;$C171,"View#PTD")</f>
        <v>582155.25</v>
      </c>
      <c r="M171" s="575" cm="1">
        <f t="array" ref="M171">[6]!HsGetValue($V$164,"Account#"&amp;$E171,"Allocations#Allocations","FundEntity#FNSG","Projects#"&amp;$V$163,"Scenario#Actual","Version#Official","Year#"&amp;$D171,"Period#"&amp;M$161,"BalanceType#MOVE","CostCentres#"&amp;$C171,"View#PTD")</f>
        <v>632310.21</v>
      </c>
      <c r="N171" s="575" cm="1">
        <f t="array" ref="N171">[6]!HsGetValue($V$164,"Account#"&amp;$E171,"Allocations#Allocations","FundEntity#FNSG","Projects#"&amp;$V$163,"Scenario#Actual","Version#Official","Year#"&amp;$D171,"Period#"&amp;N$161,"BalanceType#MOVE","CostCentres#"&amp;$C171,"View#PTD")</f>
        <v>811203.73</v>
      </c>
      <c r="O171" s="575" cm="1">
        <f t="array" ref="O171">[6]!HsGetValue($V$164,"Account#"&amp;$E171,"Allocations#Allocations","FundEntity#FNSG","Projects#"&amp;$V$163,"Scenario#Actual","Version#Official","Year#"&amp;$D171,"Period#"&amp;O$161,"BalanceType#MOVE","CostCentres#"&amp;$C171,"View#PTD")</f>
        <v>678658.24</v>
      </c>
      <c r="P171" s="575" cm="1">
        <f t="array" ref="P171">[6]!HsGetValue($V$164,"Account#"&amp;$E171,"Allocations#Allocations","FundEntity#FNSG","Projects#"&amp;$V$163,"Scenario#Actual","Version#Official","Year#"&amp;$D171,"Period#"&amp;P$161,"BalanceType#MOVE","CostCentres#"&amp;$C171,"View#PTD")</f>
        <v>676298.89</v>
      </c>
      <c r="Q171" s="576" cm="1">
        <f t="array" ref="Q171">[6]!HsGetValue($V$164,"Account#"&amp;$E171,"Allocations#Allocations","FundEntity#FNSG","Projects#"&amp;$V$163,"Scenario#Actual","Version#Official","Year#"&amp;$D171,"Period#"&amp;Q$161,"BalanceType#MOVE","CostCentres#"&amp;$C171,"View#PTD")</f>
        <v>825345.74</v>
      </c>
      <c r="S171" s="577" cm="1">
        <f t="array" ref="S171">[6]!HsGetValue($V$164,"Account#"&amp;$E171,"Allocations#Allocations","FundEntity#FNSG","Projects#"&amp;$V$163,"Scenario#Actual","Version#Official","Year#"&amp;$D171,"Period#"&amp;S$161,"BalanceType#MOVE","CostCentres#"&amp;$C171,"View#YTD")</f>
        <v>4877889.97</v>
      </c>
    </row>
    <row r="172" spans="3:22">
      <c r="C172" s="481" t="s">
        <v>433</v>
      </c>
      <c r="D172" t="s">
        <v>455</v>
      </c>
      <c r="E172" t="s">
        <v>460</v>
      </c>
      <c r="F172" s="578" cm="1">
        <f t="array" ref="F172">[6]!HsGetValue($V$164,"Account#"&amp;$E172,"Allocations#Allocations","FundEntity#FNSG","Projects#"&amp;$V$163,"Scenario#Actual","Version#Official","Year#"&amp;$D172,"Period#"&amp;F$161,"BalanceType#MOVE","CostCentres#"&amp;$C172,"View#PTD")</f>
        <v>0</v>
      </c>
      <c r="G172" s="578" cm="1">
        <f t="array" ref="G172">[6]!HsGetValue($V$164,"Account#"&amp;$E172,"Allocations#Allocations","FundEntity#FNSG","Projects#"&amp;$V$163,"Scenario#Actual","Version#Official","Year#"&amp;$D172,"Period#"&amp;G$161,"BalanceType#MOVE","CostCentres#"&amp;$C172,"View#PTD")</f>
        <v>0</v>
      </c>
      <c r="H172" s="578" cm="1">
        <f t="array" ref="H172">[6]!HsGetValue($V$164,"Account#"&amp;$E172,"Allocations#Allocations","FundEntity#FNSG","Projects#"&amp;$V$163,"Scenario#Actual","Version#Official","Year#"&amp;$D172,"Period#"&amp;H$161,"BalanceType#MOVE","CostCentres#"&amp;$C172,"View#PTD")</f>
        <v>0</v>
      </c>
      <c r="I172" s="578" cm="1">
        <f t="array" ref="I172">[6]!HsGetValue($V$164,"Account#"&amp;$E172,"Allocations#Allocations","FundEntity#FNSG","Projects#"&amp;$V$163,"Scenario#Actual","Version#Official","Year#"&amp;$D172,"Period#"&amp;I$161,"BalanceType#MOVE","CostCentres#"&amp;$C172,"View#PTD")</f>
        <v>0</v>
      </c>
      <c r="J172" s="578" cm="1">
        <f t="array" ref="J172">[6]!HsGetValue($V$164,"Account#"&amp;$E172,"Allocations#Allocations","FundEntity#FNSG","Projects#"&amp;$V$163,"Scenario#Actual","Version#Official","Year#"&amp;$D172,"Period#"&amp;J$161,"BalanceType#MOVE","CostCentres#"&amp;$C172,"View#PTD")</f>
        <v>0</v>
      </c>
      <c r="K172" s="578" cm="1">
        <f t="array" ref="K172">[6]!HsGetValue($V$164,"Account#"&amp;$E172,"Allocations#Allocations","FundEntity#FNSG","Projects#"&amp;$V$163,"Scenario#Actual","Version#Official","Year#"&amp;$D172,"Period#"&amp;K$161,"BalanceType#MOVE","CostCentres#"&amp;$C172,"View#PTD")</f>
        <v>115.34</v>
      </c>
      <c r="L172" s="578" cm="1">
        <f t="array" ref="L172">[6]!HsGetValue($V$164,"Account#"&amp;$E172,"Allocations#Allocations","FundEntity#FNSG","Projects#"&amp;$V$163,"Scenario#Actual","Version#Official","Year#"&amp;$D172,"Period#"&amp;L$161,"BalanceType#MOVE","CostCentres#"&amp;$C172,"View#PTD")</f>
        <v>0</v>
      </c>
      <c r="M172" s="578" cm="1">
        <f t="array" ref="M172">[6]!HsGetValue($V$164,"Account#"&amp;$E172,"Allocations#Allocations","FundEntity#FNSG","Projects#"&amp;$V$163,"Scenario#Actual","Version#Official","Year#"&amp;$D172,"Period#"&amp;M$161,"BalanceType#MOVE","CostCentres#"&amp;$C172,"View#PTD")</f>
        <v>0</v>
      </c>
      <c r="N172" s="578" cm="1">
        <f t="array" ref="N172">[6]!HsGetValue($V$164,"Account#"&amp;$E172,"Allocations#Allocations","FundEntity#FNSG","Projects#"&amp;$V$163,"Scenario#Actual","Version#Official","Year#"&amp;$D172,"Period#"&amp;N$161,"BalanceType#MOVE","CostCentres#"&amp;$C172,"View#PTD")</f>
        <v>403.94</v>
      </c>
      <c r="O172" s="578" cm="1">
        <f t="array" ref="O172">[6]!HsGetValue($V$164,"Account#"&amp;$E172,"Allocations#Allocations","FundEntity#FNSG","Projects#"&amp;$V$163,"Scenario#Actual","Version#Official","Year#"&amp;$D172,"Period#"&amp;O$161,"BalanceType#MOVE","CostCentres#"&amp;$C172,"View#PTD")</f>
        <v>0</v>
      </c>
      <c r="P172" s="578" cm="1">
        <f t="array" ref="P172">[6]!HsGetValue($V$164,"Account#"&amp;$E172,"Allocations#Allocations","FundEntity#FNSG","Projects#"&amp;$V$163,"Scenario#Actual","Version#Official","Year#"&amp;$D172,"Period#"&amp;P$161,"BalanceType#MOVE","CostCentres#"&amp;$C172,"View#PTD")</f>
        <v>0</v>
      </c>
      <c r="Q172" s="579" cm="1">
        <f t="array" ref="Q172">[6]!HsGetValue($V$164,"Account#"&amp;$E172,"Allocations#Allocations","FundEntity#FNSG","Projects#"&amp;$V$163,"Scenario#Actual","Version#Official","Year#"&amp;$D172,"Period#"&amp;Q$161,"BalanceType#MOVE","CostCentres#"&amp;$C172,"View#PTD")</f>
        <v>0</v>
      </c>
      <c r="S172" s="580" cm="1">
        <f t="array" ref="S172">[6]!HsGetValue($V$164,"Account#"&amp;$E172,"Allocations#Allocations","FundEntity#FNSG","Projects#"&amp;$V$163,"Scenario#Actual","Version#Official","Year#"&amp;$D172,"Period#"&amp;S$161,"BalanceType#MOVE","CostCentres#"&amp;$C172,"View#YTD")</f>
        <v>115.34</v>
      </c>
    </row>
    <row r="173" spans="3:22">
      <c r="C173" s="481"/>
      <c r="F173" s="578"/>
      <c r="G173" s="578"/>
      <c r="H173" s="578"/>
      <c r="I173" s="578"/>
      <c r="J173" s="578"/>
      <c r="K173" s="578"/>
      <c r="L173" s="578"/>
      <c r="M173" s="578"/>
      <c r="N173" s="578"/>
      <c r="O173" s="578"/>
      <c r="P173" s="578"/>
      <c r="Q173" s="579"/>
      <c r="S173" s="580"/>
    </row>
    <row r="174" spans="3:22">
      <c r="C174" s="481" t="s">
        <v>461</v>
      </c>
      <c r="D174" t="s">
        <v>455</v>
      </c>
      <c r="E174" t="s">
        <v>459</v>
      </c>
      <c r="F174" s="578" cm="1">
        <f t="array" ref="F174">[6]!HsGetValue($V$164,"Account#"&amp;$E174,"Allocations#Allocations","FundEntity#FNSG","Projects#"&amp;$V$163,"Scenario#Actual","Version#Official","Year#"&amp;$D174,"Period#"&amp;F$161,"BalanceType#MOVE","CostCentres#"&amp;$C174,"View#PTD")</f>
        <v>10000</v>
      </c>
      <c r="G174" s="578" cm="1">
        <f t="array" ref="G174">[6]!HsGetValue($V$164,"Account#"&amp;$E174,"Allocations#Allocations","FundEntity#FNSG","Projects#"&amp;$V$163,"Scenario#Actual","Version#Official","Year#"&amp;$D174,"Period#"&amp;G$161,"BalanceType#MOVE","CostCentres#"&amp;$C174,"View#PTD")</f>
        <v>52892.5</v>
      </c>
      <c r="H174" s="578" cm="1">
        <f t="array" ref="H174">[6]!HsGetValue($V$164,"Account#"&amp;$E174,"Allocations#Allocations","FundEntity#FNSG","Projects#"&amp;$V$163,"Scenario#Actual","Version#Official","Year#"&amp;$D174,"Period#"&amp;H$161,"BalanceType#MOVE","CostCentres#"&amp;$C174,"View#PTD")</f>
        <v>-24233.81</v>
      </c>
      <c r="I174" s="578" cm="1">
        <f t="array" ref="I174">[6]!HsGetValue($V$164,"Account#"&amp;$E174,"Allocations#Allocations","FundEntity#FNSG","Projects#"&amp;$V$163,"Scenario#Actual","Version#Official","Year#"&amp;$D174,"Period#"&amp;I$161,"BalanceType#MOVE","CostCentres#"&amp;$C174,"View#PTD")</f>
        <v>9866.66</v>
      </c>
      <c r="J174" s="578" cm="1">
        <f t="array" ref="J174">[6]!HsGetValue($V$164,"Account#"&amp;$E174,"Allocations#Allocations","FundEntity#FNSG","Projects#"&amp;$V$163,"Scenario#Actual","Version#Official","Year#"&amp;$D174,"Period#"&amp;J$161,"BalanceType#MOVE","CostCentres#"&amp;$C174,"View#PTD")</f>
        <v>7319.52</v>
      </c>
      <c r="K174" s="578" cm="1">
        <f t="array" ref="K174">[6]!HsGetValue($V$164,"Account#"&amp;$E174,"Allocations#Allocations","FundEntity#FNSG","Projects#"&amp;$V$163,"Scenario#Actual","Version#Official","Year#"&amp;$D174,"Period#"&amp;K$161,"BalanceType#MOVE","CostCentres#"&amp;$C174,"View#PTD")</f>
        <v>9233.33</v>
      </c>
      <c r="L174" s="578" cm="1">
        <f t="array" ref="L174">[6]!HsGetValue($V$164,"Account#"&amp;$E174,"Allocations#Allocations","FundEntity#FNSG","Projects#"&amp;$V$163,"Scenario#Actual","Version#Official","Year#"&amp;$D174,"Period#"&amp;L$161,"BalanceType#MOVE","CostCentres#"&amp;$C174,"View#PTD")</f>
        <v>9233.33</v>
      </c>
      <c r="M174" s="578" cm="1">
        <f t="array" ref="M174">[6]!HsGetValue($V$164,"Account#"&amp;$E174,"Allocations#Allocations","FundEntity#FNSG","Projects#"&amp;$V$163,"Scenario#Actual","Version#Official","Year#"&amp;$D174,"Period#"&amp;M$161,"BalanceType#MOVE","CostCentres#"&amp;$C174,"View#PTD")</f>
        <v>9233.34</v>
      </c>
      <c r="N174" s="578" cm="1">
        <f t="array" ref="N174">[6]!HsGetValue($V$164,"Account#"&amp;$E174,"Allocations#Allocations","FundEntity#FNSG","Projects#"&amp;$V$163,"Scenario#Actual","Version#Official","Year#"&amp;$D174,"Period#"&amp;N$161,"BalanceType#MOVE","CostCentres#"&amp;$C174,"View#PTD")</f>
        <v>12028.88</v>
      </c>
      <c r="O174" s="578" cm="1">
        <f t="array" ref="O174">[6]!HsGetValue($V$164,"Account#"&amp;$E174,"Allocations#Allocations","FundEntity#FNSG","Projects#"&amp;$V$163,"Scenario#Actual","Version#Official","Year#"&amp;$D174,"Period#"&amp;O$161,"BalanceType#MOVE","CostCentres#"&amp;$C174,"View#PTD")</f>
        <v>8674.32</v>
      </c>
      <c r="P174" s="578" cm="1">
        <f t="array" ref="P174">[6]!HsGetValue($V$164,"Account#"&amp;$E174,"Allocations#Allocations","FundEntity#FNSG","Projects#"&amp;$V$163,"Scenario#Actual","Version#Official","Year#"&amp;$D174,"Period#"&amp;P$161,"BalanceType#MOVE","CostCentres#"&amp;$C174,"View#PTD")</f>
        <v>7148</v>
      </c>
      <c r="Q174" s="579" cm="1">
        <f t="array" ref="Q174">[6]!HsGetValue($V$164,"Account#"&amp;$E174,"Allocations#Allocations","FundEntity#FNSG","Projects#"&amp;$V$163,"Scenario#Actual","Version#Official","Year#"&amp;$D174,"Period#"&amp;Q$161,"BalanceType#MOVE","CostCentres#"&amp;$C174,"View#PTD")</f>
        <v>5283.14</v>
      </c>
      <c r="S174" s="580" cm="1">
        <f t="array" ref="S174">[6]!HsGetValue($V$164,"Account#"&amp;$E174,"Allocations#Allocations","FundEntity#FNSG","Projects#"&amp;$V$163,"Scenario#Actual","Version#Official","Year#"&amp;$D174,"Period#"&amp;S$161,"BalanceType#MOVE","CostCentres#"&amp;$C174,"View#YTD")</f>
        <v>83544.87000000001</v>
      </c>
    </row>
    <row r="175" spans="3:22">
      <c r="C175" s="481" t="s">
        <v>462</v>
      </c>
      <c r="D175" t="s">
        <v>455</v>
      </c>
      <c r="E175" t="s">
        <v>459</v>
      </c>
      <c r="F175" s="578" cm="1">
        <f t="array" ref="F175">[6]!HsGetValue($V$164,"Account#"&amp;$E175,"Allocations#Allocations","FundEntity#FNSG","Projects#"&amp;$V$163,"Scenario#Actual","Version#Official","Year#"&amp;$D175,"Period#"&amp;F$161,"BalanceType#MOVE","CostCentres#"&amp;$C175,"View#PTD")</f>
        <v>258501</v>
      </c>
      <c r="G175" s="578" cm="1">
        <f t="array" ref="G175">[6]!HsGetValue($V$164,"Account#"&amp;$E175,"Allocations#Allocations","FundEntity#FNSG","Projects#"&amp;$V$163,"Scenario#Actual","Version#Official","Year#"&amp;$D175,"Period#"&amp;G$161,"BalanceType#MOVE","CostCentres#"&amp;$C175,"View#PTD")</f>
        <v>405289.5</v>
      </c>
      <c r="H175" s="578" cm="1">
        <f t="array" ref="H175">[6]!HsGetValue($V$164,"Account#"&amp;$E175,"Allocations#Allocations","FundEntity#FNSG","Projects#"&amp;$V$163,"Scenario#Actual","Version#Official","Year#"&amp;$D175,"Period#"&amp;H$161,"BalanceType#MOVE","CostCentres#"&amp;$C175,"View#PTD")</f>
        <v>198568.04</v>
      </c>
      <c r="I175" s="578" cm="1">
        <f t="array" ref="I175">[6]!HsGetValue($V$164,"Account#"&amp;$E175,"Allocations#Allocations","FundEntity#FNSG","Projects#"&amp;$V$163,"Scenario#Actual","Version#Official","Year#"&amp;$D175,"Period#"&amp;I$161,"BalanceType#MOVE","CostCentres#"&amp;$C175,"View#PTD")</f>
        <v>276865.65999999997</v>
      </c>
      <c r="J175" s="578" cm="1">
        <f t="array" ref="J175">[6]!HsGetValue($V$164,"Account#"&amp;$E175,"Allocations#Allocations","FundEntity#FNSG","Projects#"&amp;$V$163,"Scenario#Actual","Version#Official","Year#"&amp;$D175,"Period#"&amp;J$161,"BalanceType#MOVE","CostCentres#"&amp;$C175,"View#PTD")</f>
        <v>278579</v>
      </c>
      <c r="K175" s="578" cm="1">
        <f t="array" ref="K175">[6]!HsGetValue($V$164,"Account#"&amp;$E175,"Allocations#Allocations","FundEntity#FNSG","Projects#"&amp;$V$163,"Scenario#Actual","Version#Official","Year#"&amp;$D175,"Period#"&amp;K$161,"BalanceType#MOVE","CostCentres#"&amp;$C175,"View#PTD")</f>
        <v>276510.67</v>
      </c>
      <c r="L175" s="578" cm="1">
        <f t="array" ref="L175">[6]!HsGetValue($V$164,"Account#"&amp;$E175,"Allocations#Allocations","FundEntity#FNSG","Projects#"&amp;$V$163,"Scenario#Actual","Version#Official","Year#"&amp;$D175,"Period#"&amp;L$161,"BalanceType#MOVE","CostCentres#"&amp;$C175,"View#PTD")</f>
        <v>276510.67</v>
      </c>
      <c r="M175" s="578" cm="1">
        <f t="array" ref="M175">[6]!HsGetValue($V$164,"Account#"&amp;$E175,"Allocations#Allocations","FundEntity#FNSG","Projects#"&amp;$V$163,"Scenario#Actual","Version#Official","Year#"&amp;$D175,"Period#"&amp;M$161,"BalanceType#MOVE","CostCentres#"&amp;$C175,"View#PTD")</f>
        <v>276510.65999999997</v>
      </c>
      <c r="N175" s="578" cm="1">
        <f t="array" ref="N175">[6]!HsGetValue($V$164,"Account#"&amp;$E175,"Allocations#Allocations","FundEntity#FNSG","Projects#"&amp;$V$163,"Scenario#Actual","Version#Official","Year#"&amp;$D175,"Period#"&amp;N$161,"BalanceType#MOVE","CostCentres#"&amp;$C175,"View#PTD")</f>
        <v>439489.36</v>
      </c>
      <c r="O175" s="578" cm="1">
        <f t="array" ref="O175">[6]!HsGetValue($V$164,"Account#"&amp;$E175,"Allocations#Allocations","FundEntity#FNSG","Projects#"&amp;$V$163,"Scenario#Actual","Version#Official","Year#"&amp;$D175,"Period#"&amp;O$161,"BalanceType#MOVE","CostCentres#"&amp;$C175,"View#PTD")</f>
        <v>300407.78999999998</v>
      </c>
      <c r="P175" s="578" cm="1">
        <f t="array" ref="P175">[6]!HsGetValue($V$164,"Account#"&amp;$E175,"Allocations#Allocations","FundEntity#FNSG","Projects#"&amp;$V$163,"Scenario#Actual","Version#Official","Year#"&amp;$D175,"Period#"&amp;P$161,"BalanceType#MOVE","CostCentres#"&amp;$C175,"View#PTD")</f>
        <v>338646</v>
      </c>
      <c r="Q175" s="579" cm="1">
        <f t="array" ref="Q175">[6]!HsGetValue($V$164,"Account#"&amp;$E175,"Allocations#Allocations","FundEntity#FNSG","Projects#"&amp;$V$163,"Scenario#Actual","Version#Official","Year#"&amp;$D175,"Period#"&amp;Q$161,"BalanceType#MOVE","CostCentres#"&amp;$C175,"View#PTD")</f>
        <v>287472.51</v>
      </c>
      <c r="S175" s="580" cm="1">
        <f t="array" ref="S175">[6]!HsGetValue($V$164,"Account#"&amp;$E175,"Allocations#Allocations","FundEntity#FNSG","Projects#"&amp;$V$163,"Scenario#Actual","Version#Official","Year#"&amp;$D175,"Period#"&amp;S$161,"BalanceType#MOVE","CostCentres#"&amp;$C175,"View#YTD")</f>
        <v>2247335.1999999997</v>
      </c>
    </row>
    <row r="176" spans="3:22">
      <c r="C176" s="481" t="s">
        <v>463</v>
      </c>
      <c r="D176" t="s">
        <v>455</v>
      </c>
      <c r="E176" t="s">
        <v>459</v>
      </c>
      <c r="F176" s="578" cm="1">
        <f t="array" ref="F176">[6]!HsGetValue($V$164,"Account#"&amp;$E176,"Allocations#Allocations","FundEntity#FNSG","Projects#"&amp;$V$163,"Scenario#Actual","Version#Official","Year#"&amp;$D176,"Period#"&amp;F$161,"BalanceType#MOVE","CostCentres#"&amp;$C176,"View#PTD")</f>
        <v>21090</v>
      </c>
      <c r="G176" s="578" cm="1">
        <f t="array" ref="G176">[6]!HsGetValue($V$164,"Account#"&amp;$E176,"Allocations#Allocations","FundEntity#FNSG","Projects#"&amp;$V$163,"Scenario#Actual","Version#Official","Year#"&amp;$D176,"Period#"&amp;G$161,"BalanceType#MOVE","CostCentres#"&amp;$C176,"View#PTD")</f>
        <v>31162.5</v>
      </c>
      <c r="H176" s="578" cm="1">
        <f t="array" ref="H176">[6]!HsGetValue($V$164,"Account#"&amp;$E176,"Allocations#Allocations","FundEntity#FNSG","Projects#"&amp;$V$163,"Scenario#Actual","Version#Official","Year#"&amp;$D176,"Period#"&amp;H$161,"BalanceType#MOVE","CostCentres#"&amp;$C176,"View#PTD")</f>
        <v>25375.83</v>
      </c>
      <c r="I176" s="578" cm="1">
        <f t="array" ref="I176">[6]!HsGetValue($V$164,"Account#"&amp;$E176,"Allocations#Allocations","FundEntity#FNSG","Projects#"&amp;$V$163,"Scenario#Actual","Version#Official","Year#"&amp;$D176,"Period#"&amp;I$161,"BalanceType#MOVE","CostCentres#"&amp;$C176,"View#PTD")</f>
        <v>23298.34</v>
      </c>
      <c r="J176" s="578" cm="1">
        <f t="array" ref="J176">[6]!HsGetValue($V$164,"Account#"&amp;$E176,"Allocations#Allocations","FundEntity#FNSG","Projects#"&amp;$V$163,"Scenario#Actual","Version#Official","Year#"&amp;$D176,"Period#"&amp;J$161,"BalanceType#MOVE","CostCentres#"&amp;$C176,"View#PTD")</f>
        <v>19889.66</v>
      </c>
      <c r="K176" s="578" cm="1">
        <f t="array" ref="K176">[6]!HsGetValue($V$164,"Account#"&amp;$E176,"Allocations#Allocations","FundEntity#FNSG","Projects#"&amp;$V$163,"Scenario#Actual","Version#Official","Year#"&amp;$D176,"Period#"&amp;K$161,"BalanceType#MOVE","CostCentres#"&amp;$C176,"View#PTD")</f>
        <v>23031.67</v>
      </c>
      <c r="L176" s="578" cm="1">
        <f t="array" ref="L176">[6]!HsGetValue($V$164,"Account#"&amp;$E176,"Allocations#Allocations","FundEntity#FNSG","Projects#"&amp;$V$163,"Scenario#Actual","Version#Official","Year#"&amp;$D176,"Period#"&amp;L$161,"BalanceType#MOVE","CostCentres#"&amp;$C176,"View#PTD")</f>
        <v>22667.67</v>
      </c>
      <c r="M176" s="578" cm="1">
        <f t="array" ref="M176">[6]!HsGetValue($V$164,"Account#"&amp;$E176,"Allocations#Allocations","FundEntity#FNSG","Projects#"&amp;$V$163,"Scenario#Actual","Version#Official","Year#"&amp;$D176,"Period#"&amp;M$161,"BalanceType#MOVE","CostCentres#"&amp;$C176,"View#PTD")</f>
        <v>25929.59</v>
      </c>
      <c r="N176" s="578" cm="1">
        <f t="array" ref="N176">[6]!HsGetValue($V$164,"Account#"&amp;$E176,"Allocations#Allocations","FundEntity#FNSG","Projects#"&amp;$V$163,"Scenario#Actual","Version#Official","Year#"&amp;$D176,"Period#"&amp;N$161,"BalanceType#MOVE","CostCentres#"&amp;$C176,"View#PTD")</f>
        <v>42950.92</v>
      </c>
      <c r="O176" s="578" cm="1">
        <f t="array" ref="O176">[6]!HsGetValue($V$164,"Account#"&amp;$E176,"Allocations#Allocations","FundEntity#FNSG","Projects#"&amp;$V$163,"Scenario#Actual","Version#Official","Year#"&amp;$D176,"Period#"&amp;O$161,"BalanceType#MOVE","CostCentres#"&amp;$C176,"View#PTD")</f>
        <v>24767.360000000001</v>
      </c>
      <c r="P176" s="578" cm="1">
        <f t="array" ref="P176">[6]!HsGetValue($V$164,"Account#"&amp;$E176,"Allocations#Allocations","FundEntity#FNSG","Projects#"&amp;$V$163,"Scenario#Actual","Version#Official","Year#"&amp;$D176,"Period#"&amp;P$161,"BalanceType#MOVE","CostCentres#"&amp;$C176,"View#PTD")</f>
        <v>24678</v>
      </c>
      <c r="Q176" s="579" cm="1">
        <f t="array" ref="Q176">[6]!HsGetValue($V$164,"Account#"&amp;$E176,"Allocations#Allocations","FundEntity#FNSG","Projects#"&amp;$V$163,"Scenario#Actual","Version#Official","Year#"&amp;$D176,"Period#"&amp;Q$161,"BalanceType#MOVE","CostCentres#"&amp;$C176,"View#PTD")</f>
        <v>46719.71</v>
      </c>
      <c r="S176" s="580" cm="1">
        <f t="array" ref="S176">[6]!HsGetValue($V$164,"Account#"&amp;$E176,"Allocations#Allocations","FundEntity#FNSG","Projects#"&amp;$V$163,"Scenario#Actual","Version#Official","Year#"&amp;$D176,"Period#"&amp;S$161,"BalanceType#MOVE","CostCentres#"&amp;$C176,"View#YTD")</f>
        <v>192445.25999999998</v>
      </c>
    </row>
    <row r="177" spans="1:19">
      <c r="C177" s="481" t="s">
        <v>464</v>
      </c>
      <c r="D177" t="s">
        <v>455</v>
      </c>
      <c r="E177" t="s">
        <v>459</v>
      </c>
      <c r="F177" s="578" cm="1">
        <f t="array" ref="F177">[6]!HsGetValue($V$164,"Account#"&amp;$E177,"Allocations#Allocations","FundEntity#FNSG","Projects#"&amp;$V$163,"Scenario#Actual","Version#Official","Year#"&amp;$D177,"Period#"&amp;F$161,"BalanceType#MOVE","CostCentres#"&amp;$C177,"View#PTD")</f>
        <v>165636.5</v>
      </c>
      <c r="G177" s="578" cm="1">
        <f t="array" ref="G177">[6]!HsGetValue($V$164,"Account#"&amp;$E177,"Allocations#Allocations","FundEntity#FNSG","Projects#"&amp;$V$163,"Scenario#Actual","Version#Official","Year#"&amp;$D177,"Period#"&amp;G$161,"BalanceType#MOVE","CostCentres#"&amp;$C177,"View#PTD")</f>
        <v>175913</v>
      </c>
      <c r="H177" s="578" cm="1">
        <f t="array" ref="H177">[6]!HsGetValue($V$164,"Account#"&amp;$E177,"Allocations#Allocations","FundEntity#FNSG","Projects#"&amp;$V$163,"Scenario#Actual","Version#Official","Year#"&amp;$D177,"Period#"&amp;H$161,"BalanceType#MOVE","CostCentres#"&amp;$C177,"View#PTD")</f>
        <v>138698.5</v>
      </c>
      <c r="I177" s="578" cm="1">
        <f t="array" ref="I177">[6]!HsGetValue($V$164,"Account#"&amp;$E177,"Allocations#Allocations","FundEntity#FNSG","Projects#"&amp;$V$163,"Scenario#Actual","Version#Official","Year#"&amp;$D177,"Period#"&amp;I$161,"BalanceType#MOVE","CostCentres#"&amp;$C177,"View#PTD")</f>
        <v>170798.5</v>
      </c>
      <c r="J177" s="578" cm="1">
        <f t="array" ref="J177">[6]!HsGetValue($V$164,"Account#"&amp;$E177,"Allocations#Allocations","FundEntity#FNSG","Projects#"&amp;$V$163,"Scenario#Actual","Version#Official","Year#"&amp;$D177,"Period#"&amp;J$161,"BalanceType#MOVE","CostCentres#"&amp;$C177,"View#PTD")</f>
        <v>196187.67</v>
      </c>
      <c r="K177" s="578" cm="1">
        <f t="array" ref="K177">[6]!HsGetValue($V$164,"Account#"&amp;$E177,"Allocations#Allocations","FundEntity#FNSG","Projects#"&amp;$V$163,"Scenario#Actual","Version#Official","Year#"&amp;$D177,"Period#"&amp;K$161,"BalanceType#MOVE","CostCentres#"&amp;$C177,"View#PTD")</f>
        <v>175126.83</v>
      </c>
      <c r="L177" s="578" cm="1">
        <f t="array" ref="L177">[6]!HsGetValue($V$164,"Account#"&amp;$E177,"Allocations#Allocations","FundEntity#FNSG","Projects#"&amp;$V$163,"Scenario#Actual","Version#Official","Year#"&amp;$D177,"Period#"&amp;L$161,"BalanceType#MOVE","CostCentres#"&amp;$C177,"View#PTD")</f>
        <v>175126.83</v>
      </c>
      <c r="M177" s="578" cm="1">
        <f t="array" ref="M177">[6]!HsGetValue($V$164,"Account#"&amp;$E177,"Allocations#Allocations","FundEntity#FNSG","Projects#"&amp;$V$163,"Scenario#Actual","Version#Official","Year#"&amp;$D177,"Period#"&amp;M$161,"BalanceType#MOVE","CostCentres#"&amp;$C177,"View#PTD")</f>
        <v>196884.04</v>
      </c>
      <c r="N177" s="578" cm="1">
        <f t="array" ref="N177">[6]!HsGetValue($V$164,"Account#"&amp;$E177,"Allocations#Allocations","FundEntity#FNSG","Projects#"&amp;$V$163,"Scenario#Actual","Version#Official","Year#"&amp;$D177,"Period#"&amp;N$161,"BalanceType#MOVE","CostCentres#"&amp;$C177,"View#PTD")</f>
        <v>237552.65</v>
      </c>
      <c r="O177" s="578" cm="1">
        <f t="array" ref="O177">[6]!HsGetValue($V$164,"Account#"&amp;$E177,"Allocations#Allocations","FundEntity#FNSG","Projects#"&amp;$V$163,"Scenario#Actual","Version#Official","Year#"&amp;$D177,"Period#"&amp;O$161,"BalanceType#MOVE","CostCentres#"&amp;$C177,"View#PTD")</f>
        <v>184320.78</v>
      </c>
      <c r="P177" s="578" cm="1">
        <f t="array" ref="P177">[6]!HsGetValue($V$164,"Account#"&amp;$E177,"Allocations#Allocations","FundEntity#FNSG","Projects#"&amp;$V$163,"Scenario#Actual","Version#Official","Year#"&amp;$D177,"Period#"&amp;P$161,"BalanceType#MOVE","CostCentres#"&amp;$C177,"View#PTD")</f>
        <v>214284</v>
      </c>
      <c r="Q177" s="579" cm="1">
        <f t="array" ref="Q177">[6]!HsGetValue($V$164,"Account#"&amp;$E177,"Allocations#Allocations","FundEntity#FNSG","Projects#"&amp;$V$163,"Scenario#Actual","Version#Official","Year#"&amp;$D177,"Period#"&amp;Q$161,"BalanceType#MOVE","CostCentres#"&amp;$C177,"View#PTD")</f>
        <v>166211.54</v>
      </c>
      <c r="S177" s="580" cm="1">
        <f t="array" ref="S177">[6]!HsGetValue($V$164,"Account#"&amp;$E177,"Allocations#Allocations","FundEntity#FNSG","Projects#"&amp;$V$163,"Scenario#Actual","Version#Official","Year#"&amp;$D177,"Period#"&amp;S$161,"BalanceType#MOVE","CostCentres#"&amp;$C177,"View#YTD")</f>
        <v>1394371.87</v>
      </c>
    </row>
    <row r="178" spans="1:19" ht="15.75" thickBot="1">
      <c r="C178" s="581" t="s">
        <v>465</v>
      </c>
      <c r="D178" s="721" t="s">
        <v>455</v>
      </c>
      <c r="E178" s="721" t="s">
        <v>459</v>
      </c>
      <c r="F178" s="722" cm="1">
        <f t="array" ref="F178">[6]!HsGetValue($V$164,"Account#"&amp;$E178,"Allocations#Allocations","FundEntity#FNSG","Projects#"&amp;$V$163,"Scenario#Actual","Version#Official","Year#"&amp;$D178,"Period#"&amp;F$161,"BalanceType#MOVE","CostCentres#"&amp;$C178,"View#PTD")</f>
        <v>80370.240000000005</v>
      </c>
      <c r="G178" s="722" cm="1">
        <f t="array" ref="G178">[6]!HsGetValue($V$164,"Account#"&amp;$E178,"Allocations#Allocations","FundEntity#FNSG","Projects#"&amp;$V$163,"Scenario#Actual","Version#Official","Year#"&amp;$D178,"Period#"&amp;G$161,"BalanceType#MOVE","CostCentres#"&amp;$C178,"View#PTD")</f>
        <v>78688.570000000007</v>
      </c>
      <c r="H178" s="722" cm="1">
        <f t="array" ref="H178">[6]!HsGetValue($V$164,"Account#"&amp;$E178,"Allocations#Allocations","FundEntity#FNSG","Projects#"&amp;$V$163,"Scenario#Actual","Version#Official","Year#"&amp;$D178,"Period#"&amp;H$161,"BalanceType#MOVE","CostCentres#"&amp;$C178,"View#PTD")</f>
        <v>78688.570000000007</v>
      </c>
      <c r="I178" s="722" cm="1">
        <f t="array" ref="I178">[6]!HsGetValue($V$164,"Account#"&amp;$E178,"Allocations#Allocations","FundEntity#FNSG","Projects#"&amp;$V$163,"Scenario#Actual","Version#Official","Year#"&amp;$D178,"Period#"&amp;I$161,"BalanceType#MOVE","CostCentres#"&amp;$C178,"View#PTD")</f>
        <v>89250.54</v>
      </c>
      <c r="J178" s="722" cm="1">
        <f t="array" ref="J178">[6]!HsGetValue($V$164,"Account#"&amp;$E178,"Allocations#Allocations","FundEntity#FNSG","Projects#"&amp;$V$163,"Scenario#Actual","Version#Official","Year#"&amp;$D178,"Period#"&amp;J$161,"BalanceType#MOVE","CostCentres#"&amp;$C178,"View#PTD")</f>
        <v>99907.75</v>
      </c>
      <c r="K178" s="722" cm="1">
        <f t="array" ref="K178">[6]!HsGetValue($V$164,"Account#"&amp;$E178,"Allocations#Allocations","FundEntity#FNSG","Projects#"&amp;$V$163,"Scenario#Actual","Version#Official","Year#"&amp;$D178,"Period#"&amp;K$161,"BalanceType#MOVE","CostCentres#"&amp;$C178,"View#PTD")</f>
        <v>99561</v>
      </c>
      <c r="L178" s="722" cm="1">
        <f t="array" ref="L178">[6]!HsGetValue($V$164,"Account#"&amp;$E178,"Allocations#Allocations","FundEntity#FNSG","Projects#"&amp;$V$163,"Scenario#Actual","Version#Official","Year#"&amp;$D178,"Period#"&amp;L$161,"BalanceType#MOVE","CostCentres#"&amp;$C178,"View#PTD")</f>
        <v>86646.43</v>
      </c>
      <c r="M178" s="722" cm="1">
        <f t="array" ref="M178">[6]!HsGetValue($V$164,"Account#"&amp;$E178,"Allocations#Allocations","FundEntity#FNSG","Projects#"&amp;$V$163,"Scenario#Actual","Version#Official","Year#"&amp;$D178,"Period#"&amp;M$161,"BalanceType#MOVE","CostCentres#"&amp;$C178,"View#PTD")</f>
        <v>81537.42</v>
      </c>
      <c r="N178" s="722" cm="1">
        <f t="array" ref="N178">[6]!HsGetValue($V$164,"Account#"&amp;$E178,"Allocations#Allocations","FundEntity#FNSG","Projects#"&amp;$V$163,"Scenario#Actual","Version#Official","Year#"&amp;$D178,"Period#"&amp;N$161,"BalanceType#MOVE","CostCentres#"&amp;$C178,"View#PTD")</f>
        <v>69666.429999999993</v>
      </c>
      <c r="O178" s="722" cm="1">
        <f t="array" ref="O178">[6]!HsGetValue($V$164,"Account#"&amp;$E178,"Allocations#Allocations","FundEntity#FNSG","Projects#"&amp;$V$163,"Scenario#Actual","Version#Official","Year#"&amp;$D178,"Period#"&amp;O$161,"BalanceType#MOVE","CostCentres#"&amp;$C178,"View#PTD")</f>
        <v>152816.65</v>
      </c>
      <c r="P178" s="722" cm="1">
        <f t="array" ref="P178">[6]!HsGetValue($V$164,"Account#"&amp;$E178,"Allocations#Allocations","FundEntity#FNSG","Projects#"&amp;$V$163,"Scenario#Actual","Version#Official","Year#"&amp;$D178,"Period#"&amp;P$161,"BalanceType#MOVE","CostCentres#"&amp;$C178,"View#PTD")</f>
        <v>4711.47</v>
      </c>
      <c r="Q178" s="582" cm="1">
        <f t="array" ref="Q178">[6]!HsGetValue($V$164,"Account#"&amp;$E178,"Allocations#Allocations","FundEntity#FNSG","Projects#"&amp;$V$163,"Scenario#Actual","Version#Official","Year#"&amp;$D178,"Period#"&amp;Q$161,"BalanceType#MOVE","CostCentres#"&amp;$C178,"View#PTD")</f>
        <v>72030.880000000005</v>
      </c>
      <c r="S178" s="583" cm="1">
        <f t="array" ref="S178">[6]!HsGetValue($V$164,"Account#"&amp;$E178,"Allocations#Allocations","FundEntity#FNSG","Projects#"&amp;$V$163,"Scenario#Actual","Version#Official","Year#"&amp;$D178,"Period#"&amp;S$161,"BalanceType#MOVE","CostCentres#"&amp;$C178,"View#YTD")</f>
        <v>694650.5199999999</v>
      </c>
    </row>
    <row r="184" spans="1:19">
      <c r="A184" s="545" t="s">
        <v>466</v>
      </c>
      <c r="B184" s="546"/>
      <c r="C184" s="546"/>
      <c r="D184" s="546"/>
      <c r="E184" s="546"/>
      <c r="F184" s="546"/>
      <c r="G184" s="546"/>
      <c r="H184" s="546"/>
      <c r="I184" s="546"/>
      <c r="J184" s="546"/>
      <c r="K184" s="546"/>
      <c r="L184" s="546"/>
      <c r="M184" s="546"/>
      <c r="N184" s="546"/>
      <c r="O184" s="546"/>
      <c r="P184" s="546"/>
      <c r="Q184" s="546"/>
      <c r="R184" s="546"/>
      <c r="S184" s="546"/>
    </row>
    <row r="186" spans="1:19">
      <c r="F186" s="548" t="s">
        <v>184</v>
      </c>
      <c r="G186" s="548" t="s">
        <v>185</v>
      </c>
      <c r="H186" s="548" t="s">
        <v>186</v>
      </c>
      <c r="I186" s="548" t="s">
        <v>187</v>
      </c>
      <c r="J186" s="548" t="s">
        <v>188</v>
      </c>
      <c r="K186" s="548" t="s">
        <v>189</v>
      </c>
      <c r="L186" s="548" t="s">
        <v>190</v>
      </c>
      <c r="M186" s="548" t="s">
        <v>191</v>
      </c>
      <c r="N186" s="548" t="s">
        <v>192</v>
      </c>
      <c r="O186" s="548" t="s">
        <v>193</v>
      </c>
      <c r="P186" s="548" t="s">
        <v>194</v>
      </c>
      <c r="Q186" s="548" t="s">
        <v>195</v>
      </c>
      <c r="S186" s="548" t="str">
        <f>S161</f>
        <v>Feb</v>
      </c>
    </row>
    <row r="187" spans="1:19">
      <c r="E187" s="548" t="s">
        <v>413</v>
      </c>
      <c r="F187" s="569">
        <f t="shared" ref="F187:Q187" si="18">SUM(F193:F202)</f>
        <v>24262.5</v>
      </c>
      <c r="G187" s="569">
        <f t="shared" si="18"/>
        <v>10150.5</v>
      </c>
      <c r="H187" s="569">
        <f t="shared" si="18"/>
        <v>12278.01</v>
      </c>
      <c r="I187" s="569">
        <f t="shared" si="18"/>
        <v>-1029.1000000000004</v>
      </c>
      <c r="J187" s="569">
        <f t="shared" si="18"/>
        <v>10249.34</v>
      </c>
      <c r="K187" s="569">
        <f t="shared" si="18"/>
        <v>10538.75</v>
      </c>
      <c r="L187" s="569">
        <f t="shared" si="18"/>
        <v>6786</v>
      </c>
      <c r="M187" s="569">
        <f t="shared" si="18"/>
        <v>-43218.47</v>
      </c>
      <c r="N187" s="569">
        <f t="shared" si="18"/>
        <v>0</v>
      </c>
      <c r="O187" s="569">
        <f t="shared" si="18"/>
        <v>0</v>
      </c>
      <c r="P187" s="569">
        <f t="shared" si="18"/>
        <v>0</v>
      </c>
      <c r="Q187" s="569">
        <f t="shared" si="18"/>
        <v>0</v>
      </c>
      <c r="S187" s="569">
        <f>SUM(S193:S202)</f>
        <v>30017.53</v>
      </c>
    </row>
    <row r="188" spans="1:19">
      <c r="E188" s="548" t="s">
        <v>455</v>
      </c>
      <c r="F188" s="569">
        <f t="shared" ref="F188:Q188" si="19">SUM(F204:F213)</f>
        <v>35445.780000000006</v>
      </c>
      <c r="G188" s="569">
        <f t="shared" si="19"/>
        <v>106960.68</v>
      </c>
      <c r="H188" s="569">
        <f t="shared" si="19"/>
        <v>91252.72</v>
      </c>
      <c r="I188" s="569">
        <f t="shared" si="19"/>
        <v>60730.369999999995</v>
      </c>
      <c r="J188" s="569">
        <f t="shared" si="19"/>
        <v>38596.050000000003</v>
      </c>
      <c r="K188" s="569">
        <f t="shared" si="19"/>
        <v>9631.6</v>
      </c>
      <c r="L188" s="569">
        <f t="shared" si="19"/>
        <v>86577.540000000008</v>
      </c>
      <c r="M188" s="569">
        <f t="shared" si="19"/>
        <v>26447.82</v>
      </c>
      <c r="N188" s="569">
        <f t="shared" si="19"/>
        <v>49648.119999999995</v>
      </c>
      <c r="O188" s="569">
        <f t="shared" si="19"/>
        <v>37694.259999999995</v>
      </c>
      <c r="P188" s="569">
        <f t="shared" si="19"/>
        <v>46961.57</v>
      </c>
      <c r="Q188" s="569">
        <f t="shared" si="19"/>
        <v>-308695.01</v>
      </c>
      <c r="S188" s="569">
        <f>SUM(S204:S213)</f>
        <v>455642.56</v>
      </c>
    </row>
    <row r="189" spans="1:19">
      <c r="E189" s="548" t="s">
        <v>458</v>
      </c>
      <c r="F189" s="569">
        <f t="shared" ref="F189:Q189" si="20">F188-F187</f>
        <v>11183.280000000006</v>
      </c>
      <c r="G189" s="569">
        <f t="shared" si="20"/>
        <v>96810.18</v>
      </c>
      <c r="H189" s="569">
        <f t="shared" si="20"/>
        <v>78974.710000000006</v>
      </c>
      <c r="I189" s="569">
        <f t="shared" si="20"/>
        <v>61759.469999999994</v>
      </c>
      <c r="J189" s="569">
        <f t="shared" si="20"/>
        <v>28346.710000000003</v>
      </c>
      <c r="K189" s="569">
        <f t="shared" si="20"/>
        <v>-907.14999999999964</v>
      </c>
      <c r="L189" s="569">
        <f t="shared" si="20"/>
        <v>79791.540000000008</v>
      </c>
      <c r="M189" s="569">
        <f t="shared" si="20"/>
        <v>69666.290000000008</v>
      </c>
      <c r="N189" s="569">
        <f t="shared" si="20"/>
        <v>49648.119999999995</v>
      </c>
      <c r="O189" s="569">
        <f t="shared" si="20"/>
        <v>37694.259999999995</v>
      </c>
      <c r="P189" s="569">
        <f t="shared" si="20"/>
        <v>46961.57</v>
      </c>
      <c r="Q189" s="569">
        <f t="shared" si="20"/>
        <v>-308695.01</v>
      </c>
      <c r="S189" s="569">
        <f>S188-S187</f>
        <v>425625.03</v>
      </c>
    </row>
    <row r="192" spans="1:19">
      <c r="F192" s="562" t="s">
        <v>184</v>
      </c>
      <c r="G192" s="562" t="s">
        <v>185</v>
      </c>
      <c r="H192" s="562" t="s">
        <v>186</v>
      </c>
      <c r="I192" s="562" t="s">
        <v>187</v>
      </c>
      <c r="J192" s="562" t="s">
        <v>188</v>
      </c>
      <c r="K192" s="562" t="s">
        <v>189</v>
      </c>
      <c r="L192" s="562" t="s">
        <v>190</v>
      </c>
      <c r="M192" s="562" t="s">
        <v>191</v>
      </c>
      <c r="N192" s="562" t="s">
        <v>192</v>
      </c>
      <c r="O192" s="562" t="s">
        <v>193</v>
      </c>
      <c r="P192" s="562" t="s">
        <v>194</v>
      </c>
      <c r="Q192" s="562" t="s">
        <v>195</v>
      </c>
      <c r="S192" s="562" t="str">
        <f>S186</f>
        <v>Feb</v>
      </c>
    </row>
    <row r="193" spans="3:22">
      <c r="C193" t="s">
        <v>433</v>
      </c>
      <c r="D193" t="s">
        <v>413</v>
      </c>
      <c r="E193" t="s">
        <v>467</v>
      </c>
      <c r="F193" s="563" cm="1">
        <f t="array" ref="F193">[6]!HsGetValue($V$195,"Account#"&amp;$E193,"Allocations#Allocations","FundEntity#FNSG","Projects#"&amp;$V$194,"Scenario#Actual","Version#Official","Year#"&amp;$D193,"Period#"&amp;F$192,"BalanceType#MOVE","CostCentres#"&amp;$C193,"View#PTD")</f>
        <v>15950</v>
      </c>
      <c r="G193" s="563" cm="1">
        <f t="array" ref="G193">[6]!HsGetValue($V$195,"Account#"&amp;$E193,"Allocations#Allocations","FundEntity#FNSG","Projects#"&amp;$V$194,"Scenario#Actual","Version#Official","Year#"&amp;$D193,"Period#"&amp;G$192,"BalanceType#MOVE","CostCentres#"&amp;$C193,"View#PTD")</f>
        <v>0</v>
      </c>
      <c r="H193" s="563" cm="1">
        <f t="array" ref="H193">[6]!HsGetValue($V$195,"Account#"&amp;$E193,"Allocations#Allocations","FundEntity#FNSG","Projects#"&amp;$V$194,"Scenario#Actual","Version#Official","Year#"&amp;$D193,"Period#"&amp;H$192,"BalanceType#MOVE","CostCentres#"&amp;$C193,"View#PTD")</f>
        <v>0</v>
      </c>
      <c r="I193" s="563" cm="1">
        <f t="array" ref="I193">[6]!HsGetValue($V$195,"Account#"&amp;$E193,"Allocations#Allocations","FundEntity#FNSG","Projects#"&amp;$V$194,"Scenario#Actual","Version#Official","Year#"&amp;$D193,"Period#"&amp;I$192,"BalanceType#MOVE","CostCentres#"&amp;$C193,"View#PTD")</f>
        <v>0</v>
      </c>
      <c r="J193" s="563" cm="1">
        <f t="array" ref="J193">[6]!HsGetValue($V$195,"Account#"&amp;$E193,"Allocations#Allocations","FundEntity#FNSG","Projects#"&amp;$V$194,"Scenario#Actual","Version#Official","Year#"&amp;$D193,"Period#"&amp;J$192,"BalanceType#MOVE","CostCentres#"&amp;$C193,"View#PTD")</f>
        <v>5500</v>
      </c>
      <c r="K193" s="563" cm="1">
        <f t="array" ref="K193">[6]!HsGetValue($V$195,"Account#"&amp;$E193,"Allocations#Allocations","FundEntity#FNSG","Projects#"&amp;$V$194,"Scenario#Actual","Version#Official","Year#"&amp;$D193,"Period#"&amp;K$192,"BalanceType#MOVE","CostCentres#"&amp;$C193,"View#PTD")</f>
        <v>0</v>
      </c>
      <c r="L193" s="563" cm="1">
        <f t="array" ref="L193">[6]!HsGetValue($V$195,"Account#"&amp;$E193,"Allocations#Allocations","FundEntity#FNSG","Projects#"&amp;$V$194,"Scenario#Actual","Version#Official","Year#"&amp;$D193,"Period#"&amp;L$192,"BalanceType#MOVE","CostCentres#"&amp;$C193,"View#PTD")</f>
        <v>3500</v>
      </c>
      <c r="M193" s="563" cm="1">
        <f t="array" ref="M193">[6]!HsGetValue($V$195,"Account#"&amp;$E193,"Allocations#Allocations","FundEntity#FNSG","Projects#"&amp;$V$194,"Scenario#Actual","Version#Official","Year#"&amp;$D193,"Period#"&amp;M$192,"BalanceType#MOVE","CostCentres#"&amp;$C193,"View#PTD")</f>
        <v>0</v>
      </c>
      <c r="N193" s="563" cm="1">
        <f t="array" ref="N193">[6]!HsGetValue($V$195,"Account#"&amp;$E193,"Allocations#Allocations","FundEntity#FNSG","Projects#"&amp;$V$194,"Scenario#Actual","Version#Official","Year#"&amp;$D193,"Period#"&amp;N$192,"BalanceType#MOVE","CostCentres#"&amp;$C193,"View#PTD")</f>
        <v>0</v>
      </c>
      <c r="O193" s="563" cm="1">
        <f t="array" ref="O193">[6]!HsGetValue($V$195,"Account#"&amp;$E193,"Allocations#Allocations","FundEntity#FNSG","Projects#"&amp;$V$194,"Scenario#Actual","Version#Official","Year#"&amp;$D193,"Period#"&amp;O$192,"BalanceType#MOVE","CostCentres#"&amp;$C193,"View#PTD")</f>
        <v>0</v>
      </c>
      <c r="P193" s="563" cm="1">
        <f t="array" ref="P193">[6]!HsGetValue($V$195,"Account#"&amp;$E193,"Allocations#Allocations","FundEntity#FNSG","Projects#"&amp;$V$194,"Scenario#Actual","Version#Official","Year#"&amp;$D193,"Period#"&amp;P$192,"BalanceType#MOVE","CostCentres#"&amp;$C193,"View#PTD")</f>
        <v>0</v>
      </c>
      <c r="Q193" s="563" cm="1">
        <f t="array" ref="Q193">[6]!HsGetValue($V$195,"Account#"&amp;$E193,"Allocations#Allocations","FundEntity#FNSG","Projects#"&amp;$V$194,"Scenario#Actual","Version#Official","Year#"&amp;$D193,"Period#"&amp;Q$192,"BalanceType#MOVE","CostCentres#"&amp;$C193,"View#PTD")</f>
        <v>0</v>
      </c>
      <c r="S193" s="563" cm="1">
        <f t="array" ref="S193">[6]!HsGetValue($V$195,"Account#"&amp;$E193,"Allocations#Allocations","FundEntity#FNSG","Projects#"&amp;$V$194,"Scenario#Actual","Version#Official","Year#"&amp;$D193,"Period#"&amp;S$192,"BalanceType#MOVE","CostCentres#"&amp;$C193,"View#YTD")</f>
        <v>24950</v>
      </c>
    </row>
    <row r="194" spans="3:22">
      <c r="C194" t="s">
        <v>433</v>
      </c>
      <c r="D194" t="s">
        <v>413</v>
      </c>
      <c r="E194" t="s">
        <v>468</v>
      </c>
      <c r="F194" s="563" cm="1">
        <f t="array" ref="F194">[6]!HsGetValue($V$195,"Account#"&amp;$E194,"Allocations#Allocations","FundEntity#FNSG","Projects#"&amp;$V$194,"Scenario#Actual","Version#Official","Year#"&amp;$D194,"Period#"&amp;F$192,"BalanceType#MOVE","CostCentres#"&amp;$C194,"View#PTD")</f>
        <v>0</v>
      </c>
      <c r="G194" s="563" cm="1">
        <f t="array" ref="G194">[6]!HsGetValue($V$195,"Account#"&amp;$E194,"Allocations#Allocations","FundEntity#FNSG","Projects#"&amp;$V$194,"Scenario#Actual","Version#Official","Year#"&amp;$D194,"Period#"&amp;G$192,"BalanceType#MOVE","CostCentres#"&amp;$C194,"View#PTD")</f>
        <v>0</v>
      </c>
      <c r="H194" s="563" cm="1">
        <f t="array" ref="H194">[6]!HsGetValue($V$195,"Account#"&amp;$E194,"Allocations#Allocations","FundEntity#FNSG","Projects#"&amp;$V$194,"Scenario#Actual","Version#Official","Year#"&amp;$D194,"Period#"&amp;H$192,"BalanceType#MOVE","CostCentres#"&amp;$C194,"View#PTD")</f>
        <v>0</v>
      </c>
      <c r="I194" s="563" cm="1">
        <f t="array" ref="I194">[6]!HsGetValue($V$195,"Account#"&amp;$E194,"Allocations#Allocations","FundEntity#FNSG","Projects#"&amp;$V$194,"Scenario#Actual","Version#Official","Year#"&amp;$D194,"Period#"&amp;I$192,"BalanceType#MOVE","CostCentres#"&amp;$C194,"View#PTD")</f>
        <v>0</v>
      </c>
      <c r="J194" s="563" cm="1">
        <f t="array" ref="J194">[6]!HsGetValue($V$195,"Account#"&amp;$E194,"Allocations#Allocations","FundEntity#FNSG","Projects#"&amp;$V$194,"Scenario#Actual","Version#Official","Year#"&amp;$D194,"Period#"&amp;J$192,"BalanceType#MOVE","CostCentres#"&amp;$C194,"View#PTD")</f>
        <v>0</v>
      </c>
      <c r="K194" s="563" cm="1">
        <f t="array" ref="K194">[6]!HsGetValue($V$195,"Account#"&amp;$E194,"Allocations#Allocations","FundEntity#FNSG","Projects#"&amp;$V$194,"Scenario#Actual","Version#Official","Year#"&amp;$D194,"Period#"&amp;K$192,"BalanceType#MOVE","CostCentres#"&amp;$C194,"View#PTD")</f>
        <v>0</v>
      </c>
      <c r="L194" s="563" cm="1">
        <f t="array" ref="L194">[6]!HsGetValue($V$195,"Account#"&amp;$E194,"Allocations#Allocations","FundEntity#FNSG","Projects#"&amp;$V$194,"Scenario#Actual","Version#Official","Year#"&amp;$D194,"Period#"&amp;L$192,"BalanceType#MOVE","CostCentres#"&amp;$C194,"View#PTD")</f>
        <v>0</v>
      </c>
      <c r="M194" s="563" cm="1">
        <f t="array" ref="M194">[6]!HsGetValue($V$195,"Account#"&amp;$E194,"Allocations#Allocations","FundEntity#FNSG","Projects#"&amp;$V$194,"Scenario#Actual","Version#Official","Year#"&amp;$D194,"Period#"&amp;M$192,"BalanceType#MOVE","CostCentres#"&amp;$C194,"View#PTD")</f>
        <v>0</v>
      </c>
      <c r="N194" s="563" cm="1">
        <f t="array" ref="N194">[6]!HsGetValue($V$195,"Account#"&amp;$E194,"Allocations#Allocations","FundEntity#FNSG","Projects#"&amp;$V$194,"Scenario#Actual","Version#Official","Year#"&amp;$D194,"Period#"&amp;N$192,"BalanceType#MOVE","CostCentres#"&amp;$C194,"View#PTD")</f>
        <v>0</v>
      </c>
      <c r="O194" s="563" cm="1">
        <f t="array" ref="O194">[6]!HsGetValue($V$195,"Account#"&amp;$E194,"Allocations#Allocations","FundEntity#FNSG","Projects#"&amp;$V$194,"Scenario#Actual","Version#Official","Year#"&amp;$D194,"Period#"&amp;O$192,"BalanceType#MOVE","CostCentres#"&amp;$C194,"View#PTD")</f>
        <v>0</v>
      </c>
      <c r="P194" s="563" cm="1">
        <f t="array" ref="P194">[6]!HsGetValue($V$195,"Account#"&amp;$E194,"Allocations#Allocations","FundEntity#FNSG","Projects#"&amp;$V$194,"Scenario#Actual","Version#Official","Year#"&amp;$D194,"Period#"&amp;P$192,"BalanceType#MOVE","CostCentres#"&amp;$C194,"View#PTD")</f>
        <v>0</v>
      </c>
      <c r="Q194" s="563" cm="1">
        <f t="array" ref="Q194">[6]!HsGetValue($V$195,"Account#"&amp;$E194,"Allocations#Allocations","FundEntity#FNSG","Projects#"&amp;$V$194,"Scenario#Actual","Version#Official","Year#"&amp;$D194,"Period#"&amp;Q$192,"BalanceType#MOVE","CostCentres#"&amp;$C194,"View#PTD")</f>
        <v>0</v>
      </c>
      <c r="S194" s="563" cm="1">
        <f t="array" ref="S194">[6]!HsGetValue($V$195,"Account#"&amp;$E194,"Allocations#Allocations","FundEntity#FNSG","Projects#"&amp;$V$194,"Scenario#Actual","Version#Official","Year#"&amp;$D194,"Period#"&amp;S$192,"BalanceType#MOVE","CostCentres#"&amp;$C194,"View#YTD")</f>
        <v>0</v>
      </c>
      <c r="V194" t="s">
        <v>436</v>
      </c>
    </row>
    <row r="195" spans="3:22">
      <c r="C195" t="s">
        <v>433</v>
      </c>
      <c r="D195" t="s">
        <v>413</v>
      </c>
      <c r="E195" t="s">
        <v>469</v>
      </c>
      <c r="F195" s="563" cm="1">
        <f t="array" ref="F195">[6]!HsGetValue($V$195,"Account#"&amp;$E195,"Allocations#Allocations","FundEntity#FNSG","Projects#"&amp;$V$194,"Scenario#Actual","Version#Official","Year#"&amp;$D195,"Period#"&amp;F$192,"BalanceType#MOVE","CostCentres#"&amp;$C195,"View#PTD")</f>
        <v>0</v>
      </c>
      <c r="G195" s="563" cm="1">
        <f t="array" ref="G195">[6]!HsGetValue($V$195,"Account#"&amp;$E195,"Allocations#Allocations","FundEntity#FNSG","Projects#"&amp;$V$194,"Scenario#Actual","Version#Official","Year#"&amp;$D195,"Period#"&amp;G$192,"BalanceType#MOVE","CostCentres#"&amp;$C195,"View#PTD")</f>
        <v>0</v>
      </c>
      <c r="H195" s="563" cm="1">
        <f t="array" ref="H195">[6]!HsGetValue($V$195,"Account#"&amp;$E195,"Allocations#Allocations","FundEntity#FNSG","Projects#"&amp;$V$194,"Scenario#Actual","Version#Official","Year#"&amp;$D195,"Period#"&amp;H$192,"BalanceType#MOVE","CostCentres#"&amp;$C195,"View#PTD")</f>
        <v>10457.26</v>
      </c>
      <c r="I195" s="563" cm="1">
        <f t="array" ref="I195">[6]!HsGetValue($V$195,"Account#"&amp;$E195,"Allocations#Allocations","FundEntity#FNSG","Projects#"&amp;$V$194,"Scenario#Actual","Version#Official","Year#"&amp;$D195,"Period#"&amp;I$192,"BalanceType#MOVE","CostCentres#"&amp;$C195,"View#PTD")</f>
        <v>-14140.1</v>
      </c>
      <c r="J195" s="563" cm="1">
        <f t="array" ref="J195">[6]!HsGetValue($V$195,"Account#"&amp;$E195,"Allocations#Allocations","FundEntity#FNSG","Projects#"&amp;$V$194,"Scenario#Actual","Version#Official","Year#"&amp;$D195,"Period#"&amp;J$192,"BalanceType#MOVE","CostCentres#"&amp;$C195,"View#PTD")</f>
        <v>3682.84</v>
      </c>
      <c r="K195" s="563" cm="1">
        <f t="array" ref="K195">[6]!HsGetValue($V$195,"Account#"&amp;$E195,"Allocations#Allocations","FundEntity#FNSG","Projects#"&amp;$V$194,"Scenario#Actual","Version#Official","Year#"&amp;$D195,"Period#"&amp;K$192,"BalanceType#MOVE","CostCentres#"&amp;$C195,"View#PTD")</f>
        <v>0</v>
      </c>
      <c r="L195" s="563" cm="1">
        <f t="array" ref="L195">[6]!HsGetValue($V$195,"Account#"&amp;$E195,"Allocations#Allocations","FundEntity#FNSG","Projects#"&amp;$V$194,"Scenario#Actual","Version#Official","Year#"&amp;$D195,"Period#"&amp;L$192,"BalanceType#MOVE","CostCentres#"&amp;$C195,"View#PTD")</f>
        <v>0</v>
      </c>
      <c r="M195" s="563" cm="1">
        <f t="array" ref="M195">[6]!HsGetValue($V$195,"Account#"&amp;$E195,"Allocations#Allocations","FundEntity#FNSG","Projects#"&amp;$V$194,"Scenario#Actual","Version#Official","Year#"&amp;$D195,"Period#"&amp;M$192,"BalanceType#MOVE","CostCentres#"&amp;$C195,"View#PTD")</f>
        <v>0</v>
      </c>
      <c r="N195" s="563" cm="1">
        <f t="array" ref="N195">[6]!HsGetValue($V$195,"Account#"&amp;$E195,"Allocations#Allocations","FundEntity#FNSG","Projects#"&amp;$V$194,"Scenario#Actual","Version#Official","Year#"&amp;$D195,"Period#"&amp;N$192,"BalanceType#MOVE","CostCentres#"&amp;$C195,"View#PTD")</f>
        <v>0</v>
      </c>
      <c r="O195" s="563" cm="1">
        <f t="array" ref="O195">[6]!HsGetValue($V$195,"Account#"&amp;$E195,"Allocations#Allocations","FundEntity#FNSG","Projects#"&amp;$V$194,"Scenario#Actual","Version#Official","Year#"&amp;$D195,"Period#"&amp;O$192,"BalanceType#MOVE","CostCentres#"&amp;$C195,"View#PTD")</f>
        <v>0</v>
      </c>
      <c r="P195" s="563" cm="1">
        <f t="array" ref="P195">[6]!HsGetValue($V$195,"Account#"&amp;$E195,"Allocations#Allocations","FundEntity#FNSG","Projects#"&amp;$V$194,"Scenario#Actual","Version#Official","Year#"&amp;$D195,"Period#"&amp;P$192,"BalanceType#MOVE","CostCentres#"&amp;$C195,"View#PTD")</f>
        <v>0</v>
      </c>
      <c r="Q195" s="563" cm="1">
        <f t="array" ref="Q195">[6]!HsGetValue($V$195,"Account#"&amp;$E195,"Allocations#Allocations","FundEntity#FNSG","Projects#"&amp;$V$194,"Scenario#Actual","Version#Official","Year#"&amp;$D195,"Period#"&amp;Q$192,"BalanceType#MOVE","CostCentres#"&amp;$C195,"View#PTD")</f>
        <v>0</v>
      </c>
      <c r="S195" s="563" cm="1">
        <f t="array" ref="S195">[6]!HsGetValue($V$195,"Account#"&amp;$E195,"Allocations#Allocations","FundEntity#FNSG","Projects#"&amp;$V$194,"Scenario#Actual","Version#Official","Year#"&amp;$D195,"Period#"&amp;S$192,"BalanceType#MOVE","CostCentres#"&amp;$C195,"View#YTD")</f>
        <v>0</v>
      </c>
      <c r="V195" t="s">
        <v>438</v>
      </c>
    </row>
    <row r="196" spans="3:22">
      <c r="C196" t="s">
        <v>433</v>
      </c>
      <c r="D196" t="s">
        <v>413</v>
      </c>
      <c r="E196" t="s">
        <v>470</v>
      </c>
      <c r="F196" s="563" cm="1">
        <f t="array" ref="F196">[6]!HsGetValue($V$195,"Account#"&amp;$E196,"Allocations#Allocations","FundEntity#FNSG","Projects#"&amp;$V$194,"Scenario#Actual","Version#Official","Year#"&amp;$D196,"Period#"&amp;F$192,"BalanceType#MOVE","CostCentres#"&amp;$C196,"View#PTD")</f>
        <v>8312.5</v>
      </c>
      <c r="G196" s="563" cm="1">
        <f t="array" ref="G196">[6]!HsGetValue($V$195,"Account#"&amp;$E196,"Allocations#Allocations","FundEntity#FNSG","Projects#"&amp;$V$194,"Scenario#Actual","Version#Official","Year#"&amp;$D196,"Period#"&amp;G$192,"BalanceType#MOVE","CostCentres#"&amp;$C196,"View#PTD")</f>
        <v>10150.5</v>
      </c>
      <c r="H196" s="563" cm="1">
        <f t="array" ref="H196">[6]!HsGetValue($V$195,"Account#"&amp;$E196,"Allocations#Allocations","FundEntity#FNSG","Projects#"&amp;$V$194,"Scenario#Actual","Version#Official","Year#"&amp;$D196,"Period#"&amp;H$192,"BalanceType#MOVE","CostCentres#"&amp;$C196,"View#PTD")</f>
        <v>1820.75</v>
      </c>
      <c r="I196" s="563" cm="1">
        <f t="array" ref="I196">[6]!HsGetValue($V$195,"Account#"&amp;$E196,"Allocations#Allocations","FundEntity#FNSG","Projects#"&amp;$V$194,"Scenario#Actual","Version#Official","Year#"&amp;$D196,"Period#"&amp;I$192,"BalanceType#MOVE","CostCentres#"&amp;$C196,"View#PTD")</f>
        <v>13111</v>
      </c>
      <c r="J196" s="563" cm="1">
        <f t="array" ref="J196">[6]!HsGetValue($V$195,"Account#"&amp;$E196,"Allocations#Allocations","FundEntity#FNSG","Projects#"&amp;$V$194,"Scenario#Actual","Version#Official","Year#"&amp;$D196,"Period#"&amp;J$192,"BalanceType#MOVE","CostCentres#"&amp;$C196,"View#PTD")</f>
        <v>1066.5</v>
      </c>
      <c r="K196" s="563" cm="1">
        <f t="array" ref="K196">[6]!HsGetValue($V$195,"Account#"&amp;$E196,"Allocations#Allocations","FundEntity#FNSG","Projects#"&amp;$V$194,"Scenario#Actual","Version#Official","Year#"&amp;$D196,"Period#"&amp;K$192,"BalanceType#MOVE","CostCentres#"&amp;$C196,"View#PTD")</f>
        <v>10538.75</v>
      </c>
      <c r="L196" s="563" cm="1">
        <f t="array" ref="L196">[6]!HsGetValue($V$195,"Account#"&amp;$E196,"Allocations#Allocations","FundEntity#FNSG","Projects#"&amp;$V$194,"Scenario#Actual","Version#Official","Year#"&amp;$D196,"Period#"&amp;L$192,"BalanceType#MOVE","CostCentres#"&amp;$C196,"View#PTD")</f>
        <v>3286</v>
      </c>
      <c r="M196" s="563" cm="1">
        <f t="array" ref="M196">[6]!HsGetValue($V$195,"Account#"&amp;$E196,"Allocations#Allocations","FundEntity#FNSG","Projects#"&amp;$V$194,"Scenario#Actual","Version#Official","Year#"&amp;$D196,"Period#"&amp;M$192,"BalanceType#MOVE","CostCentres#"&amp;$C196,"View#PTD")</f>
        <v>-43218.47</v>
      </c>
      <c r="N196" s="563" cm="1">
        <f t="array" ref="N196">[6]!HsGetValue($V$195,"Account#"&amp;$E196,"Allocations#Allocations","FundEntity#FNSG","Projects#"&amp;$V$194,"Scenario#Actual","Version#Official","Year#"&amp;$D196,"Period#"&amp;N$192,"BalanceType#MOVE","CostCentres#"&amp;$C196,"View#PTD")</f>
        <v>0</v>
      </c>
      <c r="O196" s="563" cm="1">
        <f t="array" ref="O196">[6]!HsGetValue($V$195,"Account#"&amp;$E196,"Allocations#Allocations","FundEntity#FNSG","Projects#"&amp;$V$194,"Scenario#Actual","Version#Official","Year#"&amp;$D196,"Period#"&amp;O$192,"BalanceType#MOVE","CostCentres#"&amp;$C196,"View#PTD")</f>
        <v>0</v>
      </c>
      <c r="P196" s="563" cm="1">
        <f t="array" ref="P196">[6]!HsGetValue($V$195,"Account#"&amp;$E196,"Allocations#Allocations","FundEntity#FNSG","Projects#"&amp;$V$194,"Scenario#Actual","Version#Official","Year#"&amp;$D196,"Period#"&amp;P$192,"BalanceType#MOVE","CostCentres#"&amp;$C196,"View#PTD")</f>
        <v>0</v>
      </c>
      <c r="Q196" s="563" cm="1">
        <f t="array" ref="Q196">[6]!HsGetValue($V$195,"Account#"&amp;$E196,"Allocations#Allocations","FundEntity#FNSG","Projects#"&amp;$V$194,"Scenario#Actual","Version#Official","Year#"&amp;$D196,"Period#"&amp;Q$192,"BalanceType#MOVE","CostCentres#"&amp;$C196,"View#PTD")</f>
        <v>0</v>
      </c>
      <c r="S196" s="563" cm="1">
        <f t="array" ref="S196">[6]!HsGetValue($V$195,"Account#"&amp;$E196,"Allocations#Allocations","FundEntity#FNSG","Projects#"&amp;$V$194,"Scenario#Actual","Version#Official","Year#"&amp;$D196,"Period#"&amp;S$192,"BalanceType#MOVE","CostCentres#"&amp;$C196,"View#YTD")</f>
        <v>5067.5299999999988</v>
      </c>
    </row>
    <row r="197" spans="3:22">
      <c r="C197" t="s">
        <v>433</v>
      </c>
      <c r="D197" t="s">
        <v>413</v>
      </c>
      <c r="E197" t="s">
        <v>471</v>
      </c>
      <c r="F197" s="563" cm="1">
        <f t="array" ref="F197">[6]!HsGetValue($V$195,"Account#"&amp;$E197,"Allocations#Allocations","FundEntity#FNSG","Projects#"&amp;$V$194,"Scenario#Actual","Version#Official","Year#"&amp;$D197,"Period#"&amp;F$192,"BalanceType#MOVE","CostCentres#"&amp;$C197,"View#PTD")</f>
        <v>0</v>
      </c>
      <c r="G197" s="563" cm="1">
        <f t="array" ref="G197">[6]!HsGetValue($V$195,"Account#"&amp;$E197,"Allocations#Allocations","FundEntity#FNSG","Projects#"&amp;$V$194,"Scenario#Actual","Version#Official","Year#"&amp;$D197,"Period#"&amp;G$192,"BalanceType#MOVE","CostCentres#"&amp;$C197,"View#PTD")</f>
        <v>0</v>
      </c>
      <c r="H197" s="563" cm="1">
        <f t="array" ref="H197">[6]!HsGetValue($V$195,"Account#"&amp;$E197,"Allocations#Allocations","FundEntity#FNSG","Projects#"&amp;$V$194,"Scenario#Actual","Version#Official","Year#"&amp;$D197,"Period#"&amp;H$192,"BalanceType#MOVE","CostCentres#"&amp;$C197,"View#PTD")</f>
        <v>0</v>
      </c>
      <c r="I197" s="563" cm="1">
        <f t="array" ref="I197">[6]!HsGetValue($V$195,"Account#"&amp;$E197,"Allocations#Allocations","FundEntity#FNSG","Projects#"&amp;$V$194,"Scenario#Actual","Version#Official","Year#"&amp;$D197,"Period#"&amp;I$192,"BalanceType#MOVE","CostCentres#"&amp;$C197,"View#PTD")</f>
        <v>0</v>
      </c>
      <c r="J197" s="563" cm="1">
        <f t="array" ref="J197">[6]!HsGetValue($V$195,"Account#"&amp;$E197,"Allocations#Allocations","FundEntity#FNSG","Projects#"&amp;$V$194,"Scenario#Actual","Version#Official","Year#"&amp;$D197,"Period#"&amp;J$192,"BalanceType#MOVE","CostCentres#"&amp;$C197,"View#PTD")</f>
        <v>0</v>
      </c>
      <c r="K197" s="563" cm="1">
        <f t="array" ref="K197">[6]!HsGetValue($V$195,"Account#"&amp;$E197,"Allocations#Allocations","FundEntity#FNSG","Projects#"&amp;$V$194,"Scenario#Actual","Version#Official","Year#"&amp;$D197,"Period#"&amp;K$192,"BalanceType#MOVE","CostCentres#"&amp;$C197,"View#PTD")</f>
        <v>0</v>
      </c>
      <c r="L197" s="563" cm="1">
        <f t="array" ref="L197">[6]!HsGetValue($V$195,"Account#"&amp;$E197,"Allocations#Allocations","FundEntity#FNSG","Projects#"&amp;$V$194,"Scenario#Actual","Version#Official","Year#"&amp;$D197,"Period#"&amp;L$192,"BalanceType#MOVE","CostCentres#"&amp;$C197,"View#PTD")</f>
        <v>0</v>
      </c>
      <c r="M197" s="563" cm="1">
        <f t="array" ref="M197">[6]!HsGetValue($V$195,"Account#"&amp;$E197,"Allocations#Allocations","FundEntity#FNSG","Projects#"&amp;$V$194,"Scenario#Actual","Version#Official","Year#"&amp;$D197,"Period#"&amp;M$192,"BalanceType#MOVE","CostCentres#"&amp;$C197,"View#PTD")</f>
        <v>0</v>
      </c>
      <c r="N197" s="563" cm="1">
        <f t="array" ref="N197">[6]!HsGetValue($V$195,"Account#"&amp;$E197,"Allocations#Allocations","FundEntity#FNSG","Projects#"&amp;$V$194,"Scenario#Actual","Version#Official","Year#"&amp;$D197,"Period#"&amp;N$192,"BalanceType#MOVE","CostCentres#"&amp;$C197,"View#PTD")</f>
        <v>0</v>
      </c>
      <c r="O197" s="563" cm="1">
        <f t="array" ref="O197">[6]!HsGetValue($V$195,"Account#"&amp;$E197,"Allocations#Allocations","FundEntity#FNSG","Projects#"&amp;$V$194,"Scenario#Actual","Version#Official","Year#"&amp;$D197,"Period#"&amp;O$192,"BalanceType#MOVE","CostCentres#"&amp;$C197,"View#PTD")</f>
        <v>0</v>
      </c>
      <c r="P197" s="563" cm="1">
        <f t="array" ref="P197">[6]!HsGetValue($V$195,"Account#"&amp;$E197,"Allocations#Allocations","FundEntity#FNSG","Projects#"&amp;$V$194,"Scenario#Actual","Version#Official","Year#"&amp;$D197,"Period#"&amp;P$192,"BalanceType#MOVE","CostCentres#"&amp;$C197,"View#PTD")</f>
        <v>0</v>
      </c>
      <c r="Q197" s="563" cm="1">
        <f t="array" ref="Q197">[6]!HsGetValue($V$195,"Account#"&amp;$E197,"Allocations#Allocations","FundEntity#FNSG","Projects#"&amp;$V$194,"Scenario#Actual","Version#Official","Year#"&amp;$D197,"Period#"&amp;Q$192,"BalanceType#MOVE","CostCentres#"&amp;$C197,"View#PTD")</f>
        <v>0</v>
      </c>
      <c r="S197" s="563" cm="1">
        <f t="array" ref="S197">[6]!HsGetValue($V$195,"Account#"&amp;$E197,"Allocations#Allocations","FundEntity#FNSG","Projects#"&amp;$V$194,"Scenario#Actual","Version#Official","Year#"&amp;$D197,"Period#"&amp;S$192,"BalanceType#MOVE","CostCentres#"&amp;$C197,"View#YTD")</f>
        <v>0</v>
      </c>
    </row>
    <row r="198" spans="3:22">
      <c r="C198" t="s">
        <v>433</v>
      </c>
      <c r="D198" t="s">
        <v>413</v>
      </c>
      <c r="E198" t="s">
        <v>472</v>
      </c>
      <c r="F198" s="563" cm="1">
        <f t="array" ref="F198">[6]!HsGetValue($V$195,"Account#"&amp;$E198,"Allocations#Allocations","FundEntity#FNSG","Projects#"&amp;$V$194,"Scenario#Actual","Version#Official","Year#"&amp;$D198,"Period#"&amp;F$192,"BalanceType#MOVE","CostCentres#"&amp;$C198,"View#PTD")</f>
        <v>0</v>
      </c>
      <c r="G198" s="563" cm="1">
        <f t="array" ref="G198">[6]!HsGetValue($V$195,"Account#"&amp;$E198,"Allocations#Allocations","FundEntity#FNSG","Projects#"&amp;$V$194,"Scenario#Actual","Version#Official","Year#"&amp;$D198,"Period#"&amp;G$192,"BalanceType#MOVE","CostCentres#"&amp;$C198,"View#PTD")</f>
        <v>0</v>
      </c>
      <c r="H198" s="563" cm="1">
        <f t="array" ref="H198">[6]!HsGetValue($V$195,"Account#"&amp;$E198,"Allocations#Allocations","FundEntity#FNSG","Projects#"&amp;$V$194,"Scenario#Actual","Version#Official","Year#"&amp;$D198,"Period#"&amp;H$192,"BalanceType#MOVE","CostCentres#"&amp;$C198,"View#PTD")</f>
        <v>0</v>
      </c>
      <c r="I198" s="563" cm="1">
        <f t="array" ref="I198">[6]!HsGetValue($V$195,"Account#"&amp;$E198,"Allocations#Allocations","FundEntity#FNSG","Projects#"&amp;$V$194,"Scenario#Actual","Version#Official","Year#"&amp;$D198,"Period#"&amp;I$192,"BalanceType#MOVE","CostCentres#"&amp;$C198,"View#PTD")</f>
        <v>0</v>
      </c>
      <c r="J198" s="563" cm="1">
        <f t="array" ref="J198">[6]!HsGetValue($V$195,"Account#"&amp;$E198,"Allocations#Allocations","FundEntity#FNSG","Projects#"&amp;$V$194,"Scenario#Actual","Version#Official","Year#"&amp;$D198,"Period#"&amp;J$192,"BalanceType#MOVE","CostCentres#"&amp;$C198,"View#PTD")</f>
        <v>0</v>
      </c>
      <c r="K198" s="563" cm="1">
        <f t="array" ref="K198">[6]!HsGetValue($V$195,"Account#"&amp;$E198,"Allocations#Allocations","FundEntity#FNSG","Projects#"&amp;$V$194,"Scenario#Actual","Version#Official","Year#"&amp;$D198,"Period#"&amp;K$192,"BalanceType#MOVE","CostCentres#"&amp;$C198,"View#PTD")</f>
        <v>0</v>
      </c>
      <c r="L198" s="563" cm="1">
        <f t="array" ref="L198">[6]!HsGetValue($V$195,"Account#"&amp;$E198,"Allocations#Allocations","FundEntity#FNSG","Projects#"&amp;$V$194,"Scenario#Actual","Version#Official","Year#"&amp;$D198,"Period#"&amp;L$192,"BalanceType#MOVE","CostCentres#"&amp;$C198,"View#PTD")</f>
        <v>0</v>
      </c>
      <c r="M198" s="563" cm="1">
        <f t="array" ref="M198">[6]!HsGetValue($V$195,"Account#"&amp;$E198,"Allocations#Allocations","FundEntity#FNSG","Projects#"&amp;$V$194,"Scenario#Actual","Version#Official","Year#"&amp;$D198,"Period#"&amp;M$192,"BalanceType#MOVE","CostCentres#"&amp;$C198,"View#PTD")</f>
        <v>0</v>
      </c>
      <c r="N198" s="563" cm="1">
        <f t="array" ref="N198">[6]!HsGetValue($V$195,"Account#"&amp;$E198,"Allocations#Allocations","FundEntity#FNSG","Projects#"&amp;$V$194,"Scenario#Actual","Version#Official","Year#"&amp;$D198,"Period#"&amp;N$192,"BalanceType#MOVE","CostCentres#"&amp;$C198,"View#PTD")</f>
        <v>0</v>
      </c>
      <c r="O198" s="563" cm="1">
        <f t="array" ref="O198">[6]!HsGetValue($V$195,"Account#"&amp;$E198,"Allocations#Allocations","FundEntity#FNSG","Projects#"&amp;$V$194,"Scenario#Actual","Version#Official","Year#"&amp;$D198,"Period#"&amp;O$192,"BalanceType#MOVE","CostCentres#"&amp;$C198,"View#PTD")</f>
        <v>0</v>
      </c>
      <c r="P198" s="563" cm="1">
        <f t="array" ref="P198">[6]!HsGetValue($V$195,"Account#"&amp;$E198,"Allocations#Allocations","FundEntity#FNSG","Projects#"&amp;$V$194,"Scenario#Actual","Version#Official","Year#"&amp;$D198,"Period#"&amp;P$192,"BalanceType#MOVE","CostCentres#"&amp;$C198,"View#PTD")</f>
        <v>0</v>
      </c>
      <c r="Q198" s="563" cm="1">
        <f t="array" ref="Q198">[6]!HsGetValue($V$195,"Account#"&amp;$E198,"Allocations#Allocations","FundEntity#FNSG","Projects#"&amp;$V$194,"Scenario#Actual","Version#Official","Year#"&amp;$D198,"Period#"&amp;Q$192,"BalanceType#MOVE","CostCentres#"&amp;$C198,"View#PTD")</f>
        <v>0</v>
      </c>
      <c r="S198" s="563" cm="1">
        <f t="array" ref="S198">[6]!HsGetValue($V$195,"Account#"&amp;$E198,"Allocations#Allocations","FundEntity#FNSG","Projects#"&amp;$V$194,"Scenario#Actual","Version#Official","Year#"&amp;$D198,"Period#"&amp;S$192,"BalanceType#MOVE","CostCentres#"&amp;$C198,"View#YTD")</f>
        <v>0</v>
      </c>
    </row>
    <row r="199" spans="3:22">
      <c r="C199" t="s">
        <v>433</v>
      </c>
      <c r="D199" t="s">
        <v>413</v>
      </c>
      <c r="E199" t="s">
        <v>472</v>
      </c>
      <c r="F199" s="563" cm="1">
        <f t="array" ref="F199">[6]!HsGetValue($V$195,"Account#"&amp;$E199,"Allocations#Allocations","FundEntity#FNSG","Projects#"&amp;$V$194,"Scenario#Actual","Version#Official","Year#"&amp;$D199,"Period#"&amp;F$192,"BalanceType#MOVE","CostCentres#"&amp;$C199,"View#PTD")</f>
        <v>0</v>
      </c>
      <c r="G199" s="563" cm="1">
        <f t="array" ref="G199">[6]!HsGetValue($V$195,"Account#"&amp;$E199,"Allocations#Allocations","FundEntity#FNSG","Projects#"&amp;$V$194,"Scenario#Actual","Version#Official","Year#"&amp;$D199,"Period#"&amp;G$192,"BalanceType#MOVE","CostCentres#"&amp;$C199,"View#PTD")</f>
        <v>0</v>
      </c>
      <c r="H199" s="563" cm="1">
        <f t="array" ref="H199">[6]!HsGetValue($V$195,"Account#"&amp;$E199,"Allocations#Allocations","FundEntity#FNSG","Projects#"&amp;$V$194,"Scenario#Actual","Version#Official","Year#"&amp;$D199,"Period#"&amp;H$192,"BalanceType#MOVE","CostCentres#"&amp;$C199,"View#PTD")</f>
        <v>0</v>
      </c>
      <c r="I199" s="563" cm="1">
        <f t="array" ref="I199">[6]!HsGetValue($V$195,"Account#"&amp;$E199,"Allocations#Allocations","FundEntity#FNSG","Projects#"&amp;$V$194,"Scenario#Actual","Version#Official","Year#"&amp;$D199,"Period#"&amp;I$192,"BalanceType#MOVE","CostCentres#"&amp;$C199,"View#PTD")</f>
        <v>0</v>
      </c>
      <c r="J199" s="563" cm="1">
        <f t="array" ref="J199">[6]!HsGetValue($V$195,"Account#"&amp;$E199,"Allocations#Allocations","FundEntity#FNSG","Projects#"&amp;$V$194,"Scenario#Actual","Version#Official","Year#"&amp;$D199,"Period#"&amp;J$192,"BalanceType#MOVE","CostCentres#"&amp;$C199,"View#PTD")</f>
        <v>0</v>
      </c>
      <c r="K199" s="563" cm="1">
        <f t="array" ref="K199">[6]!HsGetValue($V$195,"Account#"&amp;$E199,"Allocations#Allocations","FundEntity#FNSG","Projects#"&amp;$V$194,"Scenario#Actual","Version#Official","Year#"&amp;$D199,"Period#"&amp;K$192,"BalanceType#MOVE","CostCentres#"&amp;$C199,"View#PTD")</f>
        <v>0</v>
      </c>
      <c r="L199" s="563" cm="1">
        <f t="array" ref="L199">[6]!HsGetValue($V$195,"Account#"&amp;$E199,"Allocations#Allocations","FundEntity#FNSG","Projects#"&amp;$V$194,"Scenario#Actual","Version#Official","Year#"&amp;$D199,"Period#"&amp;L$192,"BalanceType#MOVE","CostCentres#"&amp;$C199,"View#PTD")</f>
        <v>0</v>
      </c>
      <c r="M199" s="563" cm="1">
        <f t="array" ref="M199">[6]!HsGetValue($V$195,"Account#"&amp;$E199,"Allocations#Allocations","FundEntity#FNSG","Projects#"&amp;$V$194,"Scenario#Actual","Version#Official","Year#"&amp;$D199,"Period#"&amp;M$192,"BalanceType#MOVE","CostCentres#"&amp;$C199,"View#PTD")</f>
        <v>0</v>
      </c>
      <c r="N199" s="563" cm="1">
        <f t="array" ref="N199">[6]!HsGetValue($V$195,"Account#"&amp;$E199,"Allocations#Allocations","FundEntity#FNSG","Projects#"&amp;$V$194,"Scenario#Actual","Version#Official","Year#"&amp;$D199,"Period#"&amp;N$192,"BalanceType#MOVE","CostCentres#"&amp;$C199,"View#PTD")</f>
        <v>0</v>
      </c>
      <c r="O199" s="563" cm="1">
        <f t="array" ref="O199">[6]!HsGetValue($V$195,"Account#"&amp;$E199,"Allocations#Allocations","FundEntity#FNSG","Projects#"&amp;$V$194,"Scenario#Actual","Version#Official","Year#"&amp;$D199,"Period#"&amp;O$192,"BalanceType#MOVE","CostCentres#"&amp;$C199,"View#PTD")</f>
        <v>0</v>
      </c>
      <c r="P199" s="563" cm="1">
        <f t="array" ref="P199">[6]!HsGetValue($V$195,"Account#"&amp;$E199,"Allocations#Allocations","FundEntity#FNSG","Projects#"&amp;$V$194,"Scenario#Actual","Version#Official","Year#"&amp;$D199,"Period#"&amp;P$192,"BalanceType#MOVE","CostCentres#"&amp;$C199,"View#PTD")</f>
        <v>0</v>
      </c>
      <c r="Q199" s="563" cm="1">
        <f t="array" ref="Q199">[6]!HsGetValue($V$195,"Account#"&amp;$E199,"Allocations#Allocations","FundEntity#FNSG","Projects#"&amp;$V$194,"Scenario#Actual","Version#Official","Year#"&amp;$D199,"Period#"&amp;Q$192,"BalanceType#MOVE","CostCentres#"&amp;$C199,"View#PTD")</f>
        <v>0</v>
      </c>
      <c r="S199" s="563" cm="1">
        <f t="array" ref="S199">[6]!HsGetValue($V$195,"Account#"&amp;$E199,"Allocations#Allocations","FundEntity#FNSG","Projects#"&amp;$V$194,"Scenario#Actual","Version#Official","Year#"&amp;$D199,"Period#"&amp;S$192,"BalanceType#MOVE","CostCentres#"&amp;$C199,"View#YTD")</f>
        <v>0</v>
      </c>
    </row>
    <row r="200" spans="3:22">
      <c r="C200" t="s">
        <v>433</v>
      </c>
      <c r="D200" t="s">
        <v>413</v>
      </c>
      <c r="E200" t="s">
        <v>473</v>
      </c>
      <c r="F200" s="563" cm="1">
        <f t="array" ref="F200">[6]!HsGetValue($V$195,"Account#"&amp;$E200,"Allocations#Allocations","FundEntity#FNSG","Projects#"&amp;$V$194,"Scenario#Actual","Version#Official","Year#"&amp;$D200,"Period#"&amp;F$192,"BalanceType#MOVE","CostCentres#"&amp;$C200,"View#PTD")</f>
        <v>0</v>
      </c>
      <c r="G200" s="563" cm="1">
        <f t="array" ref="G200">[6]!HsGetValue($V$195,"Account#"&amp;$E200,"Allocations#Allocations","FundEntity#FNSG","Projects#"&amp;$V$194,"Scenario#Actual","Version#Official","Year#"&amp;$D200,"Period#"&amp;G$192,"BalanceType#MOVE","CostCentres#"&amp;$C200,"View#PTD")</f>
        <v>0</v>
      </c>
      <c r="H200" s="563" cm="1">
        <f t="array" ref="H200">[6]!HsGetValue($V$195,"Account#"&amp;$E200,"Allocations#Allocations","FundEntity#FNSG","Projects#"&amp;$V$194,"Scenario#Actual","Version#Official","Year#"&amp;$D200,"Period#"&amp;H$192,"BalanceType#MOVE","CostCentres#"&amp;$C200,"View#PTD")</f>
        <v>0</v>
      </c>
      <c r="I200" s="563" cm="1">
        <f t="array" ref="I200">[6]!HsGetValue($V$195,"Account#"&amp;$E200,"Allocations#Allocations","FundEntity#FNSG","Projects#"&amp;$V$194,"Scenario#Actual","Version#Official","Year#"&amp;$D200,"Period#"&amp;I$192,"BalanceType#MOVE","CostCentres#"&amp;$C200,"View#PTD")</f>
        <v>0</v>
      </c>
      <c r="J200" s="563" cm="1">
        <f t="array" ref="J200">[6]!HsGetValue($V$195,"Account#"&amp;$E200,"Allocations#Allocations","FundEntity#FNSG","Projects#"&amp;$V$194,"Scenario#Actual","Version#Official","Year#"&amp;$D200,"Period#"&amp;J$192,"BalanceType#MOVE","CostCentres#"&amp;$C200,"View#PTD")</f>
        <v>0</v>
      </c>
      <c r="K200" s="563" cm="1">
        <f t="array" ref="K200">[6]!HsGetValue($V$195,"Account#"&amp;$E200,"Allocations#Allocations","FundEntity#FNSG","Projects#"&amp;$V$194,"Scenario#Actual","Version#Official","Year#"&amp;$D200,"Period#"&amp;K$192,"BalanceType#MOVE","CostCentres#"&amp;$C200,"View#PTD")</f>
        <v>0</v>
      </c>
      <c r="L200" s="563" cm="1">
        <f t="array" ref="L200">[6]!HsGetValue($V$195,"Account#"&amp;$E200,"Allocations#Allocations","FundEntity#FNSG","Projects#"&amp;$V$194,"Scenario#Actual","Version#Official","Year#"&amp;$D200,"Period#"&amp;L$192,"BalanceType#MOVE","CostCentres#"&amp;$C200,"View#PTD")</f>
        <v>0</v>
      </c>
      <c r="M200" s="563" cm="1">
        <f t="array" ref="M200">[6]!HsGetValue($V$195,"Account#"&amp;$E200,"Allocations#Allocations","FundEntity#FNSG","Projects#"&amp;$V$194,"Scenario#Actual","Version#Official","Year#"&amp;$D200,"Period#"&amp;M$192,"BalanceType#MOVE","CostCentres#"&amp;$C200,"View#PTD")</f>
        <v>0</v>
      </c>
      <c r="N200" s="563" cm="1">
        <f t="array" ref="N200">[6]!HsGetValue($V$195,"Account#"&amp;$E200,"Allocations#Allocations","FundEntity#FNSG","Projects#"&amp;$V$194,"Scenario#Actual","Version#Official","Year#"&amp;$D200,"Period#"&amp;N$192,"BalanceType#MOVE","CostCentres#"&amp;$C200,"View#PTD")</f>
        <v>0</v>
      </c>
      <c r="O200" s="563" cm="1">
        <f t="array" ref="O200">[6]!HsGetValue($V$195,"Account#"&amp;$E200,"Allocations#Allocations","FundEntity#FNSG","Projects#"&amp;$V$194,"Scenario#Actual","Version#Official","Year#"&amp;$D200,"Period#"&amp;O$192,"BalanceType#MOVE","CostCentres#"&amp;$C200,"View#PTD")</f>
        <v>0</v>
      </c>
      <c r="P200" s="563" cm="1">
        <f t="array" ref="P200">[6]!HsGetValue($V$195,"Account#"&amp;$E200,"Allocations#Allocations","FundEntity#FNSG","Projects#"&amp;$V$194,"Scenario#Actual","Version#Official","Year#"&amp;$D200,"Period#"&amp;P$192,"BalanceType#MOVE","CostCentres#"&amp;$C200,"View#PTD")</f>
        <v>0</v>
      </c>
      <c r="Q200" s="563" cm="1">
        <f t="array" ref="Q200">[6]!HsGetValue($V$195,"Account#"&amp;$E200,"Allocations#Allocations","FundEntity#FNSG","Projects#"&amp;$V$194,"Scenario#Actual","Version#Official","Year#"&amp;$D200,"Period#"&amp;Q$192,"BalanceType#MOVE","CostCentres#"&amp;$C200,"View#PTD")</f>
        <v>0</v>
      </c>
      <c r="S200" s="563" cm="1">
        <f t="array" ref="S200">[6]!HsGetValue($V$195,"Account#"&amp;$E200,"Allocations#Allocations","FundEntity#FNSG","Projects#"&amp;$V$194,"Scenario#Actual","Version#Official","Year#"&amp;$D200,"Period#"&amp;S$192,"BalanceType#MOVE","CostCentres#"&amp;$C200,"View#YTD")</f>
        <v>0</v>
      </c>
    </row>
    <row r="201" spans="3:22">
      <c r="C201" s="565" t="s">
        <v>433</v>
      </c>
      <c r="D201" s="565" t="s">
        <v>413</v>
      </c>
      <c r="E201" s="565" t="s">
        <v>459</v>
      </c>
      <c r="F201" s="563"/>
      <c r="G201" s="563"/>
      <c r="H201" s="563"/>
      <c r="I201" s="563"/>
      <c r="J201" s="563"/>
      <c r="K201" s="563"/>
      <c r="L201" s="563"/>
      <c r="M201" s="563"/>
      <c r="N201" s="563"/>
      <c r="O201" s="563"/>
      <c r="P201" s="563"/>
      <c r="Q201" s="563"/>
      <c r="S201" s="563"/>
    </row>
    <row r="202" spans="3:22">
      <c r="C202" s="565" t="s">
        <v>433</v>
      </c>
      <c r="D202" s="565" t="s">
        <v>413</v>
      </c>
      <c r="E202" s="565" t="s">
        <v>474</v>
      </c>
      <c r="F202" s="563"/>
      <c r="G202" s="563"/>
      <c r="H202" s="563"/>
      <c r="I202" s="563"/>
      <c r="J202" s="563"/>
      <c r="K202" s="563"/>
      <c r="L202" s="563"/>
      <c r="M202" s="563"/>
      <c r="N202" s="563"/>
      <c r="O202" s="563"/>
      <c r="P202" s="563"/>
      <c r="Q202" s="563"/>
      <c r="S202" s="563"/>
    </row>
    <row r="203" spans="3:22">
      <c r="F203" s="563"/>
      <c r="G203" s="563"/>
      <c r="H203" s="563"/>
      <c r="I203" s="563"/>
      <c r="J203" s="563"/>
      <c r="K203" s="563"/>
      <c r="L203" s="563"/>
      <c r="M203" s="563"/>
      <c r="N203" s="563"/>
      <c r="O203" s="563"/>
      <c r="P203" s="563"/>
      <c r="Q203" s="563"/>
      <c r="S203" s="563"/>
    </row>
    <row r="204" spans="3:22">
      <c r="C204" t="s">
        <v>433</v>
      </c>
      <c r="D204" t="s">
        <v>455</v>
      </c>
      <c r="E204" t="s">
        <v>467</v>
      </c>
      <c r="F204" s="563" t="str" cm="1">
        <f t="array" ref="F204">[6]!HsGetValue($V$195,"Account#"&amp;$E204,"Allocations#Allocations","FundEntity#FNSG","Projects#"&amp;$V$194,"Scenario#Actual","Version#Official","Year#"&amp;$D204,"Period#"&amp;F$192,"BalanceType#MOVE","CostCentres#"&amp;$C204,"View#PTD")</f>
        <v>#Missing</v>
      </c>
      <c r="G204" s="563" t="str" cm="1">
        <f t="array" ref="G204">[6]!HsGetValue($V$195,"Account#"&amp;$E204,"Allocations#Allocations","FundEntity#FNSG","Projects#"&amp;$V$194,"Scenario#Actual","Version#Official","Year#"&amp;$D204,"Period#"&amp;G$192,"BalanceType#MOVE","CostCentres#"&amp;$C204,"View#PTD")</f>
        <v>#Missing</v>
      </c>
      <c r="H204" s="563" t="str" cm="1">
        <f t="array" ref="H204">[6]!HsGetValue($V$195,"Account#"&amp;$E204,"Allocations#Allocations","FundEntity#FNSG","Projects#"&amp;$V$194,"Scenario#Actual","Version#Official","Year#"&amp;$D204,"Period#"&amp;H$192,"BalanceType#MOVE","CostCentres#"&amp;$C204,"View#PTD")</f>
        <v>#Missing</v>
      </c>
      <c r="I204" s="563" t="str" cm="1">
        <f t="array" ref="I204">[6]!HsGetValue($V$195,"Account#"&amp;$E204,"Allocations#Allocations","FundEntity#FNSG","Projects#"&amp;$V$194,"Scenario#Actual","Version#Official","Year#"&amp;$D204,"Period#"&amp;I$192,"BalanceType#MOVE","CostCentres#"&amp;$C204,"View#PTD")</f>
        <v>#Missing</v>
      </c>
      <c r="J204" s="563" t="str" cm="1">
        <f t="array" ref="J204">[6]!HsGetValue($V$195,"Account#"&amp;$E204,"Allocations#Allocations","FundEntity#FNSG","Projects#"&amp;$V$194,"Scenario#Actual","Version#Official","Year#"&amp;$D204,"Period#"&amp;J$192,"BalanceType#MOVE","CostCentres#"&amp;$C204,"View#PTD")</f>
        <v>#Missing</v>
      </c>
      <c r="K204" s="563" t="str" cm="1">
        <f t="array" ref="K204">[6]!HsGetValue($V$195,"Account#"&amp;$E204,"Allocations#Allocations","FundEntity#FNSG","Projects#"&amp;$V$194,"Scenario#Actual","Version#Official","Year#"&amp;$D204,"Period#"&amp;K$192,"BalanceType#MOVE","CostCentres#"&amp;$C204,"View#PTD")</f>
        <v>#Missing</v>
      </c>
      <c r="L204" s="563" t="str" cm="1">
        <f t="array" ref="L204">[6]!HsGetValue($V$195,"Account#"&amp;$E204,"Allocations#Allocations","FundEntity#FNSG","Projects#"&amp;$V$194,"Scenario#Actual","Version#Official","Year#"&amp;$D204,"Period#"&amp;L$192,"BalanceType#MOVE","CostCentres#"&amp;$C204,"View#PTD")</f>
        <v>#Missing</v>
      </c>
      <c r="M204" s="563" t="str" cm="1">
        <f t="array" ref="M204">[6]!HsGetValue($V$195,"Account#"&amp;$E204,"Allocations#Allocations","FundEntity#FNSG","Projects#"&amp;$V$194,"Scenario#Actual","Version#Official","Year#"&amp;$D204,"Period#"&amp;M$192,"BalanceType#MOVE","CostCentres#"&amp;$C204,"View#PTD")</f>
        <v>#Missing</v>
      </c>
      <c r="N204" s="563" t="str" cm="1">
        <f t="array" ref="N204">[6]!HsGetValue($V$195,"Account#"&amp;$E204,"Allocations#Allocations","FundEntity#FNSG","Projects#"&amp;$V$194,"Scenario#Actual","Version#Official","Year#"&amp;$D204,"Period#"&amp;N$192,"BalanceType#MOVE","CostCentres#"&amp;$C204,"View#PTD")</f>
        <v>#Missing</v>
      </c>
      <c r="O204" s="563" t="str" cm="1">
        <f t="array" ref="O204">[6]!HsGetValue($V$195,"Account#"&amp;$E204,"Allocations#Allocations","FundEntity#FNSG","Projects#"&amp;$V$194,"Scenario#Actual","Version#Official","Year#"&amp;$D204,"Period#"&amp;O$192,"BalanceType#MOVE","CostCentres#"&amp;$C204,"View#PTD")</f>
        <v>#Missing</v>
      </c>
      <c r="P204" s="563" t="str" cm="1">
        <f t="array" ref="P204">[6]!HsGetValue($V$195,"Account#"&amp;$E204,"Allocations#Allocations","FundEntity#FNSG","Projects#"&amp;$V$194,"Scenario#Actual","Version#Official","Year#"&amp;$D204,"Period#"&amp;P$192,"BalanceType#MOVE","CostCentres#"&amp;$C204,"View#PTD")</f>
        <v>#Missing</v>
      </c>
      <c r="Q204" s="563" t="str" cm="1">
        <f t="array" ref="Q204">[6]!HsGetValue($V$195,"Account#"&amp;$E204,"Allocations#Allocations","FundEntity#FNSG","Projects#"&amp;$V$194,"Scenario#Actual","Version#Official","Year#"&amp;$D204,"Period#"&amp;Q$192,"BalanceType#MOVE","CostCentres#"&amp;$C204,"View#PTD")</f>
        <v>#Missing</v>
      </c>
      <c r="S204" s="563" t="str" cm="1">
        <f t="array" ref="S204">[6]!HsGetValue($V$195,"Account#"&amp;$E204,"Allocations#Allocations","FundEntity#FNSG","Projects#"&amp;$V$194,"Scenario#Actual","Version#Official","Year#"&amp;$D204,"Period#"&amp;S$192,"BalanceType#MOVE","CostCentres#"&amp;$C204,"View#YTD")</f>
        <v>#Missing</v>
      </c>
    </row>
    <row r="205" spans="3:22">
      <c r="C205" t="s">
        <v>433</v>
      </c>
      <c r="D205" t="s">
        <v>455</v>
      </c>
      <c r="E205" t="s">
        <v>468</v>
      </c>
      <c r="F205" s="563" cm="1">
        <f t="array" ref="F205">[6]!HsGetValue($V$195,"Account#"&amp;$E205,"Allocations#Allocations","FundEntity#FNSG","Projects#"&amp;$V$194,"Scenario#Actual","Version#Official","Year#"&amp;$D205,"Period#"&amp;F$192,"BalanceType#MOVE","CostCentres#"&amp;$C205,"View#PTD")</f>
        <v>0</v>
      </c>
      <c r="G205" s="563" cm="1">
        <f t="array" ref="G205">[6]!HsGetValue($V$195,"Account#"&amp;$E205,"Allocations#Allocations","FundEntity#FNSG","Projects#"&amp;$V$194,"Scenario#Actual","Version#Official","Year#"&amp;$D205,"Period#"&amp;G$192,"BalanceType#MOVE","CostCentres#"&amp;$C205,"View#PTD")</f>
        <v>8000</v>
      </c>
      <c r="H205" s="563" cm="1">
        <f t="array" ref="H205">[6]!HsGetValue($V$195,"Account#"&amp;$E205,"Allocations#Allocations","FundEntity#FNSG","Projects#"&amp;$V$194,"Scenario#Actual","Version#Official","Year#"&amp;$D205,"Period#"&amp;H$192,"BalanceType#MOVE","CostCentres#"&amp;$C205,"View#PTD")</f>
        <v>-8000</v>
      </c>
      <c r="I205" s="563" cm="1">
        <f t="array" ref="I205">[6]!HsGetValue($V$195,"Account#"&amp;$E205,"Allocations#Allocations","FundEntity#FNSG","Projects#"&amp;$V$194,"Scenario#Actual","Version#Official","Year#"&amp;$D205,"Period#"&amp;I$192,"BalanceType#MOVE","CostCentres#"&amp;$C205,"View#PTD")</f>
        <v>0</v>
      </c>
      <c r="J205" s="563" cm="1">
        <f t="array" ref="J205">[6]!HsGetValue($V$195,"Account#"&amp;$E205,"Allocations#Allocations","FundEntity#FNSG","Projects#"&amp;$V$194,"Scenario#Actual","Version#Official","Year#"&amp;$D205,"Period#"&amp;J$192,"BalanceType#MOVE","CostCentres#"&amp;$C205,"View#PTD")</f>
        <v>0</v>
      </c>
      <c r="K205" s="563" cm="1">
        <f t="array" ref="K205">[6]!HsGetValue($V$195,"Account#"&amp;$E205,"Allocations#Allocations","FundEntity#FNSG","Projects#"&amp;$V$194,"Scenario#Actual","Version#Official","Year#"&amp;$D205,"Period#"&amp;K$192,"BalanceType#MOVE","CostCentres#"&amp;$C205,"View#PTD")</f>
        <v>0</v>
      </c>
      <c r="L205" s="563" cm="1">
        <f t="array" ref="L205">[6]!HsGetValue($V$195,"Account#"&amp;$E205,"Allocations#Allocations","FundEntity#FNSG","Projects#"&amp;$V$194,"Scenario#Actual","Version#Official","Year#"&amp;$D205,"Period#"&amp;L$192,"BalanceType#MOVE","CostCentres#"&amp;$C205,"View#PTD")</f>
        <v>0</v>
      </c>
      <c r="M205" s="563" cm="1">
        <f t="array" ref="M205">[6]!HsGetValue($V$195,"Account#"&amp;$E205,"Allocations#Allocations","FundEntity#FNSG","Projects#"&amp;$V$194,"Scenario#Actual","Version#Official","Year#"&amp;$D205,"Period#"&amp;M$192,"BalanceType#MOVE","CostCentres#"&amp;$C205,"View#PTD")</f>
        <v>0</v>
      </c>
      <c r="N205" s="563" cm="1">
        <f t="array" ref="N205">[6]!HsGetValue($V$195,"Account#"&amp;$E205,"Allocations#Allocations","FundEntity#FNSG","Projects#"&amp;$V$194,"Scenario#Actual","Version#Official","Year#"&amp;$D205,"Period#"&amp;N$192,"BalanceType#MOVE","CostCentres#"&amp;$C205,"View#PTD")</f>
        <v>0</v>
      </c>
      <c r="O205" s="563" cm="1">
        <f t="array" ref="O205">[6]!HsGetValue($V$195,"Account#"&amp;$E205,"Allocations#Allocations","FundEntity#FNSG","Projects#"&amp;$V$194,"Scenario#Actual","Version#Official","Year#"&amp;$D205,"Period#"&amp;O$192,"BalanceType#MOVE","CostCentres#"&amp;$C205,"View#PTD")</f>
        <v>0</v>
      </c>
      <c r="P205" s="563" cm="1">
        <f t="array" ref="P205">[6]!HsGetValue($V$195,"Account#"&amp;$E205,"Allocations#Allocations","FundEntity#FNSG","Projects#"&amp;$V$194,"Scenario#Actual","Version#Official","Year#"&amp;$D205,"Period#"&amp;P$192,"BalanceType#MOVE","CostCentres#"&amp;$C205,"View#PTD")</f>
        <v>0</v>
      </c>
      <c r="Q205" s="563" cm="1">
        <f t="array" ref="Q205">[6]!HsGetValue($V$195,"Account#"&amp;$E205,"Allocations#Allocations","FundEntity#FNSG","Projects#"&amp;$V$194,"Scenario#Actual","Version#Official","Year#"&amp;$D205,"Period#"&amp;Q$192,"BalanceType#MOVE","CostCentres#"&amp;$C205,"View#PTD")</f>
        <v>0</v>
      </c>
      <c r="S205" s="563" cm="1">
        <f t="array" ref="S205">[6]!HsGetValue($V$195,"Account#"&amp;$E205,"Allocations#Allocations","FundEntity#FNSG","Projects#"&amp;$V$194,"Scenario#Actual","Version#Official","Year#"&amp;$D205,"Period#"&amp;S$192,"BalanceType#MOVE","CostCentres#"&amp;$C205,"View#YTD")</f>
        <v>0</v>
      </c>
    </row>
    <row r="206" spans="3:22">
      <c r="C206" t="s">
        <v>433</v>
      </c>
      <c r="D206" t="s">
        <v>455</v>
      </c>
      <c r="E206" t="s">
        <v>469</v>
      </c>
      <c r="F206" s="563" cm="1">
        <f t="array" ref="F206">[6]!HsGetValue($V$195,"Account#"&amp;$E206,"Allocations#Allocations","FundEntity#FNSG","Projects#"&amp;$V$194,"Scenario#Actual","Version#Official","Year#"&amp;$D206,"Period#"&amp;F$192,"BalanceType#MOVE","CostCentres#"&amp;$C206,"View#PTD")</f>
        <v>37055.920000000006</v>
      </c>
      <c r="G206" s="563" cm="1">
        <f t="array" ref="G206">[6]!HsGetValue($V$195,"Account#"&amp;$E206,"Allocations#Allocations","FundEntity#FNSG","Projects#"&amp;$V$194,"Scenario#Actual","Version#Official","Year#"&amp;$D206,"Period#"&amp;G$192,"BalanceType#MOVE","CostCentres#"&amp;$C206,"View#PTD")</f>
        <v>58403.18</v>
      </c>
      <c r="H206" s="563" cm="1">
        <f t="array" ref="H206">[6]!HsGetValue($V$195,"Account#"&amp;$E206,"Allocations#Allocations","FundEntity#FNSG","Projects#"&amp;$V$194,"Scenario#Actual","Version#Official","Year#"&amp;$D206,"Period#"&amp;H$192,"BalanceType#MOVE","CostCentres#"&amp;$C206,"View#PTD")</f>
        <v>87380.58</v>
      </c>
      <c r="I206" s="563" cm="1">
        <f t="array" ref="I206">[6]!HsGetValue($V$195,"Account#"&amp;$E206,"Allocations#Allocations","FundEntity#FNSG","Projects#"&amp;$V$194,"Scenario#Actual","Version#Official","Year#"&amp;$D206,"Period#"&amp;I$192,"BalanceType#MOVE","CostCentres#"&amp;$C206,"View#PTD")</f>
        <v>21767.87</v>
      </c>
      <c r="J206" s="563" cm="1">
        <f t="array" ref="J206">[6]!HsGetValue($V$195,"Account#"&amp;$E206,"Allocations#Allocations","FundEntity#FNSG","Projects#"&amp;$V$194,"Scenario#Actual","Version#Official","Year#"&amp;$D206,"Period#"&amp;J$192,"BalanceType#MOVE","CostCentres#"&amp;$C206,"View#PTD")</f>
        <v>22521.05</v>
      </c>
      <c r="K206" s="563" cm="1">
        <f t="array" ref="K206">[6]!HsGetValue($V$195,"Account#"&amp;$E206,"Allocations#Allocations","FundEntity#FNSG","Projects#"&amp;$V$194,"Scenario#Actual","Version#Official","Year#"&amp;$D206,"Period#"&amp;K$192,"BalanceType#MOVE","CostCentres#"&amp;$C206,"View#PTD")</f>
        <v>4211.6000000000004</v>
      </c>
      <c r="L206" s="563" cm="1">
        <f t="array" ref="L206">[6]!HsGetValue($V$195,"Account#"&amp;$E206,"Allocations#Allocations","FundEntity#FNSG","Projects#"&amp;$V$194,"Scenario#Actual","Version#Official","Year#"&amp;$D206,"Period#"&amp;L$192,"BalanceType#MOVE","CostCentres#"&amp;$C206,"View#PTD")</f>
        <v>66070.040000000008</v>
      </c>
      <c r="M206" s="563" cm="1">
        <f t="array" ref="M206">[6]!HsGetValue($V$195,"Account#"&amp;$E206,"Allocations#Allocations","FundEntity#FNSG","Projects#"&amp;$V$194,"Scenario#Actual","Version#Official","Year#"&amp;$D206,"Period#"&amp;M$192,"BalanceType#MOVE","CostCentres#"&amp;$C206,"View#PTD")</f>
        <v>21447.82</v>
      </c>
      <c r="N206" s="563" cm="1">
        <f t="array" ref="N206">[6]!HsGetValue($V$195,"Account#"&amp;$E206,"Allocations#Allocations","FundEntity#FNSG","Projects#"&amp;$V$194,"Scenario#Actual","Version#Official","Year#"&amp;$D206,"Period#"&amp;N$192,"BalanceType#MOVE","CostCentres#"&amp;$C206,"View#PTD")</f>
        <v>11668.619999999999</v>
      </c>
      <c r="O206" s="563" cm="1">
        <f t="array" ref="O206">[6]!HsGetValue($V$195,"Account#"&amp;$E206,"Allocations#Allocations","FundEntity#FNSG","Projects#"&amp;$V$194,"Scenario#Actual","Version#Official","Year#"&amp;$D206,"Period#"&amp;O$192,"BalanceType#MOVE","CostCentres#"&amp;$C206,"View#PTD")</f>
        <v>26135.26</v>
      </c>
      <c r="P206" s="563" cm="1">
        <f t="array" ref="P206">[6]!HsGetValue($V$195,"Account#"&amp;$E206,"Allocations#Allocations","FundEntity#FNSG","Projects#"&amp;$V$194,"Scenario#Actual","Version#Official","Year#"&amp;$D206,"Period#"&amp;P$192,"BalanceType#MOVE","CostCentres#"&amp;$C206,"View#PTD")</f>
        <v>20236.07</v>
      </c>
      <c r="Q206" s="563" cm="1">
        <f t="array" ref="Q206">[6]!HsGetValue($V$195,"Account#"&amp;$E206,"Allocations#Allocations","FundEntity#FNSG","Projects#"&amp;$V$194,"Scenario#Actual","Version#Official","Year#"&amp;$D206,"Period#"&amp;Q$192,"BalanceType#MOVE","CostCentres#"&amp;$C206,"View#PTD")</f>
        <v>-350938.01</v>
      </c>
      <c r="S206" s="563" cm="1">
        <f t="array" ref="S206">[6]!HsGetValue($V$195,"Account#"&amp;$E206,"Allocations#Allocations","FundEntity#FNSG","Projects#"&amp;$V$194,"Scenario#Actual","Version#Official","Year#"&amp;$D206,"Period#"&amp;S$192,"BalanceType#MOVE","CostCentres#"&amp;$C206,"View#YTD")</f>
        <v>318858.06</v>
      </c>
    </row>
    <row r="207" spans="3:22">
      <c r="C207" t="s">
        <v>433</v>
      </c>
      <c r="D207" t="s">
        <v>455</v>
      </c>
      <c r="E207" t="s">
        <v>470</v>
      </c>
      <c r="F207" s="563" cm="1">
        <f t="array" ref="F207">[6]!HsGetValue($V$195,"Account#"&amp;$E207,"Allocations#Allocations","FundEntity#FNSG","Projects#"&amp;$V$194,"Scenario#Actual","Version#Official","Year#"&amp;$D207,"Period#"&amp;F$192,"BalanceType#MOVE","CostCentres#"&amp;$C207,"View#PTD")</f>
        <v>-1610.1399999999999</v>
      </c>
      <c r="G207" s="563" cm="1">
        <f t="array" ref="G207">[6]!HsGetValue($V$195,"Account#"&amp;$E207,"Allocations#Allocations","FundEntity#FNSG","Projects#"&amp;$V$194,"Scenario#Actual","Version#Official","Year#"&amp;$D207,"Period#"&amp;G$192,"BalanceType#MOVE","CostCentres#"&amp;$C207,"View#PTD")</f>
        <v>40557.5</v>
      </c>
      <c r="H207" s="563" cm="1">
        <f t="array" ref="H207">[6]!HsGetValue($V$195,"Account#"&amp;$E207,"Allocations#Allocations","FundEntity#FNSG","Projects#"&amp;$V$194,"Scenario#Actual","Version#Official","Year#"&amp;$D207,"Period#"&amp;H$192,"BalanceType#MOVE","CostCentres#"&amp;$C207,"View#PTD")</f>
        <v>11872.14</v>
      </c>
      <c r="I207" s="563" cm="1">
        <f t="array" ref="I207">[6]!HsGetValue($V$195,"Account#"&amp;$E207,"Allocations#Allocations","FundEntity#FNSG","Projects#"&amp;$V$194,"Scenario#Actual","Version#Official","Year#"&amp;$D207,"Period#"&amp;I$192,"BalanceType#MOVE","CostCentres#"&amp;$C207,"View#PTD")</f>
        <v>38962.5</v>
      </c>
      <c r="J207" s="563" cm="1">
        <f t="array" ref="J207">[6]!HsGetValue($V$195,"Account#"&amp;$E207,"Allocations#Allocations","FundEntity#FNSG","Projects#"&amp;$V$194,"Scenario#Actual","Version#Official","Year#"&amp;$D207,"Period#"&amp;J$192,"BalanceType#MOVE","CostCentres#"&amp;$C207,"View#PTD")</f>
        <v>16075</v>
      </c>
      <c r="K207" s="563" cm="1">
        <f t="array" ref="K207">[6]!HsGetValue($V$195,"Account#"&amp;$E207,"Allocations#Allocations","FundEntity#FNSG","Projects#"&amp;$V$194,"Scenario#Actual","Version#Official","Year#"&amp;$D207,"Period#"&amp;K$192,"BalanceType#MOVE","CostCentres#"&amp;$C207,"View#PTD")</f>
        <v>5420</v>
      </c>
      <c r="L207" s="563" cm="1">
        <f t="array" ref="L207">[6]!HsGetValue($V$195,"Account#"&amp;$E207,"Allocations#Allocations","FundEntity#FNSG","Projects#"&amp;$V$194,"Scenario#Actual","Version#Official","Year#"&amp;$D207,"Period#"&amp;L$192,"BalanceType#MOVE","CostCentres#"&amp;$C207,"View#PTD")</f>
        <v>20507.5</v>
      </c>
      <c r="M207" s="563" cm="1">
        <f t="array" ref="M207">[6]!HsGetValue($V$195,"Account#"&amp;$E207,"Allocations#Allocations","FundEntity#FNSG","Projects#"&amp;$V$194,"Scenario#Actual","Version#Official","Year#"&amp;$D207,"Period#"&amp;M$192,"BalanceType#MOVE","CostCentres#"&amp;$C207,"View#PTD")</f>
        <v>5000</v>
      </c>
      <c r="N207" s="563" cm="1">
        <f t="array" ref="N207">[6]!HsGetValue($V$195,"Account#"&amp;$E207,"Allocations#Allocations","FundEntity#FNSG","Projects#"&amp;$V$194,"Scenario#Actual","Version#Official","Year#"&amp;$D207,"Period#"&amp;N$192,"BalanceType#MOVE","CostCentres#"&amp;$C207,"View#PTD")</f>
        <v>37979.5</v>
      </c>
      <c r="O207" s="563" cm="1">
        <f t="array" ref="O207">[6]!HsGetValue($V$195,"Account#"&amp;$E207,"Allocations#Allocations","FundEntity#FNSG","Projects#"&amp;$V$194,"Scenario#Actual","Version#Official","Year#"&amp;$D207,"Period#"&amp;O$192,"BalanceType#MOVE","CostCentres#"&amp;$C207,"View#PTD")</f>
        <v>11559</v>
      </c>
      <c r="P207" s="563" cm="1">
        <f t="array" ref="P207">[6]!HsGetValue($V$195,"Account#"&amp;$E207,"Allocations#Allocations","FundEntity#FNSG","Projects#"&amp;$V$194,"Scenario#Actual","Version#Official","Year#"&amp;$D207,"Period#"&amp;P$192,"BalanceType#MOVE","CostCentres#"&amp;$C207,"View#PTD")</f>
        <v>26725.5</v>
      </c>
      <c r="Q207" s="563" cm="1">
        <f t="array" ref="Q207">[6]!HsGetValue($V$195,"Account#"&amp;$E207,"Allocations#Allocations","FundEntity#FNSG","Projects#"&amp;$V$194,"Scenario#Actual","Version#Official","Year#"&amp;$D207,"Period#"&amp;Q$192,"BalanceType#MOVE","CostCentres#"&amp;$C207,"View#PTD")</f>
        <v>42243</v>
      </c>
      <c r="S207" s="563" cm="1">
        <f t="array" ref="S207">[6]!HsGetValue($V$195,"Account#"&amp;$E207,"Allocations#Allocations","FundEntity#FNSG","Projects#"&amp;$V$194,"Scenario#Actual","Version#Official","Year#"&amp;$D207,"Period#"&amp;S$192,"BalanceType#MOVE","CostCentres#"&amp;$C207,"View#YTD")</f>
        <v>136784.5</v>
      </c>
    </row>
    <row r="208" spans="3:22">
      <c r="C208" t="s">
        <v>433</v>
      </c>
      <c r="D208" t="s">
        <v>455</v>
      </c>
      <c r="E208" t="s">
        <v>471</v>
      </c>
      <c r="F208" s="563" t="str" cm="1">
        <f t="array" ref="F208">[6]!HsGetValue($V$195,"Account#"&amp;$E208,"Allocations#Allocations","FundEntity#FNSG","Projects#"&amp;$V$194,"Scenario#Actual","Version#Official","Year#"&amp;$D208,"Period#"&amp;F$192,"BalanceType#MOVE","CostCentres#"&amp;$C208,"View#PTD")</f>
        <v>#Missing</v>
      </c>
      <c r="G208" s="563" t="str" cm="1">
        <f t="array" ref="G208">[6]!HsGetValue($V$195,"Account#"&amp;$E208,"Allocations#Allocations","FundEntity#FNSG","Projects#"&amp;$V$194,"Scenario#Actual","Version#Official","Year#"&amp;$D208,"Period#"&amp;G$192,"BalanceType#MOVE","CostCentres#"&amp;$C208,"View#PTD")</f>
        <v>#Missing</v>
      </c>
      <c r="H208" s="563" t="str" cm="1">
        <f t="array" ref="H208">[6]!HsGetValue($V$195,"Account#"&amp;$E208,"Allocations#Allocations","FundEntity#FNSG","Projects#"&amp;$V$194,"Scenario#Actual","Version#Official","Year#"&amp;$D208,"Period#"&amp;H$192,"BalanceType#MOVE","CostCentres#"&amp;$C208,"View#PTD")</f>
        <v>#Missing</v>
      </c>
      <c r="I208" s="563" t="str" cm="1">
        <f t="array" ref="I208">[6]!HsGetValue($V$195,"Account#"&amp;$E208,"Allocations#Allocations","FundEntity#FNSG","Projects#"&amp;$V$194,"Scenario#Actual","Version#Official","Year#"&amp;$D208,"Period#"&amp;I$192,"BalanceType#MOVE","CostCentres#"&amp;$C208,"View#PTD")</f>
        <v>#Missing</v>
      </c>
      <c r="J208" s="563" t="str" cm="1">
        <f t="array" ref="J208">[6]!HsGetValue($V$195,"Account#"&amp;$E208,"Allocations#Allocations","FundEntity#FNSG","Projects#"&amp;$V$194,"Scenario#Actual","Version#Official","Year#"&amp;$D208,"Period#"&amp;J$192,"BalanceType#MOVE","CostCentres#"&amp;$C208,"View#PTD")</f>
        <v>#Missing</v>
      </c>
      <c r="K208" s="563" t="str" cm="1">
        <f t="array" ref="K208">[6]!HsGetValue($V$195,"Account#"&amp;$E208,"Allocations#Allocations","FundEntity#FNSG","Projects#"&amp;$V$194,"Scenario#Actual","Version#Official","Year#"&amp;$D208,"Period#"&amp;K$192,"BalanceType#MOVE","CostCentres#"&amp;$C208,"View#PTD")</f>
        <v>#Missing</v>
      </c>
      <c r="L208" s="563" t="str" cm="1">
        <f t="array" ref="L208">[6]!HsGetValue($V$195,"Account#"&amp;$E208,"Allocations#Allocations","FundEntity#FNSG","Projects#"&amp;$V$194,"Scenario#Actual","Version#Official","Year#"&amp;$D208,"Period#"&amp;L$192,"BalanceType#MOVE","CostCentres#"&amp;$C208,"View#PTD")</f>
        <v>#Missing</v>
      </c>
      <c r="M208" s="563" t="str" cm="1">
        <f t="array" ref="M208">[6]!HsGetValue($V$195,"Account#"&amp;$E208,"Allocations#Allocations","FundEntity#FNSG","Projects#"&amp;$V$194,"Scenario#Actual","Version#Official","Year#"&amp;$D208,"Period#"&amp;M$192,"BalanceType#MOVE","CostCentres#"&amp;$C208,"View#PTD")</f>
        <v>#Missing</v>
      </c>
      <c r="N208" s="563" t="str" cm="1">
        <f t="array" ref="N208">[6]!HsGetValue($V$195,"Account#"&amp;$E208,"Allocations#Allocations","FundEntity#FNSG","Projects#"&amp;$V$194,"Scenario#Actual","Version#Official","Year#"&amp;$D208,"Period#"&amp;N$192,"BalanceType#MOVE","CostCentres#"&amp;$C208,"View#PTD")</f>
        <v>#Missing</v>
      </c>
      <c r="O208" s="563" t="str" cm="1">
        <f t="array" ref="O208">[6]!HsGetValue($V$195,"Account#"&amp;$E208,"Allocations#Allocations","FundEntity#FNSG","Projects#"&amp;$V$194,"Scenario#Actual","Version#Official","Year#"&amp;$D208,"Period#"&amp;O$192,"BalanceType#MOVE","CostCentres#"&amp;$C208,"View#PTD")</f>
        <v>#Missing</v>
      </c>
      <c r="P208" s="563" t="str" cm="1">
        <f t="array" ref="P208">[6]!HsGetValue($V$195,"Account#"&amp;$E208,"Allocations#Allocations","FundEntity#FNSG","Projects#"&amp;$V$194,"Scenario#Actual","Version#Official","Year#"&amp;$D208,"Period#"&amp;P$192,"BalanceType#MOVE","CostCentres#"&amp;$C208,"View#PTD")</f>
        <v>#Missing</v>
      </c>
      <c r="Q208" s="563" t="str" cm="1">
        <f t="array" ref="Q208">[6]!HsGetValue($V$195,"Account#"&amp;$E208,"Allocations#Allocations","FundEntity#FNSG","Projects#"&amp;$V$194,"Scenario#Actual","Version#Official","Year#"&amp;$D208,"Period#"&amp;Q$192,"BalanceType#MOVE","CostCentres#"&amp;$C208,"View#PTD")</f>
        <v>#Missing</v>
      </c>
      <c r="S208" s="563" t="str" cm="1">
        <f t="array" ref="S208">[6]!HsGetValue($V$195,"Account#"&amp;$E208,"Allocations#Allocations","FundEntity#FNSG","Projects#"&amp;$V$194,"Scenario#Actual","Version#Official","Year#"&amp;$D208,"Period#"&amp;S$192,"BalanceType#MOVE","CostCentres#"&amp;$C208,"View#YTD")</f>
        <v>#Missing</v>
      </c>
    </row>
    <row r="209" spans="1:19">
      <c r="C209" t="s">
        <v>433</v>
      </c>
      <c r="D209" t="s">
        <v>455</v>
      </c>
      <c r="E209" t="s">
        <v>472</v>
      </c>
      <c r="F209" s="563" t="str" cm="1">
        <f t="array" ref="F209">[6]!HsGetValue($V$195,"Account#"&amp;$E209,"Allocations#Allocations","FundEntity#FNSG","Projects#"&amp;$V$194,"Scenario#Actual","Version#Official","Year#"&amp;$D209,"Period#"&amp;F$192,"BalanceType#MOVE","CostCentres#"&amp;$C209,"View#PTD")</f>
        <v>#Missing</v>
      </c>
      <c r="G209" s="563" t="str" cm="1">
        <f t="array" ref="G209">[6]!HsGetValue($V$195,"Account#"&amp;$E209,"Allocations#Allocations","FundEntity#FNSG","Projects#"&amp;$V$194,"Scenario#Actual","Version#Official","Year#"&amp;$D209,"Period#"&amp;G$192,"BalanceType#MOVE","CostCentres#"&amp;$C209,"View#PTD")</f>
        <v>#Missing</v>
      </c>
      <c r="H209" s="563" t="str" cm="1">
        <f t="array" ref="H209">[6]!HsGetValue($V$195,"Account#"&amp;$E209,"Allocations#Allocations","FundEntity#FNSG","Projects#"&amp;$V$194,"Scenario#Actual","Version#Official","Year#"&amp;$D209,"Period#"&amp;H$192,"BalanceType#MOVE","CostCentres#"&amp;$C209,"View#PTD")</f>
        <v>#Missing</v>
      </c>
      <c r="I209" s="563" t="str" cm="1">
        <f t="array" ref="I209">[6]!HsGetValue($V$195,"Account#"&amp;$E209,"Allocations#Allocations","FundEntity#FNSG","Projects#"&amp;$V$194,"Scenario#Actual","Version#Official","Year#"&amp;$D209,"Period#"&amp;I$192,"BalanceType#MOVE","CostCentres#"&amp;$C209,"View#PTD")</f>
        <v>#Missing</v>
      </c>
      <c r="J209" s="563" t="str" cm="1">
        <f t="array" ref="J209">[6]!HsGetValue($V$195,"Account#"&amp;$E209,"Allocations#Allocations","FundEntity#FNSG","Projects#"&amp;$V$194,"Scenario#Actual","Version#Official","Year#"&amp;$D209,"Period#"&amp;J$192,"BalanceType#MOVE","CostCentres#"&amp;$C209,"View#PTD")</f>
        <v>#Missing</v>
      </c>
      <c r="K209" s="563" t="str" cm="1">
        <f t="array" ref="K209">[6]!HsGetValue($V$195,"Account#"&amp;$E209,"Allocations#Allocations","FundEntity#FNSG","Projects#"&amp;$V$194,"Scenario#Actual","Version#Official","Year#"&amp;$D209,"Period#"&amp;K$192,"BalanceType#MOVE","CostCentres#"&amp;$C209,"View#PTD")</f>
        <v>#Missing</v>
      </c>
      <c r="L209" s="563" t="str" cm="1">
        <f t="array" ref="L209">[6]!HsGetValue($V$195,"Account#"&amp;$E209,"Allocations#Allocations","FundEntity#FNSG","Projects#"&amp;$V$194,"Scenario#Actual","Version#Official","Year#"&amp;$D209,"Period#"&amp;L$192,"BalanceType#MOVE","CostCentres#"&amp;$C209,"View#PTD")</f>
        <v>#Missing</v>
      </c>
      <c r="M209" s="563" t="str" cm="1">
        <f t="array" ref="M209">[6]!HsGetValue($V$195,"Account#"&amp;$E209,"Allocations#Allocations","FundEntity#FNSG","Projects#"&amp;$V$194,"Scenario#Actual","Version#Official","Year#"&amp;$D209,"Period#"&amp;M$192,"BalanceType#MOVE","CostCentres#"&amp;$C209,"View#PTD")</f>
        <v>#Missing</v>
      </c>
      <c r="N209" s="563" t="str" cm="1">
        <f t="array" ref="N209">[6]!HsGetValue($V$195,"Account#"&amp;$E209,"Allocations#Allocations","FundEntity#FNSG","Projects#"&amp;$V$194,"Scenario#Actual","Version#Official","Year#"&amp;$D209,"Period#"&amp;N$192,"BalanceType#MOVE","CostCentres#"&amp;$C209,"View#PTD")</f>
        <v>#Missing</v>
      </c>
      <c r="O209" s="563" t="str" cm="1">
        <f t="array" ref="O209">[6]!HsGetValue($V$195,"Account#"&amp;$E209,"Allocations#Allocations","FundEntity#FNSG","Projects#"&amp;$V$194,"Scenario#Actual","Version#Official","Year#"&amp;$D209,"Period#"&amp;O$192,"BalanceType#MOVE","CostCentres#"&amp;$C209,"View#PTD")</f>
        <v>#Missing</v>
      </c>
      <c r="P209" s="563" t="str" cm="1">
        <f t="array" ref="P209">[6]!HsGetValue($V$195,"Account#"&amp;$E209,"Allocations#Allocations","FundEntity#FNSG","Projects#"&amp;$V$194,"Scenario#Actual","Version#Official","Year#"&amp;$D209,"Period#"&amp;P$192,"BalanceType#MOVE","CostCentres#"&amp;$C209,"View#PTD")</f>
        <v>#Missing</v>
      </c>
      <c r="Q209" s="563" t="str" cm="1">
        <f t="array" ref="Q209">[6]!HsGetValue($V$195,"Account#"&amp;$E209,"Allocations#Allocations","FundEntity#FNSG","Projects#"&amp;$V$194,"Scenario#Actual","Version#Official","Year#"&amp;$D209,"Period#"&amp;Q$192,"BalanceType#MOVE","CostCentres#"&amp;$C209,"View#PTD")</f>
        <v>#Missing</v>
      </c>
      <c r="S209" s="563" t="str" cm="1">
        <f t="array" ref="S209">[6]!HsGetValue($V$195,"Account#"&amp;$E209,"Allocations#Allocations","FundEntity#FNSG","Projects#"&amp;$V$194,"Scenario#Actual","Version#Official","Year#"&amp;$D209,"Period#"&amp;S$192,"BalanceType#MOVE","CostCentres#"&amp;$C209,"View#YTD")</f>
        <v>#Missing</v>
      </c>
    </row>
    <row r="210" spans="1:19">
      <c r="C210" t="s">
        <v>433</v>
      </c>
      <c r="D210" t="s">
        <v>455</v>
      </c>
      <c r="E210" t="s">
        <v>472</v>
      </c>
      <c r="F210" s="563" t="str" cm="1">
        <f t="array" ref="F210">[6]!HsGetValue($V$195,"Account#"&amp;$E210,"Allocations#Allocations","FundEntity#FNSG","Projects#"&amp;$V$194,"Scenario#Actual","Version#Official","Year#"&amp;$D210,"Period#"&amp;F$192,"BalanceType#MOVE","CostCentres#"&amp;$C210,"View#PTD")</f>
        <v>#Missing</v>
      </c>
      <c r="G210" s="563" t="str" cm="1">
        <f t="array" ref="G210">[6]!HsGetValue($V$195,"Account#"&amp;$E210,"Allocations#Allocations","FundEntity#FNSG","Projects#"&amp;$V$194,"Scenario#Actual","Version#Official","Year#"&amp;$D210,"Period#"&amp;G$192,"BalanceType#MOVE","CostCentres#"&amp;$C210,"View#PTD")</f>
        <v>#Missing</v>
      </c>
      <c r="H210" s="563" t="str" cm="1">
        <f t="array" ref="H210">[6]!HsGetValue($V$195,"Account#"&amp;$E210,"Allocations#Allocations","FundEntity#FNSG","Projects#"&amp;$V$194,"Scenario#Actual","Version#Official","Year#"&amp;$D210,"Period#"&amp;H$192,"BalanceType#MOVE","CostCentres#"&amp;$C210,"View#PTD")</f>
        <v>#Missing</v>
      </c>
      <c r="I210" s="563" t="str" cm="1">
        <f t="array" ref="I210">[6]!HsGetValue($V$195,"Account#"&amp;$E210,"Allocations#Allocations","FundEntity#FNSG","Projects#"&amp;$V$194,"Scenario#Actual","Version#Official","Year#"&amp;$D210,"Period#"&amp;I$192,"BalanceType#MOVE","CostCentres#"&amp;$C210,"View#PTD")</f>
        <v>#Missing</v>
      </c>
      <c r="J210" s="563" t="str" cm="1">
        <f t="array" ref="J210">[6]!HsGetValue($V$195,"Account#"&amp;$E210,"Allocations#Allocations","FundEntity#FNSG","Projects#"&amp;$V$194,"Scenario#Actual","Version#Official","Year#"&amp;$D210,"Period#"&amp;J$192,"BalanceType#MOVE","CostCentres#"&amp;$C210,"View#PTD")</f>
        <v>#Missing</v>
      </c>
      <c r="K210" s="563" t="str" cm="1">
        <f t="array" ref="K210">[6]!HsGetValue($V$195,"Account#"&amp;$E210,"Allocations#Allocations","FundEntity#FNSG","Projects#"&amp;$V$194,"Scenario#Actual","Version#Official","Year#"&amp;$D210,"Period#"&amp;K$192,"BalanceType#MOVE","CostCentres#"&amp;$C210,"View#PTD")</f>
        <v>#Missing</v>
      </c>
      <c r="L210" s="563" t="str" cm="1">
        <f t="array" ref="L210">[6]!HsGetValue($V$195,"Account#"&amp;$E210,"Allocations#Allocations","FundEntity#FNSG","Projects#"&amp;$V$194,"Scenario#Actual","Version#Official","Year#"&amp;$D210,"Period#"&amp;L$192,"BalanceType#MOVE","CostCentres#"&amp;$C210,"View#PTD")</f>
        <v>#Missing</v>
      </c>
      <c r="M210" s="563" t="str" cm="1">
        <f t="array" ref="M210">[6]!HsGetValue($V$195,"Account#"&amp;$E210,"Allocations#Allocations","FundEntity#FNSG","Projects#"&amp;$V$194,"Scenario#Actual","Version#Official","Year#"&amp;$D210,"Period#"&amp;M$192,"BalanceType#MOVE","CostCentres#"&amp;$C210,"View#PTD")</f>
        <v>#Missing</v>
      </c>
      <c r="N210" s="563" t="str" cm="1">
        <f t="array" ref="N210">[6]!HsGetValue($V$195,"Account#"&amp;$E210,"Allocations#Allocations","FundEntity#FNSG","Projects#"&amp;$V$194,"Scenario#Actual","Version#Official","Year#"&amp;$D210,"Period#"&amp;N$192,"BalanceType#MOVE","CostCentres#"&amp;$C210,"View#PTD")</f>
        <v>#Missing</v>
      </c>
      <c r="O210" s="563" t="str" cm="1">
        <f t="array" ref="O210">[6]!HsGetValue($V$195,"Account#"&amp;$E210,"Allocations#Allocations","FundEntity#FNSG","Projects#"&amp;$V$194,"Scenario#Actual","Version#Official","Year#"&amp;$D210,"Period#"&amp;O$192,"BalanceType#MOVE","CostCentres#"&amp;$C210,"View#PTD")</f>
        <v>#Missing</v>
      </c>
      <c r="P210" s="563" t="str" cm="1">
        <f t="array" ref="P210">[6]!HsGetValue($V$195,"Account#"&amp;$E210,"Allocations#Allocations","FundEntity#FNSG","Projects#"&amp;$V$194,"Scenario#Actual","Version#Official","Year#"&amp;$D210,"Period#"&amp;P$192,"BalanceType#MOVE","CostCentres#"&amp;$C210,"View#PTD")</f>
        <v>#Missing</v>
      </c>
      <c r="Q210" s="563" t="str" cm="1">
        <f t="array" ref="Q210">[6]!HsGetValue($V$195,"Account#"&amp;$E210,"Allocations#Allocations","FundEntity#FNSG","Projects#"&amp;$V$194,"Scenario#Actual","Version#Official","Year#"&amp;$D210,"Period#"&amp;Q$192,"BalanceType#MOVE","CostCentres#"&amp;$C210,"View#PTD")</f>
        <v>#Missing</v>
      </c>
      <c r="S210" s="563" t="str" cm="1">
        <f t="array" ref="S210">[6]!HsGetValue($V$195,"Account#"&amp;$E210,"Allocations#Allocations","FundEntity#FNSG","Projects#"&amp;$V$194,"Scenario#Actual","Version#Official","Year#"&amp;$D210,"Period#"&amp;S$192,"BalanceType#MOVE","CostCentres#"&amp;$C210,"View#YTD")</f>
        <v>#Missing</v>
      </c>
    </row>
    <row r="211" spans="1:19">
      <c r="C211" t="s">
        <v>433</v>
      </c>
      <c r="D211" t="s">
        <v>455</v>
      </c>
      <c r="E211" t="s">
        <v>473</v>
      </c>
      <c r="F211" s="563" t="str" cm="1">
        <f t="array" ref="F211">[6]!HsGetValue($V$195,"Account#"&amp;$E211,"Allocations#Allocations","FundEntity#FNSG","Projects#"&amp;$V$194,"Scenario#Actual","Version#Official","Year#"&amp;$D211,"Period#"&amp;F$192,"BalanceType#MOVE","CostCentres#"&amp;$C211,"View#PTD")</f>
        <v>#Missing</v>
      </c>
      <c r="G211" s="563" t="str" cm="1">
        <f t="array" ref="G211">[6]!HsGetValue($V$195,"Account#"&amp;$E211,"Allocations#Allocations","FundEntity#FNSG","Projects#"&amp;$V$194,"Scenario#Actual","Version#Official","Year#"&amp;$D211,"Period#"&amp;G$192,"BalanceType#MOVE","CostCentres#"&amp;$C211,"View#PTD")</f>
        <v>#Missing</v>
      </c>
      <c r="H211" s="563" t="str" cm="1">
        <f t="array" ref="H211">[6]!HsGetValue($V$195,"Account#"&amp;$E211,"Allocations#Allocations","FundEntity#FNSG","Projects#"&amp;$V$194,"Scenario#Actual","Version#Official","Year#"&amp;$D211,"Period#"&amp;H$192,"BalanceType#MOVE","CostCentres#"&amp;$C211,"View#PTD")</f>
        <v>#Missing</v>
      </c>
      <c r="I211" s="563" t="str" cm="1">
        <f t="array" ref="I211">[6]!HsGetValue($V$195,"Account#"&amp;$E211,"Allocations#Allocations","FundEntity#FNSG","Projects#"&amp;$V$194,"Scenario#Actual","Version#Official","Year#"&amp;$D211,"Period#"&amp;I$192,"BalanceType#MOVE","CostCentres#"&amp;$C211,"View#PTD")</f>
        <v>#Missing</v>
      </c>
      <c r="J211" s="563" t="str" cm="1">
        <f t="array" ref="J211">[6]!HsGetValue($V$195,"Account#"&amp;$E211,"Allocations#Allocations","FundEntity#FNSG","Projects#"&amp;$V$194,"Scenario#Actual","Version#Official","Year#"&amp;$D211,"Period#"&amp;J$192,"BalanceType#MOVE","CostCentres#"&amp;$C211,"View#PTD")</f>
        <v>#Missing</v>
      </c>
      <c r="K211" s="563" t="str" cm="1">
        <f t="array" ref="K211">[6]!HsGetValue($V$195,"Account#"&amp;$E211,"Allocations#Allocations","FundEntity#FNSG","Projects#"&amp;$V$194,"Scenario#Actual","Version#Official","Year#"&amp;$D211,"Period#"&amp;K$192,"BalanceType#MOVE","CostCentres#"&amp;$C211,"View#PTD")</f>
        <v>#Missing</v>
      </c>
      <c r="L211" s="563" t="str" cm="1">
        <f t="array" ref="L211">[6]!HsGetValue($V$195,"Account#"&amp;$E211,"Allocations#Allocations","FundEntity#FNSG","Projects#"&amp;$V$194,"Scenario#Actual","Version#Official","Year#"&amp;$D211,"Period#"&amp;L$192,"BalanceType#MOVE","CostCentres#"&amp;$C211,"View#PTD")</f>
        <v>#Missing</v>
      </c>
      <c r="M211" s="563" t="str" cm="1">
        <f t="array" ref="M211">[6]!HsGetValue($V$195,"Account#"&amp;$E211,"Allocations#Allocations","FundEntity#FNSG","Projects#"&amp;$V$194,"Scenario#Actual","Version#Official","Year#"&amp;$D211,"Period#"&amp;M$192,"BalanceType#MOVE","CostCentres#"&amp;$C211,"View#PTD")</f>
        <v>#Missing</v>
      </c>
      <c r="N211" s="563" t="str" cm="1">
        <f t="array" ref="N211">[6]!HsGetValue($V$195,"Account#"&amp;$E211,"Allocations#Allocations","FundEntity#FNSG","Projects#"&amp;$V$194,"Scenario#Actual","Version#Official","Year#"&amp;$D211,"Period#"&amp;N$192,"BalanceType#MOVE","CostCentres#"&amp;$C211,"View#PTD")</f>
        <v>#Missing</v>
      </c>
      <c r="O211" s="563" t="str" cm="1">
        <f t="array" ref="O211">[6]!HsGetValue($V$195,"Account#"&amp;$E211,"Allocations#Allocations","FundEntity#FNSG","Projects#"&amp;$V$194,"Scenario#Actual","Version#Official","Year#"&amp;$D211,"Period#"&amp;O$192,"BalanceType#MOVE","CostCentres#"&amp;$C211,"View#PTD")</f>
        <v>#Missing</v>
      </c>
      <c r="P211" s="563" t="str" cm="1">
        <f t="array" ref="P211">[6]!HsGetValue($V$195,"Account#"&amp;$E211,"Allocations#Allocations","FundEntity#FNSG","Projects#"&amp;$V$194,"Scenario#Actual","Version#Official","Year#"&amp;$D211,"Period#"&amp;P$192,"BalanceType#MOVE","CostCentres#"&amp;$C211,"View#PTD")</f>
        <v>#Missing</v>
      </c>
      <c r="Q211" s="563" t="str" cm="1">
        <f t="array" ref="Q211">[6]!HsGetValue($V$195,"Account#"&amp;$E211,"Allocations#Allocations","FundEntity#FNSG","Projects#"&amp;$V$194,"Scenario#Actual","Version#Official","Year#"&amp;$D211,"Period#"&amp;Q$192,"BalanceType#MOVE","CostCentres#"&amp;$C211,"View#PTD")</f>
        <v>#Missing</v>
      </c>
      <c r="S211" s="563" t="str" cm="1">
        <f t="array" ref="S211">[6]!HsGetValue($V$195,"Account#"&amp;$E211,"Allocations#Allocations","FundEntity#FNSG","Projects#"&amp;$V$194,"Scenario#Actual","Version#Official","Year#"&amp;$D211,"Period#"&amp;S$192,"BalanceType#MOVE","CostCentres#"&amp;$C211,"View#YTD")</f>
        <v>#Missing</v>
      </c>
    </row>
    <row r="212" spans="1:19">
      <c r="C212" s="565" t="s">
        <v>433</v>
      </c>
      <c r="D212" s="565" t="s">
        <v>455</v>
      </c>
      <c r="E212" s="565" t="s">
        <v>459</v>
      </c>
      <c r="F212" s="563"/>
      <c r="G212" s="563"/>
      <c r="H212" s="563"/>
      <c r="I212" s="563"/>
      <c r="J212" s="563"/>
      <c r="K212" s="563"/>
      <c r="L212" s="563"/>
      <c r="M212" s="563"/>
      <c r="N212" s="563"/>
      <c r="O212" s="563"/>
      <c r="P212" s="563"/>
      <c r="Q212" s="563"/>
      <c r="S212" s="563"/>
    </row>
    <row r="213" spans="1:19">
      <c r="C213" s="565" t="s">
        <v>433</v>
      </c>
      <c r="D213" s="565" t="s">
        <v>455</v>
      </c>
      <c r="E213" s="565" t="s">
        <v>474</v>
      </c>
      <c r="F213" s="563"/>
      <c r="G213" s="563"/>
      <c r="H213" s="563"/>
      <c r="I213" s="563"/>
      <c r="J213" s="563"/>
      <c r="K213" s="563"/>
      <c r="L213" s="563"/>
      <c r="M213" s="563"/>
      <c r="N213" s="563"/>
      <c r="O213" s="563"/>
      <c r="P213" s="563"/>
      <c r="Q213" s="563"/>
      <c r="S213" s="563"/>
    </row>
    <row r="217" spans="1:19">
      <c r="A217" s="545" t="s">
        <v>475</v>
      </c>
      <c r="B217" s="546"/>
      <c r="C217" s="546"/>
      <c r="D217" s="546"/>
      <c r="E217" s="546"/>
      <c r="F217" s="546"/>
      <c r="G217" s="546"/>
      <c r="H217" s="546"/>
      <c r="I217" s="546"/>
      <c r="J217" s="546"/>
      <c r="K217" s="546"/>
      <c r="L217" s="546"/>
      <c r="M217" s="546"/>
      <c r="N217" s="546"/>
      <c r="O217" s="546"/>
      <c r="P217" s="546"/>
      <c r="Q217" s="546"/>
      <c r="R217" s="546"/>
      <c r="S217" s="546"/>
    </row>
    <row r="218" spans="1:19" ht="15.75" thickBot="1">
      <c r="S218" s="2" t="s">
        <v>4</v>
      </c>
    </row>
    <row r="219" spans="1:19">
      <c r="E219" s="552" t="s">
        <v>18</v>
      </c>
      <c r="F219" s="548" t="s">
        <v>184</v>
      </c>
      <c r="G219" s="548" t="s">
        <v>185</v>
      </c>
      <c r="H219" s="548" t="s">
        <v>186</v>
      </c>
      <c r="I219" s="548" t="s">
        <v>187</v>
      </c>
      <c r="J219" s="548" t="s">
        <v>188</v>
      </c>
      <c r="K219" s="548" t="s">
        <v>189</v>
      </c>
      <c r="L219" s="548" t="s">
        <v>190</v>
      </c>
      <c r="M219" s="548" t="s">
        <v>191</v>
      </c>
      <c r="N219" s="548" t="s">
        <v>192</v>
      </c>
      <c r="O219" s="548" t="s">
        <v>193</v>
      </c>
      <c r="P219" s="548" t="s">
        <v>194</v>
      </c>
      <c r="Q219" s="548" t="s">
        <v>195</v>
      </c>
      <c r="S219" s="548" t="str">
        <f>S192</f>
        <v>Feb</v>
      </c>
    </row>
    <row r="220" spans="1:19">
      <c r="E220" s="548" t="s">
        <v>476</v>
      </c>
      <c r="F220" s="549">
        <f t="shared" ref="F220:Q220" si="21">SUM(F232:F235)</f>
        <v>9057.42</v>
      </c>
      <c r="G220" s="549">
        <f t="shared" si="21"/>
        <v>13500.15</v>
      </c>
      <c r="H220" s="549">
        <f t="shared" si="21"/>
        <v>-1227.3200000000002</v>
      </c>
      <c r="I220" s="549">
        <f t="shared" si="21"/>
        <v>-3146.0599999999995</v>
      </c>
      <c r="J220" s="549">
        <f t="shared" si="21"/>
        <v>11212.25</v>
      </c>
      <c r="K220" s="549">
        <f t="shared" si="21"/>
        <v>21997.38</v>
      </c>
      <c r="L220" s="549">
        <f t="shared" si="21"/>
        <v>81461.399999999994</v>
      </c>
      <c r="M220" s="549">
        <f t="shared" si="21"/>
        <v>7135.12</v>
      </c>
      <c r="N220" s="549">
        <f t="shared" si="21"/>
        <v>21966.43</v>
      </c>
      <c r="O220" s="549">
        <f t="shared" si="21"/>
        <v>1966.72</v>
      </c>
      <c r="P220" s="549">
        <f t="shared" si="21"/>
        <v>171835.56999999998</v>
      </c>
      <c r="Q220" s="549">
        <f t="shared" si="21"/>
        <v>227257.66999999998</v>
      </c>
      <c r="R220" s="550"/>
      <c r="S220" s="549">
        <f>SUM(S232:S235)</f>
        <v>139990.34</v>
      </c>
    </row>
    <row r="221" spans="1:19">
      <c r="E221" s="548" t="s">
        <v>477</v>
      </c>
      <c r="F221" s="549">
        <f t="shared" ref="F221:Q221" si="22">SUM(F227:F230)</f>
        <v>-109427.78</v>
      </c>
      <c r="G221" s="549">
        <f t="shared" si="22"/>
        <v>33905.050000000003</v>
      </c>
      <c r="H221" s="549">
        <f t="shared" si="22"/>
        <v>22563.27</v>
      </c>
      <c r="I221" s="549">
        <f t="shared" si="22"/>
        <v>27968.639999999999</v>
      </c>
      <c r="J221" s="549">
        <f t="shared" si="22"/>
        <v>28330.04</v>
      </c>
      <c r="K221" s="549">
        <f t="shared" si="22"/>
        <v>37633.11</v>
      </c>
      <c r="L221" s="549">
        <f t="shared" si="22"/>
        <v>19469.79</v>
      </c>
      <c r="M221" s="549">
        <f t="shared" si="22"/>
        <v>24626.85</v>
      </c>
      <c r="N221" s="549">
        <f t="shared" si="22"/>
        <v>0</v>
      </c>
      <c r="O221" s="549">
        <f t="shared" si="22"/>
        <v>0</v>
      </c>
      <c r="P221" s="549">
        <f t="shared" si="22"/>
        <v>0</v>
      </c>
      <c r="Q221" s="549">
        <f t="shared" si="22"/>
        <v>0</v>
      </c>
      <c r="R221" s="550"/>
      <c r="S221" s="549">
        <f>SUM(S227:S230)</f>
        <v>85068.97</v>
      </c>
    </row>
    <row r="222" spans="1:19">
      <c r="E222" s="548" t="s">
        <v>478</v>
      </c>
      <c r="F222" s="549">
        <f t="shared" ref="F222:Q222" si="23">F220-F221</f>
        <v>118485.2</v>
      </c>
      <c r="G222" s="549">
        <f t="shared" si="23"/>
        <v>-20404.900000000001</v>
      </c>
      <c r="H222" s="549">
        <f t="shared" si="23"/>
        <v>-23790.59</v>
      </c>
      <c r="I222" s="549">
        <f t="shared" si="23"/>
        <v>-31114.699999999997</v>
      </c>
      <c r="J222" s="549">
        <f t="shared" si="23"/>
        <v>-17117.79</v>
      </c>
      <c r="K222" s="549">
        <f t="shared" si="23"/>
        <v>-15635.73</v>
      </c>
      <c r="L222" s="549">
        <f t="shared" si="23"/>
        <v>61991.609999999993</v>
      </c>
      <c r="M222" s="549">
        <f t="shared" si="23"/>
        <v>-17491.73</v>
      </c>
      <c r="N222" s="549">
        <f t="shared" si="23"/>
        <v>21966.43</v>
      </c>
      <c r="O222" s="549">
        <f t="shared" si="23"/>
        <v>1966.72</v>
      </c>
      <c r="P222" s="549">
        <f t="shared" si="23"/>
        <v>171835.56999999998</v>
      </c>
      <c r="Q222" s="549">
        <f t="shared" si="23"/>
        <v>227257.66999999998</v>
      </c>
      <c r="R222" s="550"/>
      <c r="S222" s="549">
        <f>S220-S221</f>
        <v>54921.369999999995</v>
      </c>
    </row>
    <row r="226" spans="1:22">
      <c r="B226" s="511" t="s">
        <v>432</v>
      </c>
      <c r="F226" s="562" t="s">
        <v>184</v>
      </c>
      <c r="G226" s="562" t="s">
        <v>185</v>
      </c>
      <c r="H226" s="562" t="s">
        <v>186</v>
      </c>
      <c r="I226" s="562" t="s">
        <v>187</v>
      </c>
      <c r="J226" s="562" t="s">
        <v>188</v>
      </c>
      <c r="K226" s="562" t="s">
        <v>189</v>
      </c>
      <c r="L226" s="562" t="s">
        <v>190</v>
      </c>
      <c r="M226" s="562" t="s">
        <v>191</v>
      </c>
      <c r="N226" s="562" t="s">
        <v>192</v>
      </c>
      <c r="O226" s="562" t="s">
        <v>193</v>
      </c>
      <c r="P226" s="562" t="s">
        <v>194</v>
      </c>
      <c r="Q226" s="562" t="s">
        <v>195</v>
      </c>
      <c r="S226" s="562" t="str">
        <f>S219</f>
        <v>Feb</v>
      </c>
    </row>
    <row r="227" spans="1:22">
      <c r="C227" t="s">
        <v>433</v>
      </c>
      <c r="D227" t="s">
        <v>413</v>
      </c>
      <c r="E227" t="s">
        <v>479</v>
      </c>
      <c r="F227" s="563" cm="1">
        <f t="array" ref="F227">[6]!HsGetValue($V$229,"Account#"&amp;LEFT($E227,7),"Allocations#Allocations","FundEntity#FNSG","Projects#"&amp;$V$228,"Scenario#Actual","Version#Official","Year#"&amp;$D227,"Period#"&amp;F$226,"BalanceType#MOVE","CostCentres#"&amp;$C227,"View#PTD")</f>
        <v>-19375</v>
      </c>
      <c r="G227" s="563" cm="1">
        <f t="array" ref="G227">[6]!HsGetValue($V$229,"Account#"&amp;LEFT($E227,7),"Allocations#Allocations","FundEntity#FNSG","Projects#"&amp;$V$228,"Scenario#Actual","Version#Official","Year#"&amp;$D227,"Period#"&amp;G$226,"BalanceType#MOVE","CostCentres#"&amp;$C227,"View#PTD")</f>
        <v>0</v>
      </c>
      <c r="H227" s="563" cm="1">
        <f t="array" ref="H227">[6]!HsGetValue($V$229,"Account#"&amp;LEFT($E227,7),"Allocations#Allocations","FundEntity#FNSG","Projects#"&amp;$V$228,"Scenario#Actual","Version#Official","Year#"&amp;$D227,"Period#"&amp;H$226,"BalanceType#MOVE","CostCentres#"&amp;$C227,"View#PTD")</f>
        <v>288.5</v>
      </c>
      <c r="I227" s="563" cm="1">
        <f t="array" ref="I227">[6]!HsGetValue($V$229,"Account#"&amp;LEFT($E227,7),"Allocations#Allocations","FundEntity#FNSG","Projects#"&amp;$V$228,"Scenario#Actual","Version#Official","Year#"&amp;$D227,"Period#"&amp;I$226,"BalanceType#MOVE","CostCentres#"&amp;$C227,"View#PTD")</f>
        <v>558.59</v>
      </c>
      <c r="J227" s="563" cm="1">
        <f t="array" ref="J227">[6]!HsGetValue($V$229,"Account#"&amp;LEFT($E227,7),"Allocations#Allocations","FundEntity#FNSG","Projects#"&amp;$V$228,"Scenario#Actual","Version#Official","Year#"&amp;$D227,"Period#"&amp;J$226,"BalanceType#MOVE","CostCentres#"&amp;$C227,"View#PTD")</f>
        <v>176.29</v>
      </c>
      <c r="K227" s="563" cm="1">
        <f t="array" ref="K227">[6]!HsGetValue($V$229,"Account#"&amp;LEFT($E227,7),"Allocations#Allocations","FundEntity#FNSG","Projects#"&amp;$V$228,"Scenario#Actual","Version#Official","Year#"&amp;$D227,"Period#"&amp;K$226,"BalanceType#MOVE","CostCentres#"&amp;$C227,"View#PTD")</f>
        <v>711.64</v>
      </c>
      <c r="L227" s="563" cm="1">
        <f t="array" ref="L227">[6]!HsGetValue($V$229,"Account#"&amp;LEFT($E227,7),"Allocations#Allocations","FundEntity#FNSG","Projects#"&amp;$V$228,"Scenario#Actual","Version#Official","Year#"&amp;$D227,"Period#"&amp;L$226,"BalanceType#MOVE","CostCentres#"&amp;$C227,"View#PTD")</f>
        <v>396</v>
      </c>
      <c r="M227" s="563" cm="1">
        <f t="array" ref="M227">[6]!HsGetValue($V$229,"Account#"&amp;LEFT($E227,7),"Allocations#Allocations","FundEntity#FNSG","Projects#"&amp;$V$228,"Scenario#Actual","Version#Official","Year#"&amp;$D227,"Period#"&amp;M$226,"BalanceType#MOVE","CostCentres#"&amp;$C227,"View#PTD")</f>
        <v>1637.96</v>
      </c>
      <c r="N227" s="563" cm="1">
        <f t="array" ref="N227">[6]!HsGetValue($V$229,"Account#"&amp;LEFT($E227,7),"Allocations#Allocations","FundEntity#FNSG","Projects#"&amp;$V$228,"Scenario#Actual","Version#Official","Year#"&amp;$D227,"Period#"&amp;N$226,"BalanceType#MOVE","CostCentres#"&amp;$C227,"View#PTD")</f>
        <v>0</v>
      </c>
      <c r="O227" s="563" cm="1">
        <f t="array" ref="O227">[6]!HsGetValue($V$229,"Account#"&amp;LEFT($E227,7),"Allocations#Allocations","FundEntity#FNSG","Projects#"&amp;$V$228,"Scenario#Actual","Version#Official","Year#"&amp;$D227,"Period#"&amp;O$226,"BalanceType#MOVE","CostCentres#"&amp;$C227,"View#PTD")</f>
        <v>0</v>
      </c>
      <c r="P227" s="563" cm="1">
        <f t="array" ref="P227">[6]!HsGetValue($V$229,"Account#"&amp;LEFT($E227,7),"Allocations#Allocations","FundEntity#FNSG","Projects#"&amp;$V$228,"Scenario#Actual","Version#Official","Year#"&amp;$D227,"Period#"&amp;P$226,"BalanceType#MOVE","CostCentres#"&amp;$C227,"View#PTD")</f>
        <v>0</v>
      </c>
      <c r="Q227" s="563" cm="1">
        <f t="array" ref="Q227">[6]!HsGetValue($V$229,"Account#"&amp;LEFT($E227,7),"Allocations#Allocations","FundEntity#FNSG","Projects#"&amp;$V$228,"Scenario#Actual","Version#Official","Year#"&amp;$D227,"Period#"&amp;Q$226,"BalanceType#MOVE","CostCentres#"&amp;$C227,"View#PTD")</f>
        <v>0</v>
      </c>
      <c r="S227" s="563" cm="1">
        <f t="array" ref="S227">[6]!HsGetValue($V$229,"Account#"&amp;LEFT($E227,7),"Allocations#Allocations","FundEntity#FNSG","Projects#"&amp;$V$228,"Scenario#Actual","Version#Official","Year#"&amp;$D227,"Period#"&amp;S$226,"BalanceType#MOVE","CostCentres#"&amp;$C227,"View#YTD")</f>
        <v>-15606.02</v>
      </c>
    </row>
    <row r="228" spans="1:22">
      <c r="C228" t="s">
        <v>433</v>
      </c>
      <c r="D228" t="s">
        <v>413</v>
      </c>
      <c r="E228" t="s">
        <v>480</v>
      </c>
      <c r="F228" s="563" cm="1">
        <f t="array" ref="F228">[6]!HsGetValue($V$229,"Account#"&amp;LEFT($E228,7),"Allocations#Allocations","FundEntity#FNSG","Projects#"&amp;$V$228,"Scenario#Actual","Version#Official","Year#"&amp;$D228,"Period#"&amp;F$226,"BalanceType#MOVE","CostCentres#"&amp;$C228,"View#PTD")</f>
        <v>-101810.51</v>
      </c>
      <c r="G228" s="563" cm="1">
        <f t="array" ref="G228">[6]!HsGetValue($V$229,"Account#"&amp;LEFT($E228,7),"Allocations#Allocations","FundEntity#FNSG","Projects#"&amp;$V$228,"Scenario#Actual","Version#Official","Year#"&amp;$D228,"Period#"&amp;G$226,"BalanceType#MOVE","CostCentres#"&amp;$C228,"View#PTD")</f>
        <v>11930.5</v>
      </c>
      <c r="H228" s="563" cm="1">
        <f t="array" ref="H228">[6]!HsGetValue($V$229,"Account#"&amp;LEFT($E228,7),"Allocations#Allocations","FundEntity#FNSG","Projects#"&amp;$V$228,"Scenario#Actual","Version#Official","Year#"&amp;$D228,"Period#"&amp;H$226,"BalanceType#MOVE","CostCentres#"&amp;$C228,"View#PTD")</f>
        <v>18193.05</v>
      </c>
      <c r="I228" s="563" cm="1">
        <f t="array" ref="I228">[6]!HsGetValue($V$229,"Account#"&amp;LEFT($E228,7),"Allocations#Allocations","FundEntity#FNSG","Projects#"&amp;$V$228,"Scenario#Actual","Version#Official","Year#"&amp;$D228,"Period#"&amp;I$226,"BalanceType#MOVE","CostCentres#"&amp;$C228,"View#PTD")</f>
        <v>16936.14</v>
      </c>
      <c r="J228" s="563" cm="1">
        <f t="array" ref="J228">[6]!HsGetValue($V$229,"Account#"&amp;LEFT($E228,7),"Allocations#Allocations","FundEntity#FNSG","Projects#"&amp;$V$228,"Scenario#Actual","Version#Official","Year#"&amp;$D228,"Period#"&amp;J$226,"BalanceType#MOVE","CostCentres#"&amp;$C228,"View#PTD")</f>
        <v>14950</v>
      </c>
      <c r="K228" s="563" cm="1">
        <f t="array" ref="K228">[6]!HsGetValue($V$229,"Account#"&amp;LEFT($E228,7),"Allocations#Allocations","FundEntity#FNSG","Projects#"&amp;$V$228,"Scenario#Actual","Version#Official","Year#"&amp;$D228,"Period#"&amp;K$226,"BalanceType#MOVE","CostCentres#"&amp;$C228,"View#PTD")</f>
        <v>13897.5</v>
      </c>
      <c r="L228" s="563" cm="1">
        <f t="array" ref="L228">[6]!HsGetValue($V$229,"Account#"&amp;LEFT($E228,7),"Allocations#Allocations","FundEntity#FNSG","Projects#"&amp;$V$228,"Scenario#Actual","Version#Official","Year#"&amp;$D228,"Period#"&amp;L$226,"BalanceType#MOVE","CostCentres#"&amp;$C228,"View#PTD")</f>
        <v>311.86</v>
      </c>
      <c r="M228" s="563" cm="1">
        <f t="array" ref="M228">[6]!HsGetValue($V$229,"Account#"&amp;LEFT($E228,7),"Allocations#Allocations","FundEntity#FNSG","Projects#"&amp;$V$228,"Scenario#Actual","Version#Official","Year#"&amp;$D228,"Period#"&amp;M$226,"BalanceType#MOVE","CostCentres#"&amp;$C228,"View#PTD")</f>
        <v>19496.59</v>
      </c>
      <c r="N228" s="563" cm="1">
        <f t="array" ref="N228">[6]!HsGetValue($V$229,"Account#"&amp;LEFT($E228,7),"Allocations#Allocations","FundEntity#FNSG","Projects#"&amp;$V$228,"Scenario#Actual","Version#Official","Year#"&amp;$D228,"Period#"&amp;N$226,"BalanceType#MOVE","CostCentres#"&amp;$C228,"View#PTD")</f>
        <v>0</v>
      </c>
      <c r="O228" s="563" cm="1">
        <f t="array" ref="O228">[6]!HsGetValue($V$229,"Account#"&amp;LEFT($E228,7),"Allocations#Allocations","FundEntity#FNSG","Projects#"&amp;$V$228,"Scenario#Actual","Version#Official","Year#"&amp;$D228,"Period#"&amp;O$226,"BalanceType#MOVE","CostCentres#"&amp;$C228,"View#PTD")</f>
        <v>0</v>
      </c>
      <c r="P228" s="563" cm="1">
        <f t="array" ref="P228">[6]!HsGetValue($V$229,"Account#"&amp;LEFT($E228,7),"Allocations#Allocations","FundEntity#FNSG","Projects#"&amp;$V$228,"Scenario#Actual","Version#Official","Year#"&amp;$D228,"Period#"&amp;P$226,"BalanceType#MOVE","CostCentres#"&amp;$C228,"View#PTD")</f>
        <v>0</v>
      </c>
      <c r="Q228" s="563" cm="1">
        <f t="array" ref="Q228">[6]!HsGetValue($V$229,"Account#"&amp;LEFT($E228,7),"Allocations#Allocations","FundEntity#FNSG","Projects#"&amp;$V$228,"Scenario#Actual","Version#Official","Year#"&amp;$D228,"Period#"&amp;Q$226,"BalanceType#MOVE","CostCentres#"&amp;$C228,"View#PTD")</f>
        <v>0</v>
      </c>
      <c r="S228" s="563" cm="1">
        <f t="array" ref="S228">[6]!HsGetValue($V$229,"Account#"&amp;LEFT($E228,7),"Allocations#Allocations","FundEntity#FNSG","Projects#"&amp;$V$228,"Scenario#Actual","Version#Official","Year#"&amp;$D228,"Period#"&amp;S$226,"BalanceType#MOVE","CostCentres#"&amp;$C228,"View#YTD")</f>
        <v>-6094.8699999999917</v>
      </c>
      <c r="V228" t="s">
        <v>436</v>
      </c>
    </row>
    <row r="229" spans="1:22">
      <c r="C229" t="s">
        <v>433</v>
      </c>
      <c r="D229" t="s">
        <v>413</v>
      </c>
      <c r="E229" t="s">
        <v>481</v>
      </c>
      <c r="F229" s="563" cm="1">
        <f t="array" ref="F229">[6]!HsGetValue($V$229,"Account#"&amp;LEFT($E229,7),"Allocations#Allocations","FundEntity#FNSG","Projects#"&amp;$V$228,"Scenario#Actual","Version#Official","Year#"&amp;$D229,"Period#"&amp;F$226,"BalanceType#MOVE","CostCentres#"&amp;$C229,"View#PTD")</f>
        <v>0</v>
      </c>
      <c r="G229" s="563" cm="1">
        <f t="array" ref="G229">[6]!HsGetValue($V$229,"Account#"&amp;LEFT($E229,7),"Allocations#Allocations","FundEntity#FNSG","Projects#"&amp;$V$228,"Scenario#Actual","Version#Official","Year#"&amp;$D229,"Period#"&amp;G$226,"BalanceType#MOVE","CostCentres#"&amp;$C229,"View#PTD")</f>
        <v>0</v>
      </c>
      <c r="H229" s="563" cm="1">
        <f t="array" ref="H229">[6]!HsGetValue($V$229,"Account#"&amp;LEFT($E229,7),"Allocations#Allocations","FundEntity#FNSG","Projects#"&amp;$V$228,"Scenario#Actual","Version#Official","Year#"&amp;$D229,"Period#"&amp;H$226,"BalanceType#MOVE","CostCentres#"&amp;$C229,"View#PTD")</f>
        <v>1422.15</v>
      </c>
      <c r="I229" s="563" cm="1">
        <f t="array" ref="I229">[6]!HsGetValue($V$229,"Account#"&amp;LEFT($E229,7),"Allocations#Allocations","FundEntity#FNSG","Projects#"&amp;$V$228,"Scenario#Actual","Version#Official","Year#"&amp;$D229,"Period#"&amp;I$226,"BalanceType#MOVE","CostCentres#"&amp;$C229,"View#PTD")</f>
        <v>1331.33</v>
      </c>
      <c r="J229" s="563" cm="1">
        <f t="array" ref="J229">[6]!HsGetValue($V$229,"Account#"&amp;LEFT($E229,7),"Allocations#Allocations","FundEntity#FNSG","Projects#"&amp;$V$228,"Scenario#Actual","Version#Official","Year#"&amp;$D229,"Period#"&amp;J$226,"BalanceType#MOVE","CostCentres#"&amp;$C229,"View#PTD")</f>
        <v>0</v>
      </c>
      <c r="K229" s="563" cm="1">
        <f t="array" ref="K229">[6]!HsGetValue($V$229,"Account#"&amp;LEFT($E229,7),"Allocations#Allocations","FundEntity#FNSG","Projects#"&amp;$V$228,"Scenario#Actual","Version#Official","Year#"&amp;$D229,"Period#"&amp;K$226,"BalanceType#MOVE","CostCentres#"&amp;$C229,"View#PTD")</f>
        <v>1726.25</v>
      </c>
      <c r="L229" s="563" cm="1">
        <f t="array" ref="L229">[6]!HsGetValue($V$229,"Account#"&amp;LEFT($E229,7),"Allocations#Allocations","FundEntity#FNSG","Projects#"&amp;$V$228,"Scenario#Actual","Version#Official","Year#"&amp;$D229,"Period#"&amp;L$226,"BalanceType#MOVE","CostCentres#"&amp;$C229,"View#PTD")</f>
        <v>1219</v>
      </c>
      <c r="M229" s="563" cm="1">
        <f t="array" ref="M229">[6]!HsGetValue($V$229,"Account#"&amp;LEFT($E229,7),"Allocations#Allocations","FundEntity#FNSG","Projects#"&amp;$V$228,"Scenario#Actual","Version#Official","Year#"&amp;$D229,"Period#"&amp;M$226,"BalanceType#MOVE","CostCentres#"&amp;$C229,"View#PTD")</f>
        <v>0</v>
      </c>
      <c r="N229" s="563" cm="1">
        <f t="array" ref="N229">[6]!HsGetValue($V$229,"Account#"&amp;LEFT($E229,7),"Allocations#Allocations","FundEntity#FNSG","Projects#"&amp;$V$228,"Scenario#Actual","Version#Official","Year#"&amp;$D229,"Period#"&amp;N$226,"BalanceType#MOVE","CostCentres#"&amp;$C229,"View#PTD")</f>
        <v>0</v>
      </c>
      <c r="O229" s="563" cm="1">
        <f t="array" ref="O229">[6]!HsGetValue($V$229,"Account#"&amp;LEFT($E229,7),"Allocations#Allocations","FundEntity#FNSG","Projects#"&amp;$V$228,"Scenario#Actual","Version#Official","Year#"&amp;$D229,"Period#"&amp;O$226,"BalanceType#MOVE","CostCentres#"&amp;$C229,"View#PTD")</f>
        <v>0</v>
      </c>
      <c r="P229" s="563" cm="1">
        <f t="array" ref="P229">[6]!HsGetValue($V$229,"Account#"&amp;LEFT($E229,7),"Allocations#Allocations","FundEntity#FNSG","Projects#"&amp;$V$228,"Scenario#Actual","Version#Official","Year#"&amp;$D229,"Period#"&amp;P$226,"BalanceType#MOVE","CostCentres#"&amp;$C229,"View#PTD")</f>
        <v>0</v>
      </c>
      <c r="Q229" s="563" cm="1">
        <f t="array" ref="Q229">[6]!HsGetValue($V$229,"Account#"&amp;LEFT($E229,7),"Allocations#Allocations","FundEntity#FNSG","Projects#"&amp;$V$228,"Scenario#Actual","Version#Official","Year#"&amp;$D229,"Period#"&amp;Q$226,"BalanceType#MOVE","CostCentres#"&amp;$C229,"View#PTD")</f>
        <v>0</v>
      </c>
      <c r="S229" s="563" cm="1">
        <f t="array" ref="S229">[6]!HsGetValue($V$229,"Account#"&amp;LEFT($E229,7),"Allocations#Allocations","FundEntity#FNSG","Projects#"&amp;$V$228,"Scenario#Actual","Version#Official","Year#"&amp;$D229,"Period#"&amp;S$226,"BalanceType#MOVE","CostCentres#"&amp;$C229,"View#YTD")</f>
        <v>5698.73</v>
      </c>
      <c r="V229" t="s">
        <v>438</v>
      </c>
    </row>
    <row r="230" spans="1:22">
      <c r="C230" t="s">
        <v>433</v>
      </c>
      <c r="D230" t="s">
        <v>413</v>
      </c>
      <c r="E230" t="s">
        <v>482</v>
      </c>
      <c r="F230" s="563" cm="1">
        <f t="array" ref="F230">[6]!HsGetValue($V$229,"Account#"&amp;LEFT($E230,7),"Allocations#Allocations","FundEntity#FNSG","Projects#"&amp;$V$228,"Scenario#Actual","Version#Official","Year#"&amp;$D230,"Period#"&amp;F$226,"BalanceType#MOVE","CostCentres#"&amp;$C230,"View#PTD")</f>
        <v>11757.73</v>
      </c>
      <c r="G230" s="563" cm="1">
        <f t="array" ref="G230">[6]!HsGetValue($V$229,"Account#"&amp;LEFT($E230,7),"Allocations#Allocations","FundEntity#FNSG","Projects#"&amp;$V$228,"Scenario#Actual","Version#Official","Year#"&amp;$D230,"Period#"&amp;G$226,"BalanceType#MOVE","CostCentres#"&amp;$C230,"View#PTD")</f>
        <v>21974.55</v>
      </c>
      <c r="H230" s="563" cm="1">
        <f t="array" ref="H230">[6]!HsGetValue($V$229,"Account#"&amp;LEFT($E230,7),"Allocations#Allocations","FundEntity#FNSG","Projects#"&amp;$V$228,"Scenario#Actual","Version#Official","Year#"&amp;$D230,"Period#"&amp;H$226,"BalanceType#MOVE","CostCentres#"&amp;$C230,"View#PTD")</f>
        <v>2659.57</v>
      </c>
      <c r="I230" s="563" cm="1">
        <f t="array" ref="I230">[6]!HsGetValue($V$229,"Account#"&amp;LEFT($E230,7),"Allocations#Allocations","FundEntity#FNSG","Projects#"&amp;$V$228,"Scenario#Actual","Version#Official","Year#"&amp;$D230,"Period#"&amp;I$226,"BalanceType#MOVE","CostCentres#"&amp;$C230,"View#PTD")</f>
        <v>9142.5800000000017</v>
      </c>
      <c r="J230" s="563" cm="1">
        <f t="array" ref="J230">[6]!HsGetValue($V$229,"Account#"&amp;LEFT($E230,7),"Allocations#Allocations","FundEntity#FNSG","Projects#"&amp;$V$228,"Scenario#Actual","Version#Official","Year#"&amp;$D230,"Period#"&amp;J$226,"BalanceType#MOVE","CostCentres#"&amp;$C230,"View#PTD")</f>
        <v>13203.749999999998</v>
      </c>
      <c r="K230" s="563" cm="1">
        <f t="array" ref="K230">[6]!HsGetValue($V$229,"Account#"&amp;LEFT($E230,7),"Allocations#Allocations","FundEntity#FNSG","Projects#"&amp;$V$228,"Scenario#Actual","Version#Official","Year#"&amp;$D230,"Period#"&amp;K$226,"BalanceType#MOVE","CostCentres#"&amp;$C230,"View#PTD")</f>
        <v>21297.72</v>
      </c>
      <c r="L230" s="563" cm="1">
        <f t="array" ref="L230">[6]!HsGetValue($V$229,"Account#"&amp;LEFT($E230,7),"Allocations#Allocations","FundEntity#FNSG","Projects#"&amp;$V$228,"Scenario#Actual","Version#Official","Year#"&amp;$D230,"Period#"&amp;L$226,"BalanceType#MOVE","CostCentres#"&amp;$C230,"View#PTD")</f>
        <v>17542.93</v>
      </c>
      <c r="M230" s="563" cm="1">
        <f t="array" ref="M230">[6]!HsGetValue($V$229,"Account#"&amp;LEFT($E230,7),"Allocations#Allocations","FundEntity#FNSG","Projects#"&amp;$V$228,"Scenario#Actual","Version#Official","Year#"&amp;$D230,"Period#"&amp;M$226,"BalanceType#MOVE","CostCentres#"&amp;$C230,"View#PTD")</f>
        <v>3492.3</v>
      </c>
      <c r="N230" s="563" cm="1">
        <f t="array" ref="N230">[6]!HsGetValue($V$229,"Account#"&amp;LEFT($E230,7),"Allocations#Allocations","FundEntity#FNSG","Projects#"&amp;$V$228,"Scenario#Actual","Version#Official","Year#"&amp;$D230,"Period#"&amp;N$226,"BalanceType#MOVE","CostCentres#"&amp;$C230,"View#PTD")</f>
        <v>0</v>
      </c>
      <c r="O230" s="563" cm="1">
        <f t="array" ref="O230">[6]!HsGetValue($V$229,"Account#"&amp;LEFT($E230,7),"Allocations#Allocations","FundEntity#FNSG","Projects#"&amp;$V$228,"Scenario#Actual","Version#Official","Year#"&amp;$D230,"Period#"&amp;O$226,"BalanceType#MOVE","CostCentres#"&amp;$C230,"View#PTD")</f>
        <v>0</v>
      </c>
      <c r="P230" s="563" cm="1">
        <f t="array" ref="P230">[6]!HsGetValue($V$229,"Account#"&amp;LEFT($E230,7),"Allocations#Allocations","FundEntity#FNSG","Projects#"&amp;$V$228,"Scenario#Actual","Version#Official","Year#"&amp;$D230,"Period#"&amp;P$226,"BalanceType#MOVE","CostCentres#"&amp;$C230,"View#PTD")</f>
        <v>0</v>
      </c>
      <c r="Q230" s="563" cm="1">
        <f t="array" ref="Q230">[6]!HsGetValue($V$229,"Account#"&amp;LEFT($E230,7),"Allocations#Allocations","FundEntity#FNSG","Projects#"&amp;$V$228,"Scenario#Actual","Version#Official","Year#"&amp;$D230,"Period#"&amp;Q$226,"BalanceType#MOVE","CostCentres#"&amp;$C230,"View#PTD")</f>
        <v>0</v>
      </c>
      <c r="S230" s="563" cm="1">
        <f t="array" ref="S230">[6]!HsGetValue($V$229,"Account#"&amp;LEFT($E230,7),"Allocations#Allocations","FundEntity#FNSG","Projects#"&amp;$V$228,"Scenario#Actual","Version#Official","Year#"&amp;$D230,"Period#"&amp;S$226,"BalanceType#MOVE","CostCentres#"&amp;$C230,"View#YTD")</f>
        <v>101071.12999999999</v>
      </c>
    </row>
    <row r="232" spans="1:22">
      <c r="C232" t="s">
        <v>433</v>
      </c>
      <c r="D232" t="s">
        <v>455</v>
      </c>
      <c r="E232" t="s">
        <v>479</v>
      </c>
      <c r="F232" s="563" cm="1">
        <f t="array" ref="F232">[6]!HsGetValue($V$229,"Account#"&amp;LEFT($E232,7),"Allocations#Allocations","FundEntity#FNSG","Projects#"&amp;$V$228,"Scenario#Actual","Version#Official","Year#"&amp;$D232,"Period#"&amp;F$226,"BalanceType#MOVE","CostCentres#"&amp;$C232,"View#PTD")</f>
        <v>1679.42</v>
      </c>
      <c r="G232" s="563" cm="1">
        <f t="array" ref="G232">[6]!HsGetValue($V$229,"Account#"&amp;LEFT($E232,7),"Allocations#Allocations","FundEntity#FNSG","Projects#"&amp;$V$228,"Scenario#Actual","Version#Official","Year#"&amp;$D232,"Period#"&amp;G$226,"BalanceType#MOVE","CostCentres#"&amp;$C232,"View#PTD")</f>
        <v>0</v>
      </c>
      <c r="H232" s="563" cm="1">
        <f t="array" ref="H232">[6]!HsGetValue($V$229,"Account#"&amp;LEFT($E232,7),"Allocations#Allocations","FundEntity#FNSG","Projects#"&amp;$V$228,"Scenario#Actual","Version#Official","Year#"&amp;$D232,"Period#"&amp;H$226,"BalanceType#MOVE","CostCentres#"&amp;$C232,"View#PTD")</f>
        <v>0</v>
      </c>
      <c r="I232" s="563" cm="1">
        <f t="array" ref="I232">[6]!HsGetValue($V$229,"Account#"&amp;LEFT($E232,7),"Allocations#Allocations","FundEntity#FNSG","Projects#"&amp;$V$228,"Scenario#Actual","Version#Official","Year#"&amp;$D232,"Period#"&amp;I$226,"BalanceType#MOVE","CostCentres#"&amp;$C232,"View#PTD")</f>
        <v>800.8</v>
      </c>
      <c r="J232" s="563" cm="1">
        <f t="array" ref="J232">[6]!HsGetValue($V$229,"Account#"&amp;LEFT($E232,7),"Allocations#Allocations","FundEntity#FNSG","Projects#"&amp;$V$228,"Scenario#Actual","Version#Official","Year#"&amp;$D232,"Period#"&amp;J$226,"BalanceType#MOVE","CostCentres#"&amp;$C232,"View#PTD")</f>
        <v>-1690.3</v>
      </c>
      <c r="K232" s="563" cm="1">
        <f t="array" ref="K232">[6]!HsGetValue($V$229,"Account#"&amp;LEFT($E232,7),"Allocations#Allocations","FundEntity#FNSG","Projects#"&amp;$V$228,"Scenario#Actual","Version#Official","Year#"&amp;$D232,"Period#"&amp;K$226,"BalanceType#MOVE","CostCentres#"&amp;$C232,"View#PTD")</f>
        <v>403.54</v>
      </c>
      <c r="L232" s="563" cm="1">
        <f t="array" ref="L232">[6]!HsGetValue($V$229,"Account#"&amp;LEFT($E232,7),"Allocations#Allocations","FundEntity#FNSG","Projects#"&amp;$V$228,"Scenario#Actual","Version#Official","Year#"&amp;$D232,"Period#"&amp;L$226,"BalanceType#MOVE","CostCentres#"&amp;$C232,"View#PTD")</f>
        <v>45280.25</v>
      </c>
      <c r="M232" s="563" cm="1">
        <f t="array" ref="M232">[6]!HsGetValue($V$229,"Account#"&amp;LEFT($E232,7),"Allocations#Allocations","FundEntity#FNSG","Projects#"&amp;$V$228,"Scenario#Actual","Version#Official","Year#"&amp;$D232,"Period#"&amp;M$226,"BalanceType#MOVE","CostCentres#"&amp;$C232,"View#PTD")</f>
        <v>3110.83</v>
      </c>
      <c r="N232" s="563" cm="1">
        <f t="array" ref="N232">[6]!HsGetValue($V$229,"Account#"&amp;LEFT($E232,7),"Allocations#Allocations","FundEntity#FNSG","Projects#"&amp;$V$228,"Scenario#Actual","Version#Official","Year#"&amp;$D232,"Period#"&amp;N$226,"BalanceType#MOVE","CostCentres#"&amp;$C232,"View#PTD")</f>
        <v>1011.5</v>
      </c>
      <c r="O232" s="563" cm="1">
        <f t="array" ref="O232">[6]!HsGetValue($V$229,"Account#"&amp;LEFT($E232,7),"Allocations#Allocations","FundEntity#FNSG","Projects#"&amp;$V$228,"Scenario#Actual","Version#Official","Year#"&amp;$D232,"Period#"&amp;O$226,"BalanceType#MOVE","CostCentres#"&amp;$C232,"View#PTD")</f>
        <v>1592.72</v>
      </c>
      <c r="P232" s="563" cm="1">
        <f t="array" ref="P232">[6]!HsGetValue($V$229,"Account#"&amp;LEFT($E232,7),"Allocations#Allocations","FundEntity#FNSG","Projects#"&amp;$V$228,"Scenario#Actual","Version#Official","Year#"&amp;$D232,"Period#"&amp;P$226,"BalanceType#MOVE","CostCentres#"&amp;$C232,"View#PTD")</f>
        <v>216.83</v>
      </c>
      <c r="Q232" s="563" cm="1">
        <f t="array" ref="Q232">[6]!HsGetValue($V$229,"Account#"&amp;LEFT($E232,7),"Allocations#Allocations","FundEntity#FNSG","Projects#"&amp;$V$228,"Scenario#Actual","Version#Official","Year#"&amp;$D232,"Period#"&amp;Q$226,"BalanceType#MOVE","CostCentres#"&amp;$C232,"View#PTD")</f>
        <v>453.09</v>
      </c>
      <c r="S232" s="563" cm="1">
        <f t="array" ref="S232">[6]!HsGetValue($V$229,"Account#"&amp;LEFT($E232,7),"Allocations#Allocations","FundEntity#FNSG","Projects#"&amp;$V$228,"Scenario#Actual","Version#Official","Year#"&amp;$D232,"Period#"&amp;S$226,"BalanceType#MOVE","CostCentres#"&amp;$C232,"View#YTD")</f>
        <v>49584.54</v>
      </c>
    </row>
    <row r="233" spans="1:22">
      <c r="C233" t="s">
        <v>433</v>
      </c>
      <c r="D233" t="s">
        <v>455</v>
      </c>
      <c r="E233" t="s">
        <v>480</v>
      </c>
      <c r="F233" s="563" cm="1">
        <f t="array" ref="F233">[6]!HsGetValue($V$229,"Account#"&amp;LEFT($E233,7),"Allocations#Allocations","FundEntity#FNSG","Projects#"&amp;$V$228,"Scenario#Actual","Version#Official","Year#"&amp;$D233,"Period#"&amp;F$226,"BalanceType#MOVE","CostCentres#"&amp;$C233,"View#PTD")</f>
        <v>4808</v>
      </c>
      <c r="G233" s="563" cm="1">
        <f t="array" ref="G233">[6]!HsGetValue($V$229,"Account#"&amp;LEFT($E233,7),"Allocations#Allocations","FundEntity#FNSG","Projects#"&amp;$V$228,"Scenario#Actual","Version#Official","Year#"&amp;$D233,"Period#"&amp;G$226,"BalanceType#MOVE","CostCentres#"&amp;$C233,"View#PTD")</f>
        <v>898.91000000000008</v>
      </c>
      <c r="H233" s="563" cm="1">
        <f t="array" ref="H233">[6]!HsGetValue($V$229,"Account#"&amp;LEFT($E233,7),"Allocations#Allocations","FundEntity#FNSG","Projects#"&amp;$V$228,"Scenario#Actual","Version#Official","Year#"&amp;$D233,"Period#"&amp;H$226,"BalanceType#MOVE","CostCentres#"&amp;$C233,"View#PTD")</f>
        <v>0</v>
      </c>
      <c r="I233" s="563" cm="1">
        <f t="array" ref="I233">[6]!HsGetValue($V$229,"Account#"&amp;LEFT($E233,7),"Allocations#Allocations","FundEntity#FNSG","Projects#"&amp;$V$228,"Scenario#Actual","Version#Official","Year#"&amp;$D233,"Period#"&amp;I$226,"BalanceType#MOVE","CostCentres#"&amp;$C233,"View#PTD")</f>
        <v>166.00000000000003</v>
      </c>
      <c r="J233" s="563" cm="1">
        <f t="array" ref="J233">[6]!HsGetValue($V$229,"Account#"&amp;LEFT($E233,7),"Allocations#Allocations","FundEntity#FNSG","Projects#"&amp;$V$228,"Scenario#Actual","Version#Official","Year#"&amp;$D233,"Period#"&amp;J$226,"BalanceType#MOVE","CostCentres#"&amp;$C233,"View#PTD")</f>
        <v>7284</v>
      </c>
      <c r="K233" s="563" cm="1">
        <f t="array" ref="K233">[6]!HsGetValue($V$229,"Account#"&amp;LEFT($E233,7),"Allocations#Allocations","FundEntity#FNSG","Projects#"&amp;$V$228,"Scenario#Actual","Version#Official","Year#"&amp;$D233,"Period#"&amp;K$226,"BalanceType#MOVE","CostCentres#"&amp;$C233,"View#PTD")</f>
        <v>19819.59</v>
      </c>
      <c r="L233" s="563" cm="1">
        <f t="array" ref="L233">[6]!HsGetValue($V$229,"Account#"&amp;LEFT($E233,7),"Allocations#Allocations","FundEntity#FNSG","Projects#"&amp;$V$228,"Scenario#Actual","Version#Official","Year#"&amp;$D233,"Period#"&amp;L$226,"BalanceType#MOVE","CostCentres#"&amp;$C233,"View#PTD")</f>
        <v>33683</v>
      </c>
      <c r="M233" s="563" cm="1">
        <f t="array" ref="M233">[6]!HsGetValue($V$229,"Account#"&amp;LEFT($E233,7),"Allocations#Allocations","FundEntity#FNSG","Projects#"&amp;$V$228,"Scenario#Actual","Version#Official","Year#"&amp;$D233,"Period#"&amp;M$226,"BalanceType#MOVE","CostCentres#"&amp;$C233,"View#PTD")</f>
        <v>978.33</v>
      </c>
      <c r="N233" s="563" cm="1">
        <f t="array" ref="N233">[6]!HsGetValue($V$229,"Account#"&amp;LEFT($E233,7),"Allocations#Allocations","FundEntity#FNSG","Projects#"&amp;$V$228,"Scenario#Actual","Version#Official","Year#"&amp;$D233,"Period#"&amp;N$226,"BalanceType#MOVE","CostCentres#"&amp;$C233,"View#PTD")</f>
        <v>7675.5</v>
      </c>
      <c r="O233" s="563" cm="1">
        <f t="array" ref="O233">[6]!HsGetValue($V$229,"Account#"&amp;LEFT($E233,7),"Allocations#Allocations","FundEntity#FNSG","Projects#"&amp;$V$228,"Scenario#Actual","Version#Official","Year#"&amp;$D233,"Period#"&amp;O$226,"BalanceType#MOVE","CostCentres#"&amp;$C233,"View#PTD")</f>
        <v>374</v>
      </c>
      <c r="P233" s="563" cm="1">
        <f t="array" ref="P233">[6]!HsGetValue($V$229,"Account#"&amp;LEFT($E233,7),"Allocations#Allocations","FundEntity#FNSG","Projects#"&amp;$V$228,"Scenario#Actual","Version#Official","Year#"&amp;$D233,"Period#"&amp;P$226,"BalanceType#MOVE","CostCentres#"&amp;$C233,"View#PTD")</f>
        <v>11303.41</v>
      </c>
      <c r="Q233" s="563" cm="1">
        <f t="array" ref="Q233">[6]!HsGetValue($V$229,"Account#"&amp;LEFT($E233,7),"Allocations#Allocations","FundEntity#FNSG","Projects#"&amp;$V$228,"Scenario#Actual","Version#Official","Year#"&amp;$D233,"Period#"&amp;Q$226,"BalanceType#MOVE","CostCentres#"&amp;$C233,"View#PTD")</f>
        <v>152798.01</v>
      </c>
      <c r="S233" s="563" cm="1">
        <f t="array" ref="S233">[6]!HsGetValue($V$229,"Account#"&amp;LEFT($E233,7),"Allocations#Allocations","FundEntity#FNSG","Projects#"&amp;$V$228,"Scenario#Actual","Version#Official","Year#"&amp;$D233,"Period#"&amp;S$226,"BalanceType#MOVE","CostCentres#"&amp;$C233,"View#YTD")</f>
        <v>67637.83</v>
      </c>
    </row>
    <row r="234" spans="1:22">
      <c r="C234" t="s">
        <v>433</v>
      </c>
      <c r="D234" t="s">
        <v>455</v>
      </c>
      <c r="E234" t="s">
        <v>481</v>
      </c>
      <c r="F234" s="563" cm="1">
        <f t="array" ref="F234">[6]!HsGetValue($V$229,"Account#"&amp;LEFT($E234,7),"Allocations#Allocations","FundEntity#FNSG","Projects#"&amp;$V$228,"Scenario#Actual","Version#Official","Year#"&amp;$D234,"Period#"&amp;F$226,"BalanceType#MOVE","CostCentres#"&amp;$C234,"View#PTD")</f>
        <v>0</v>
      </c>
      <c r="G234" s="563" cm="1">
        <f t="array" ref="G234">[6]!HsGetValue($V$229,"Account#"&amp;LEFT($E234,7),"Allocations#Allocations","FundEntity#FNSG","Projects#"&amp;$V$228,"Scenario#Actual","Version#Official","Year#"&amp;$D234,"Period#"&amp;G$226,"BalanceType#MOVE","CostCentres#"&amp;$C234,"View#PTD")</f>
        <v>760.1</v>
      </c>
      <c r="H234" s="563" cm="1">
        <f t="array" ref="H234">[6]!HsGetValue($V$229,"Account#"&amp;LEFT($E234,7),"Allocations#Allocations","FundEntity#FNSG","Projects#"&amp;$V$228,"Scenario#Actual","Version#Official","Year#"&amp;$D234,"Period#"&amp;H$226,"BalanceType#MOVE","CostCentres#"&amp;$C234,"View#PTD")</f>
        <v>0</v>
      </c>
      <c r="I234" s="563" cm="1">
        <f t="array" ref="I234">[6]!HsGetValue($V$229,"Account#"&amp;LEFT($E234,7),"Allocations#Allocations","FundEntity#FNSG","Projects#"&amp;$V$228,"Scenario#Actual","Version#Official","Year#"&amp;$D234,"Period#"&amp;I$226,"BalanceType#MOVE","CostCentres#"&amp;$C234,"View#PTD")</f>
        <v>0</v>
      </c>
      <c r="J234" s="563" cm="1">
        <f t="array" ref="J234">[6]!HsGetValue($V$229,"Account#"&amp;LEFT($E234,7),"Allocations#Allocations","FundEntity#FNSG","Projects#"&amp;$V$228,"Scenario#Actual","Version#Official","Year#"&amp;$D234,"Period#"&amp;J$226,"BalanceType#MOVE","CostCentres#"&amp;$C234,"View#PTD")</f>
        <v>3212.73</v>
      </c>
      <c r="K234" s="563" cm="1">
        <f t="array" ref="K234">[6]!HsGetValue($V$229,"Account#"&amp;LEFT($E234,7),"Allocations#Allocations","FundEntity#FNSG","Projects#"&amp;$V$228,"Scenario#Actual","Version#Official","Year#"&amp;$D234,"Period#"&amp;K$226,"BalanceType#MOVE","CostCentres#"&amp;$C234,"View#PTD")</f>
        <v>3612.29</v>
      </c>
      <c r="L234" s="563" cm="1">
        <f t="array" ref="L234">[6]!HsGetValue($V$229,"Account#"&amp;LEFT($E234,7),"Allocations#Allocations","FundEntity#FNSG","Projects#"&amp;$V$228,"Scenario#Actual","Version#Official","Year#"&amp;$D234,"Period#"&amp;L$226,"BalanceType#MOVE","CostCentres#"&amp;$C234,"View#PTD")</f>
        <v>-825.1</v>
      </c>
      <c r="M234" s="563" cm="1">
        <f t="array" ref="M234">[6]!HsGetValue($V$229,"Account#"&amp;LEFT($E234,7),"Allocations#Allocations","FundEntity#FNSG","Projects#"&amp;$V$228,"Scenario#Actual","Version#Official","Year#"&amp;$D234,"Period#"&amp;M$226,"BalanceType#MOVE","CostCentres#"&amp;$C234,"View#PTD")</f>
        <v>173</v>
      </c>
      <c r="N234" s="563" cm="1">
        <f t="array" ref="N234">[6]!HsGetValue($V$229,"Account#"&amp;LEFT($E234,7),"Allocations#Allocations","FundEntity#FNSG","Projects#"&amp;$V$228,"Scenario#Actual","Version#Official","Year#"&amp;$D234,"Period#"&amp;N$226,"BalanceType#MOVE","CostCentres#"&amp;$C234,"View#PTD")</f>
        <v>0</v>
      </c>
      <c r="O234" s="563" cm="1">
        <f t="array" ref="O234">[6]!HsGetValue($V$229,"Account#"&amp;LEFT($E234,7),"Allocations#Allocations","FundEntity#FNSG","Projects#"&amp;$V$228,"Scenario#Actual","Version#Official","Year#"&amp;$D234,"Period#"&amp;O$226,"BalanceType#MOVE","CostCentres#"&amp;$C234,"View#PTD")</f>
        <v>0</v>
      </c>
      <c r="P234" s="563" cm="1">
        <f t="array" ref="P234">[6]!HsGetValue($V$229,"Account#"&amp;LEFT($E234,7),"Allocations#Allocations","FundEntity#FNSG","Projects#"&amp;$V$228,"Scenario#Actual","Version#Official","Year#"&amp;$D234,"Period#"&amp;P$226,"BalanceType#MOVE","CostCentres#"&amp;$C234,"View#PTD")</f>
        <v>0</v>
      </c>
      <c r="Q234" s="563" cm="1">
        <f t="array" ref="Q234">[6]!HsGetValue($V$229,"Account#"&amp;LEFT($E234,7),"Allocations#Allocations","FundEntity#FNSG","Projects#"&amp;$V$228,"Scenario#Actual","Version#Official","Year#"&amp;$D234,"Period#"&amp;Q$226,"BalanceType#MOVE","CostCentres#"&amp;$C234,"View#PTD")</f>
        <v>4600.5</v>
      </c>
      <c r="S234" s="563" cm="1">
        <f t="array" ref="S234">[6]!HsGetValue($V$229,"Account#"&amp;LEFT($E234,7),"Allocations#Allocations","FundEntity#FNSG","Projects#"&amp;$V$228,"Scenario#Actual","Version#Official","Year#"&amp;$D234,"Period#"&amp;S$226,"BalanceType#MOVE","CostCentres#"&amp;$C234,"View#YTD")</f>
        <v>6933.0199999999995</v>
      </c>
    </row>
    <row r="235" spans="1:22">
      <c r="C235" t="s">
        <v>433</v>
      </c>
      <c r="D235" t="s">
        <v>455</v>
      </c>
      <c r="E235" t="s">
        <v>482</v>
      </c>
      <c r="F235" s="563" cm="1">
        <f t="array" ref="F235">[6]!HsGetValue($V$229,"Account#"&amp;LEFT($E235,7),"Allocations#Allocations","FundEntity#FNSG","Projects#"&amp;$V$228,"Scenario#Actual","Version#Official","Year#"&amp;$D235,"Period#"&amp;F$226,"BalanceType#MOVE","CostCentres#"&amp;$C235,"View#PTD")</f>
        <v>2570</v>
      </c>
      <c r="G235" s="563" cm="1">
        <f t="array" ref="G235">[6]!HsGetValue($V$229,"Account#"&amp;LEFT($E235,7),"Allocations#Allocations","FundEntity#FNSG","Projects#"&amp;$V$228,"Scenario#Actual","Version#Official","Year#"&amp;$D235,"Period#"&amp;G$226,"BalanceType#MOVE","CostCentres#"&amp;$C235,"View#PTD")</f>
        <v>11841.14</v>
      </c>
      <c r="H235" s="563" cm="1">
        <f t="array" ref="H235">[6]!HsGetValue($V$229,"Account#"&amp;LEFT($E235,7),"Allocations#Allocations","FundEntity#FNSG","Projects#"&amp;$V$228,"Scenario#Actual","Version#Official","Year#"&amp;$D235,"Period#"&amp;H$226,"BalanceType#MOVE","CostCentres#"&amp;$C235,"View#PTD")</f>
        <v>-1227.3200000000002</v>
      </c>
      <c r="I235" s="563" cm="1">
        <f t="array" ref="I235">[6]!HsGetValue($V$229,"Account#"&amp;LEFT($E235,7),"Allocations#Allocations","FundEntity#FNSG","Projects#"&amp;$V$228,"Scenario#Actual","Version#Official","Year#"&amp;$D235,"Period#"&amp;I$226,"BalanceType#MOVE","CostCentres#"&amp;$C235,"View#PTD")</f>
        <v>-4112.8599999999997</v>
      </c>
      <c r="J235" s="563" cm="1">
        <f t="array" ref="J235">[6]!HsGetValue($V$229,"Account#"&amp;LEFT($E235,7),"Allocations#Allocations","FundEntity#FNSG","Projects#"&amp;$V$228,"Scenario#Actual","Version#Official","Year#"&amp;$D235,"Period#"&amp;J$226,"BalanceType#MOVE","CostCentres#"&amp;$C235,"View#PTD")</f>
        <v>2405.8200000000002</v>
      </c>
      <c r="K235" s="563" cm="1">
        <f t="array" ref="K235">[6]!HsGetValue($V$229,"Account#"&amp;LEFT($E235,7),"Allocations#Allocations","FundEntity#FNSG","Projects#"&amp;$V$228,"Scenario#Actual","Version#Official","Year#"&amp;$D235,"Period#"&amp;K$226,"BalanceType#MOVE","CostCentres#"&amp;$C235,"View#PTD")</f>
        <v>-1838.0399999999995</v>
      </c>
      <c r="L235" s="563" cm="1">
        <f t="array" ref="L235">[6]!HsGetValue($V$229,"Account#"&amp;LEFT($E235,7),"Allocations#Allocations","FundEntity#FNSG","Projects#"&amp;$V$228,"Scenario#Actual","Version#Official","Year#"&amp;$D235,"Period#"&amp;L$226,"BalanceType#MOVE","CostCentres#"&amp;$C235,"View#PTD")</f>
        <v>3323.25</v>
      </c>
      <c r="M235" s="563" cm="1">
        <f t="array" ref="M235">[6]!HsGetValue($V$229,"Account#"&amp;LEFT($E235,7),"Allocations#Allocations","FundEntity#FNSG","Projects#"&amp;$V$228,"Scenario#Actual","Version#Official","Year#"&amp;$D235,"Period#"&amp;M$226,"BalanceType#MOVE","CostCentres#"&amp;$C235,"View#PTD")</f>
        <v>2872.96</v>
      </c>
      <c r="N235" s="563" cm="1">
        <f t="array" ref="N235">[6]!HsGetValue($V$229,"Account#"&amp;LEFT($E235,7),"Allocations#Allocations","FundEntity#FNSG","Projects#"&amp;$V$228,"Scenario#Actual","Version#Official","Year#"&amp;$D235,"Period#"&amp;N$226,"BalanceType#MOVE","CostCentres#"&amp;$C235,"View#PTD")</f>
        <v>13279.43</v>
      </c>
      <c r="O235" s="563" cm="1">
        <f t="array" ref="O235">[6]!HsGetValue($V$229,"Account#"&amp;LEFT($E235,7),"Allocations#Allocations","FundEntity#FNSG","Projects#"&amp;$V$228,"Scenario#Actual","Version#Official","Year#"&amp;$D235,"Period#"&amp;O$226,"BalanceType#MOVE","CostCentres#"&amp;$C235,"View#PTD")</f>
        <v>0</v>
      </c>
      <c r="P235" s="563" cm="1">
        <f t="array" ref="P235">[6]!HsGetValue($V$229,"Account#"&amp;LEFT($E235,7),"Allocations#Allocations","FundEntity#FNSG","Projects#"&amp;$V$228,"Scenario#Actual","Version#Official","Year#"&amp;$D235,"Period#"&amp;P$226,"BalanceType#MOVE","CostCentres#"&amp;$C235,"View#PTD")</f>
        <v>160315.32999999999</v>
      </c>
      <c r="Q235" s="563" cm="1">
        <f t="array" ref="Q235">[6]!HsGetValue($V$229,"Account#"&amp;LEFT($E235,7),"Allocations#Allocations","FundEntity#FNSG","Projects#"&amp;$V$228,"Scenario#Actual","Version#Official","Year#"&amp;$D235,"Period#"&amp;Q$226,"BalanceType#MOVE","CostCentres#"&amp;$C235,"View#PTD")</f>
        <v>69406.069999999992</v>
      </c>
      <c r="S235" s="563" cm="1">
        <f t="array" ref="S235">[6]!HsGetValue($V$229,"Account#"&amp;LEFT($E235,7),"Allocations#Allocations","FundEntity#FNSG","Projects#"&amp;$V$228,"Scenario#Actual","Version#Official","Year#"&amp;$D235,"Period#"&amp;S$226,"BalanceType#MOVE","CostCentres#"&amp;$C235,"View#YTD")</f>
        <v>15834.95</v>
      </c>
    </row>
    <row r="238" spans="1:22">
      <c r="A238" s="545" t="s">
        <v>483</v>
      </c>
      <c r="B238" s="546"/>
      <c r="C238" s="546"/>
      <c r="D238" s="546"/>
      <c r="E238" s="546"/>
      <c r="F238" s="546"/>
      <c r="G238" s="546"/>
      <c r="H238" s="546"/>
      <c r="I238" s="546"/>
      <c r="J238" s="546"/>
      <c r="K238" s="546"/>
      <c r="L238" s="546"/>
      <c r="M238" s="546"/>
      <c r="N238" s="546"/>
      <c r="O238" s="546"/>
      <c r="P238" s="546"/>
      <c r="Q238" s="546"/>
      <c r="R238" s="546"/>
      <c r="S238" s="546"/>
    </row>
    <row r="239" spans="1:22" ht="15.75" thickBot="1">
      <c r="S239" s="2" t="s">
        <v>4</v>
      </c>
    </row>
    <row r="240" spans="1:22">
      <c r="E240" s="552" t="s">
        <v>18</v>
      </c>
      <c r="F240" s="548" t="s">
        <v>184</v>
      </c>
      <c r="G240" s="548" t="s">
        <v>185</v>
      </c>
      <c r="H240" s="548" t="s">
        <v>186</v>
      </c>
      <c r="I240" s="548" t="s">
        <v>187</v>
      </c>
      <c r="J240" s="548" t="s">
        <v>188</v>
      </c>
      <c r="K240" s="548" t="s">
        <v>189</v>
      </c>
      <c r="L240" s="548" t="s">
        <v>190</v>
      </c>
      <c r="M240" s="548" t="s">
        <v>191</v>
      </c>
      <c r="N240" s="548" t="s">
        <v>192</v>
      </c>
      <c r="O240" s="548" t="s">
        <v>193</v>
      </c>
      <c r="P240" s="548" t="s">
        <v>194</v>
      </c>
      <c r="Q240" s="548" t="s">
        <v>195</v>
      </c>
      <c r="S240" s="548" t="str">
        <f>S219</f>
        <v>Feb</v>
      </c>
    </row>
    <row r="241" spans="2:22">
      <c r="E241" s="548" t="s">
        <v>476</v>
      </c>
      <c r="F241" s="549">
        <f t="shared" ref="F241:Q241" si="24">SUM(F251:F252)</f>
        <v>22243.14</v>
      </c>
      <c r="G241" s="549">
        <f t="shared" si="24"/>
        <v>18823</v>
      </c>
      <c r="H241" s="549">
        <f t="shared" si="24"/>
        <v>1367.7799999999997</v>
      </c>
      <c r="I241" s="549">
        <f t="shared" si="24"/>
        <v>10106.48</v>
      </c>
      <c r="J241" s="549">
        <f t="shared" si="24"/>
        <v>15727.29</v>
      </c>
      <c r="K241" s="549">
        <f t="shared" si="24"/>
        <v>52636.27</v>
      </c>
      <c r="L241" s="549">
        <f t="shared" si="24"/>
        <v>36553.78</v>
      </c>
      <c r="M241" s="549">
        <f t="shared" si="24"/>
        <v>21433.4</v>
      </c>
      <c r="N241" s="549">
        <f t="shared" si="24"/>
        <v>31711.040000000001</v>
      </c>
      <c r="O241" s="549">
        <f t="shared" si="24"/>
        <v>10043.370000000001</v>
      </c>
      <c r="P241" s="549">
        <f t="shared" si="24"/>
        <v>17319.23</v>
      </c>
      <c r="Q241" s="549">
        <f t="shared" si="24"/>
        <v>571060.73</v>
      </c>
      <c r="R241" s="550"/>
      <c r="S241" s="549">
        <f>SUM(S251:S252)</f>
        <v>178891.13999999998</v>
      </c>
    </row>
    <row r="242" spans="2:22">
      <c r="E242" s="548" t="s">
        <v>477</v>
      </c>
      <c r="F242" s="549">
        <f t="shared" ref="F242:Q242" si="25">SUM(F248:F249)</f>
        <v>83318.219999999987</v>
      </c>
      <c r="G242" s="549">
        <f t="shared" si="25"/>
        <v>33602.479999999996</v>
      </c>
      <c r="H242" s="549">
        <f t="shared" si="25"/>
        <v>68138.12999999999</v>
      </c>
      <c r="I242" s="549">
        <f t="shared" si="25"/>
        <v>21474.370000000003</v>
      </c>
      <c r="J242" s="549">
        <f t="shared" si="25"/>
        <v>28030.059999999998</v>
      </c>
      <c r="K242" s="549">
        <f t="shared" si="25"/>
        <v>35369.99</v>
      </c>
      <c r="L242" s="549">
        <f t="shared" si="25"/>
        <v>12514.32</v>
      </c>
      <c r="M242" s="549">
        <f t="shared" si="25"/>
        <v>-37483.720000000008</v>
      </c>
      <c r="N242" s="549">
        <f t="shared" si="25"/>
        <v>0</v>
      </c>
      <c r="O242" s="549">
        <f t="shared" si="25"/>
        <v>0</v>
      </c>
      <c r="P242" s="549">
        <f t="shared" si="25"/>
        <v>0</v>
      </c>
      <c r="Q242" s="549">
        <f t="shared" si="25"/>
        <v>0</v>
      </c>
      <c r="R242" s="550"/>
      <c r="S242" s="549">
        <f>SUM(S248:S249)</f>
        <v>244963.84999999998</v>
      </c>
    </row>
    <row r="243" spans="2:22">
      <c r="E243" s="548" t="s">
        <v>478</v>
      </c>
      <c r="F243" s="549">
        <f t="shared" ref="F243:Q243" si="26">F241-F242</f>
        <v>-61075.079999999987</v>
      </c>
      <c r="G243" s="549">
        <f t="shared" si="26"/>
        <v>-14779.479999999996</v>
      </c>
      <c r="H243" s="549">
        <f t="shared" si="26"/>
        <v>-66770.349999999991</v>
      </c>
      <c r="I243" s="549">
        <f t="shared" si="26"/>
        <v>-11367.890000000003</v>
      </c>
      <c r="J243" s="549">
        <f t="shared" si="26"/>
        <v>-12302.769999999997</v>
      </c>
      <c r="K243" s="549">
        <f t="shared" si="26"/>
        <v>17266.28</v>
      </c>
      <c r="L243" s="549">
        <f t="shared" si="26"/>
        <v>24039.46</v>
      </c>
      <c r="M243" s="549">
        <f t="shared" si="26"/>
        <v>58917.12000000001</v>
      </c>
      <c r="N243" s="549">
        <f t="shared" si="26"/>
        <v>31711.040000000001</v>
      </c>
      <c r="O243" s="549">
        <f t="shared" si="26"/>
        <v>10043.370000000001</v>
      </c>
      <c r="P243" s="549">
        <f t="shared" si="26"/>
        <v>17319.23</v>
      </c>
      <c r="Q243" s="549">
        <f t="shared" si="26"/>
        <v>571060.73</v>
      </c>
      <c r="R243" s="550"/>
      <c r="S243" s="549">
        <f>S241-S242</f>
        <v>-66072.709999999992</v>
      </c>
    </row>
    <row r="247" spans="2:22">
      <c r="B247" s="511" t="s">
        <v>432</v>
      </c>
      <c r="F247" s="562" t="s">
        <v>184</v>
      </c>
      <c r="G247" s="562" t="s">
        <v>185</v>
      </c>
      <c r="H247" s="562" t="s">
        <v>186</v>
      </c>
      <c r="I247" s="562" t="s">
        <v>187</v>
      </c>
      <c r="J247" s="562" t="s">
        <v>188</v>
      </c>
      <c r="K247" s="562" t="s">
        <v>189</v>
      </c>
      <c r="L247" s="562" t="s">
        <v>190</v>
      </c>
      <c r="M247" s="562" t="s">
        <v>191</v>
      </c>
      <c r="N247" s="562" t="s">
        <v>192</v>
      </c>
      <c r="O247" s="562" t="s">
        <v>193</v>
      </c>
      <c r="P247" s="562" t="s">
        <v>194</v>
      </c>
      <c r="Q247" s="562" t="s">
        <v>195</v>
      </c>
      <c r="S247" s="562" t="str">
        <f>S240</f>
        <v>Feb</v>
      </c>
    </row>
    <row r="248" spans="2:22">
      <c r="C248" t="s">
        <v>433</v>
      </c>
      <c r="D248" t="s">
        <v>413</v>
      </c>
      <c r="E248" t="s">
        <v>484</v>
      </c>
      <c r="F248" s="563" cm="1">
        <f t="array" ref="F248">[6]!HsGetValue($V$248,"Account#"&amp;LEFT($E248,7),"Allocations#Allocations","FundEntity#FNSG","Projects#"&amp;$V$249,"Scenario#Actual","Version#Official","Year#"&amp;$D248,"Period#"&amp;F$247,"BalanceType#MOVE","CostCentres#"&amp;$C248,"View#PTD")</f>
        <v>0</v>
      </c>
      <c r="G248" s="563" cm="1">
        <f t="array" ref="G248">[6]!HsGetValue($V$248,"Account#"&amp;LEFT($E248,7),"Allocations#Allocations","FundEntity#FNSG","Projects#"&amp;$V$249,"Scenario#Actual","Version#Official","Year#"&amp;$D248,"Period#"&amp;G$247,"BalanceType#MOVE","CostCentres#"&amp;$C248,"View#PTD")</f>
        <v>105</v>
      </c>
      <c r="H248" s="563" cm="1">
        <f t="array" ref="H248">[6]!HsGetValue($V$248,"Account#"&amp;LEFT($E248,7),"Allocations#Allocations","FundEntity#FNSG","Projects#"&amp;$V$249,"Scenario#Actual","Version#Official","Year#"&amp;$D248,"Period#"&amp;H$247,"BalanceType#MOVE","CostCentres#"&amp;$C248,"View#PTD")</f>
        <v>31790.91</v>
      </c>
      <c r="I248" s="563" cm="1">
        <f t="array" ref="I248">[6]!HsGetValue($V$248,"Account#"&amp;LEFT($E248,7),"Allocations#Allocations","FundEntity#FNSG","Projects#"&amp;$V$249,"Scenario#Actual","Version#Official","Year#"&amp;$D248,"Period#"&amp;I$247,"BalanceType#MOVE","CostCentres#"&amp;$C248,"View#PTD")</f>
        <v>0</v>
      </c>
      <c r="J248" s="563" cm="1">
        <f t="array" ref="J248">[6]!HsGetValue($V$248,"Account#"&amp;LEFT($E248,7),"Allocations#Allocations","FundEntity#FNSG","Projects#"&amp;$V$249,"Scenario#Actual","Version#Official","Year#"&amp;$D248,"Period#"&amp;J$247,"BalanceType#MOVE","CostCentres#"&amp;$C248,"View#PTD")</f>
        <v>0</v>
      </c>
      <c r="K248" s="563" cm="1">
        <f t="array" ref="K248">[6]!HsGetValue($V$248,"Account#"&amp;LEFT($E248,7),"Allocations#Allocations","FundEntity#FNSG","Projects#"&amp;$V$249,"Scenario#Actual","Version#Official","Year#"&amp;$D248,"Period#"&amp;K$247,"BalanceType#MOVE","CostCentres#"&amp;$C248,"View#PTD")</f>
        <v>0</v>
      </c>
      <c r="L248" s="563" cm="1">
        <f t="array" ref="L248">[6]!HsGetValue($V$248,"Account#"&amp;LEFT($E248,7),"Allocations#Allocations","FundEntity#FNSG","Projects#"&amp;$V$249,"Scenario#Actual","Version#Official","Year#"&amp;$D248,"Period#"&amp;L$247,"BalanceType#MOVE","CostCentres#"&amp;$C248,"View#PTD")</f>
        <v>0</v>
      </c>
      <c r="M248" s="563" cm="1">
        <f t="array" ref="M248">[6]!HsGetValue($V$248,"Account#"&amp;LEFT($E248,7),"Allocations#Allocations","FundEntity#FNSG","Projects#"&amp;$V$249,"Scenario#Actual","Version#Official","Year#"&amp;$D248,"Period#"&amp;M$247,"BalanceType#MOVE","CostCentres#"&amp;$C248,"View#PTD")</f>
        <v>0</v>
      </c>
      <c r="N248" s="563" cm="1">
        <f t="array" ref="N248">[6]!HsGetValue($V$248,"Account#"&amp;LEFT($E248,7),"Allocations#Allocations","FundEntity#FNSG","Projects#"&amp;$V$249,"Scenario#Actual","Version#Official","Year#"&amp;$D248,"Period#"&amp;N$247,"BalanceType#MOVE","CostCentres#"&amp;$C248,"View#PTD")</f>
        <v>0</v>
      </c>
      <c r="O248" s="563" cm="1">
        <f t="array" ref="O248">[6]!HsGetValue($V$248,"Account#"&amp;LEFT($E248,7),"Allocations#Allocations","FundEntity#FNSG","Projects#"&amp;$V$249,"Scenario#Actual","Version#Official","Year#"&amp;$D248,"Period#"&amp;O$247,"BalanceType#MOVE","CostCentres#"&amp;$C248,"View#PTD")</f>
        <v>0</v>
      </c>
      <c r="P248" s="563" cm="1">
        <f t="array" ref="P248">[6]!HsGetValue($V$248,"Account#"&amp;LEFT($E248,7),"Allocations#Allocations","FundEntity#FNSG","Projects#"&amp;$V$249,"Scenario#Actual","Version#Official","Year#"&amp;$D248,"Period#"&amp;P$247,"BalanceType#MOVE","CostCentres#"&amp;$C248,"View#PTD")</f>
        <v>0</v>
      </c>
      <c r="Q248" s="563" cm="1">
        <f t="array" ref="Q248">[6]!HsGetValue($V$248,"Account#"&amp;LEFT($E248,7),"Allocations#Allocations","FundEntity#FNSG","Projects#"&amp;$V$249,"Scenario#Actual","Version#Official","Year#"&amp;$D248,"Period#"&amp;Q$247,"BalanceType#MOVE","CostCentres#"&amp;$C248,"View#PTD")</f>
        <v>0</v>
      </c>
      <c r="S248" s="563" cm="1">
        <f t="array" ref="S248">[6]!HsGetValue($V$248,"Account#"&amp;LEFT($E248,7),"Allocations#Allocations","FundEntity#FNSG","Projects#"&amp;$V$249,"Scenario#Actual","Version#Official","Year#"&amp;$D248,"Period#"&amp;S$247,"BalanceType#MOVE","CostCentres#"&amp;$C248,"View#YTD")</f>
        <v>31895.91</v>
      </c>
      <c r="V248" t="s">
        <v>438</v>
      </c>
    </row>
    <row r="249" spans="2:22">
      <c r="C249" t="s">
        <v>433</v>
      </c>
      <c r="D249" t="s">
        <v>413</v>
      </c>
      <c r="E249" t="s">
        <v>485</v>
      </c>
      <c r="F249" s="563" cm="1">
        <f t="array" ref="F249">[6]!HsGetValue($V$248,"Account#"&amp;LEFT($E249,7),"Allocations#Allocations","FundEntity#FNSG","Projects#"&amp;$V$249,"Scenario#Actual","Version#Official","Year#"&amp;$D249,"Period#"&amp;F$247,"BalanceType#MOVE","CostCentres#"&amp;$C249,"View#PTD")</f>
        <v>83318.219999999987</v>
      </c>
      <c r="G249" s="563" cm="1">
        <f t="array" ref="G249">[6]!HsGetValue($V$248,"Account#"&amp;LEFT($E249,7),"Allocations#Allocations","FundEntity#FNSG","Projects#"&amp;$V$249,"Scenario#Actual","Version#Official","Year#"&amp;$D249,"Period#"&amp;G$247,"BalanceType#MOVE","CostCentres#"&amp;$C249,"View#PTD")</f>
        <v>33497.479999999996</v>
      </c>
      <c r="H249" s="563" cm="1">
        <f t="array" ref="H249">[6]!HsGetValue($V$248,"Account#"&amp;LEFT($E249,7),"Allocations#Allocations","FundEntity#FNSG","Projects#"&amp;$V$249,"Scenario#Actual","Version#Official","Year#"&amp;$D249,"Period#"&amp;H$247,"BalanceType#MOVE","CostCentres#"&amp;$C249,"View#PTD")</f>
        <v>36347.219999999994</v>
      </c>
      <c r="I249" s="563" cm="1">
        <f t="array" ref="I249">[6]!HsGetValue($V$248,"Account#"&amp;LEFT($E249,7),"Allocations#Allocations","FundEntity#FNSG","Projects#"&amp;$V$249,"Scenario#Actual","Version#Official","Year#"&amp;$D249,"Period#"&amp;I$247,"BalanceType#MOVE","CostCentres#"&amp;$C249,"View#PTD")</f>
        <v>21474.370000000003</v>
      </c>
      <c r="J249" s="563" cm="1">
        <f t="array" ref="J249">[6]!HsGetValue($V$248,"Account#"&amp;LEFT($E249,7),"Allocations#Allocations","FundEntity#FNSG","Projects#"&amp;$V$249,"Scenario#Actual","Version#Official","Year#"&amp;$D249,"Period#"&amp;J$247,"BalanceType#MOVE","CostCentres#"&amp;$C249,"View#PTD")</f>
        <v>28030.059999999998</v>
      </c>
      <c r="K249" s="563" cm="1">
        <f t="array" ref="K249">[6]!HsGetValue($V$248,"Account#"&amp;LEFT($E249,7),"Allocations#Allocations","FundEntity#FNSG","Projects#"&amp;$V$249,"Scenario#Actual","Version#Official","Year#"&amp;$D249,"Period#"&amp;K$247,"BalanceType#MOVE","CostCentres#"&amp;$C249,"View#PTD")</f>
        <v>35369.99</v>
      </c>
      <c r="L249" s="563" cm="1">
        <f t="array" ref="L249">[6]!HsGetValue($V$248,"Account#"&amp;LEFT($E249,7),"Allocations#Allocations","FundEntity#FNSG","Projects#"&amp;$V$249,"Scenario#Actual","Version#Official","Year#"&amp;$D249,"Period#"&amp;L$247,"BalanceType#MOVE","CostCentres#"&amp;$C249,"View#PTD")</f>
        <v>12514.32</v>
      </c>
      <c r="M249" s="563" cm="1">
        <f t="array" ref="M249">[6]!HsGetValue($V$248,"Account#"&amp;LEFT($E249,7),"Allocations#Allocations","FundEntity#FNSG","Projects#"&amp;$V$249,"Scenario#Actual","Version#Official","Year#"&amp;$D249,"Period#"&amp;M$247,"BalanceType#MOVE","CostCentres#"&amp;$C249,"View#PTD")</f>
        <v>-37483.720000000008</v>
      </c>
      <c r="N249" s="563" cm="1">
        <f t="array" ref="N249">[6]!HsGetValue($V$248,"Account#"&amp;LEFT($E249,7),"Allocations#Allocations","FundEntity#FNSG","Projects#"&amp;$V$249,"Scenario#Actual","Version#Official","Year#"&amp;$D249,"Period#"&amp;N$247,"BalanceType#MOVE","CostCentres#"&amp;$C249,"View#PTD")</f>
        <v>0</v>
      </c>
      <c r="O249" s="563" cm="1">
        <f t="array" ref="O249">[6]!HsGetValue($V$248,"Account#"&amp;LEFT($E249,7),"Allocations#Allocations","FundEntity#FNSG","Projects#"&amp;$V$249,"Scenario#Actual","Version#Official","Year#"&amp;$D249,"Period#"&amp;O$247,"BalanceType#MOVE","CostCentres#"&amp;$C249,"View#PTD")</f>
        <v>0</v>
      </c>
      <c r="P249" s="563" cm="1">
        <f t="array" ref="P249">[6]!HsGetValue($V$248,"Account#"&amp;LEFT($E249,7),"Allocations#Allocations","FundEntity#FNSG","Projects#"&amp;$V$249,"Scenario#Actual","Version#Official","Year#"&amp;$D249,"Period#"&amp;P$247,"BalanceType#MOVE","CostCentres#"&amp;$C249,"View#PTD")</f>
        <v>0</v>
      </c>
      <c r="Q249" s="563" cm="1">
        <f t="array" ref="Q249">[6]!HsGetValue($V$248,"Account#"&amp;LEFT($E249,7),"Allocations#Allocations","FundEntity#FNSG","Projects#"&amp;$V$249,"Scenario#Actual","Version#Official","Year#"&amp;$D249,"Period#"&amp;Q$247,"BalanceType#MOVE","CostCentres#"&amp;$C249,"View#PTD")</f>
        <v>0</v>
      </c>
      <c r="S249" s="563" cm="1">
        <f t="array" ref="S249">[6]!HsGetValue($V$248,"Account#"&amp;LEFT($E249,7),"Allocations#Allocations","FundEntity#FNSG","Projects#"&amp;$V$249,"Scenario#Actual","Version#Official","Year#"&amp;$D249,"Period#"&amp;S$247,"BalanceType#MOVE","CostCentres#"&amp;$C249,"View#YTD")</f>
        <v>213067.93999999997</v>
      </c>
      <c r="V249" t="s">
        <v>436</v>
      </c>
    </row>
    <row r="251" spans="2:22">
      <c r="C251" t="s">
        <v>433</v>
      </c>
      <c r="D251" t="s">
        <v>455</v>
      </c>
      <c r="E251" t="s">
        <v>484</v>
      </c>
      <c r="F251" s="563" cm="1">
        <f t="array" ref="F251">[6]!HsGetValue($V$248,"Account#"&amp;LEFT($E251,7),"Allocations#Allocations","FundEntity#FNSG","Projects#"&amp;$V$249,"Scenario#Actual","Version#Official","Year#"&amp;$D251,"Period#"&amp;F$247,"BalanceType#MOVE","CostCentres#"&amp;$C251,"View#PTD")</f>
        <v>0</v>
      </c>
      <c r="G251" s="563" cm="1">
        <f t="array" ref="G251">[6]!HsGetValue($V$248,"Account#"&amp;LEFT($E251,7),"Allocations#Allocations","FundEntity#FNSG","Projects#"&amp;$V$249,"Scenario#Actual","Version#Official","Year#"&amp;$D251,"Period#"&amp;G$247,"BalanceType#MOVE","CostCentres#"&amp;$C251,"View#PTD")</f>
        <v>0</v>
      </c>
      <c r="H251" s="563" cm="1">
        <f t="array" ref="H251">[6]!HsGetValue($V$248,"Account#"&amp;LEFT($E251,7),"Allocations#Allocations","FundEntity#FNSG","Projects#"&amp;$V$249,"Scenario#Actual","Version#Official","Year#"&amp;$D251,"Period#"&amp;H$247,"BalanceType#MOVE","CostCentres#"&amp;$C251,"View#PTD")</f>
        <v>0</v>
      </c>
      <c r="I251" s="563" cm="1">
        <f t="array" ref="I251">[6]!HsGetValue($V$248,"Account#"&amp;LEFT($E251,7),"Allocations#Allocations","FundEntity#FNSG","Projects#"&amp;$V$249,"Scenario#Actual","Version#Official","Year#"&amp;$D251,"Period#"&amp;I$247,"BalanceType#MOVE","CostCentres#"&amp;$C251,"View#PTD")</f>
        <v>0</v>
      </c>
      <c r="J251" s="563" cm="1">
        <f t="array" ref="J251">[6]!HsGetValue($V$248,"Account#"&amp;LEFT($E251,7),"Allocations#Allocations","FundEntity#FNSG","Projects#"&amp;$V$249,"Scenario#Actual","Version#Official","Year#"&amp;$D251,"Period#"&amp;J$247,"BalanceType#MOVE","CostCentres#"&amp;$C251,"View#PTD")</f>
        <v>0</v>
      </c>
      <c r="K251" s="563" cm="1">
        <f t="array" ref="K251">[6]!HsGetValue($V$248,"Account#"&amp;LEFT($E251,7),"Allocations#Allocations","FundEntity#FNSG","Projects#"&amp;$V$249,"Scenario#Actual","Version#Official","Year#"&amp;$D251,"Period#"&amp;K$247,"BalanceType#MOVE","CostCentres#"&amp;$C251,"View#PTD")</f>
        <v>0</v>
      </c>
      <c r="L251" s="563" cm="1">
        <f t="array" ref="L251">[6]!HsGetValue($V$248,"Account#"&amp;LEFT($E251,7),"Allocations#Allocations","FundEntity#FNSG","Projects#"&amp;$V$249,"Scenario#Actual","Version#Official","Year#"&amp;$D251,"Period#"&amp;L$247,"BalanceType#MOVE","CostCentres#"&amp;$C251,"View#PTD")</f>
        <v>0</v>
      </c>
      <c r="M251" s="563" cm="1">
        <f t="array" ref="M251">[6]!HsGetValue($V$248,"Account#"&amp;LEFT($E251,7),"Allocations#Allocations","FundEntity#FNSG","Projects#"&amp;$V$249,"Scenario#Actual","Version#Official","Year#"&amp;$D251,"Period#"&amp;M$247,"BalanceType#MOVE","CostCentres#"&amp;$C251,"View#PTD")</f>
        <v>0</v>
      </c>
      <c r="N251" s="563" cm="1">
        <f t="array" ref="N251">[6]!HsGetValue($V$248,"Account#"&amp;LEFT($E251,7),"Allocations#Allocations","FundEntity#FNSG","Projects#"&amp;$V$249,"Scenario#Actual","Version#Official","Year#"&amp;$D251,"Period#"&amp;N$247,"BalanceType#MOVE","CostCentres#"&amp;$C251,"View#PTD")</f>
        <v>8011.04</v>
      </c>
      <c r="O251" s="563" cm="1">
        <f t="array" ref="O251">[6]!HsGetValue($V$248,"Account#"&amp;LEFT($E251,7),"Allocations#Allocations","FundEntity#FNSG","Projects#"&amp;$V$249,"Scenario#Actual","Version#Official","Year#"&amp;$D251,"Period#"&amp;O$247,"BalanceType#MOVE","CostCentres#"&amp;$C251,"View#PTD")</f>
        <v>0</v>
      </c>
      <c r="P251" s="563" cm="1">
        <f t="array" ref="P251">[6]!HsGetValue($V$248,"Account#"&amp;LEFT($E251,7),"Allocations#Allocations","FundEntity#FNSG","Projects#"&amp;$V$249,"Scenario#Actual","Version#Official","Year#"&amp;$D251,"Period#"&amp;P$247,"BalanceType#MOVE","CostCentres#"&amp;$C251,"View#PTD")</f>
        <v>0</v>
      </c>
      <c r="Q251" s="563" cm="1">
        <f t="array" ref="Q251">[6]!HsGetValue($V$248,"Account#"&amp;LEFT($E251,7),"Allocations#Allocations","FundEntity#FNSG","Projects#"&amp;$V$249,"Scenario#Actual","Version#Official","Year#"&amp;$D251,"Period#"&amp;Q$247,"BalanceType#MOVE","CostCentres#"&amp;$C251,"View#PTD")</f>
        <v>0</v>
      </c>
      <c r="S251" s="563" cm="1">
        <f t="array" ref="S251">[6]!HsGetValue($V$248,"Account#"&amp;LEFT($E251,7),"Allocations#Allocations","FundEntity#FNSG","Projects#"&amp;$V$249,"Scenario#Actual","Version#Official","Year#"&amp;$D251,"Period#"&amp;S$247,"BalanceType#MOVE","CostCentres#"&amp;$C251,"View#YTD")</f>
        <v>0</v>
      </c>
    </row>
    <row r="252" spans="2:22">
      <c r="C252" t="s">
        <v>433</v>
      </c>
      <c r="D252" t="s">
        <v>455</v>
      </c>
      <c r="E252" t="s">
        <v>485</v>
      </c>
      <c r="F252" s="563" cm="1">
        <f t="array" ref="F252">[6]!HsGetValue($V$248,"Account#"&amp;LEFT($E252,7),"Allocations#Allocations","FundEntity#FNSG","Projects#"&amp;$V$249,"Scenario#Actual","Version#Official","Year#"&amp;$D252,"Period#"&amp;F$247,"BalanceType#MOVE","CostCentres#"&amp;$C252,"View#PTD")</f>
        <v>22243.14</v>
      </c>
      <c r="G252" s="563" cm="1">
        <f t="array" ref="G252">[6]!HsGetValue($V$248,"Account#"&amp;LEFT($E252,7),"Allocations#Allocations","FundEntity#FNSG","Projects#"&amp;$V$249,"Scenario#Actual","Version#Official","Year#"&amp;$D252,"Period#"&amp;G$247,"BalanceType#MOVE","CostCentres#"&amp;$C252,"View#PTD")</f>
        <v>18823</v>
      </c>
      <c r="H252" s="563" cm="1">
        <f t="array" ref="H252">[6]!HsGetValue($V$248,"Account#"&amp;LEFT($E252,7),"Allocations#Allocations","FundEntity#FNSG","Projects#"&amp;$V$249,"Scenario#Actual","Version#Official","Year#"&amp;$D252,"Period#"&amp;H$247,"BalanceType#MOVE","CostCentres#"&amp;$C252,"View#PTD")</f>
        <v>1367.7799999999997</v>
      </c>
      <c r="I252" s="563" cm="1">
        <f t="array" ref="I252">[6]!HsGetValue($V$248,"Account#"&amp;LEFT($E252,7),"Allocations#Allocations","FundEntity#FNSG","Projects#"&amp;$V$249,"Scenario#Actual","Version#Official","Year#"&amp;$D252,"Period#"&amp;I$247,"BalanceType#MOVE","CostCentres#"&amp;$C252,"View#PTD")</f>
        <v>10106.48</v>
      </c>
      <c r="J252" s="563" cm="1">
        <f t="array" ref="J252">[6]!HsGetValue($V$248,"Account#"&amp;LEFT($E252,7),"Allocations#Allocations","FundEntity#FNSG","Projects#"&amp;$V$249,"Scenario#Actual","Version#Official","Year#"&amp;$D252,"Period#"&amp;J$247,"BalanceType#MOVE","CostCentres#"&amp;$C252,"View#PTD")</f>
        <v>15727.29</v>
      </c>
      <c r="K252" s="563" cm="1">
        <f t="array" ref="K252">[6]!HsGetValue($V$248,"Account#"&amp;LEFT($E252,7),"Allocations#Allocations","FundEntity#FNSG","Projects#"&amp;$V$249,"Scenario#Actual","Version#Official","Year#"&amp;$D252,"Period#"&amp;K$247,"BalanceType#MOVE","CostCentres#"&amp;$C252,"View#PTD")</f>
        <v>52636.27</v>
      </c>
      <c r="L252" s="563" cm="1">
        <f t="array" ref="L252">[6]!HsGetValue($V$248,"Account#"&amp;LEFT($E252,7),"Allocations#Allocations","FundEntity#FNSG","Projects#"&amp;$V$249,"Scenario#Actual","Version#Official","Year#"&amp;$D252,"Period#"&amp;L$247,"BalanceType#MOVE","CostCentres#"&amp;$C252,"View#PTD")</f>
        <v>36553.78</v>
      </c>
      <c r="M252" s="563" cm="1">
        <f t="array" ref="M252">[6]!HsGetValue($V$248,"Account#"&amp;LEFT($E252,7),"Allocations#Allocations","FundEntity#FNSG","Projects#"&amp;$V$249,"Scenario#Actual","Version#Official","Year#"&amp;$D252,"Period#"&amp;M$247,"BalanceType#MOVE","CostCentres#"&amp;$C252,"View#PTD")</f>
        <v>21433.4</v>
      </c>
      <c r="N252" s="563" cm="1">
        <f t="array" ref="N252">[6]!HsGetValue($V$248,"Account#"&amp;LEFT($E252,7),"Allocations#Allocations","FundEntity#FNSG","Projects#"&amp;$V$249,"Scenario#Actual","Version#Official","Year#"&amp;$D252,"Period#"&amp;N$247,"BalanceType#MOVE","CostCentres#"&amp;$C252,"View#PTD")</f>
        <v>23700</v>
      </c>
      <c r="O252" s="563" cm="1">
        <f t="array" ref="O252">[6]!HsGetValue($V$248,"Account#"&amp;LEFT($E252,7),"Allocations#Allocations","FundEntity#FNSG","Projects#"&amp;$V$249,"Scenario#Actual","Version#Official","Year#"&amp;$D252,"Period#"&amp;O$247,"BalanceType#MOVE","CostCentres#"&amp;$C252,"View#PTD")</f>
        <v>10043.370000000001</v>
      </c>
      <c r="P252" s="563" cm="1">
        <f t="array" ref="P252">[6]!HsGetValue($V$248,"Account#"&amp;LEFT($E252,7),"Allocations#Allocations","FundEntity#FNSG","Projects#"&amp;$V$249,"Scenario#Actual","Version#Official","Year#"&amp;$D252,"Period#"&amp;P$247,"BalanceType#MOVE","CostCentres#"&amp;$C252,"View#PTD")</f>
        <v>17319.23</v>
      </c>
      <c r="Q252" s="563" cm="1">
        <f t="array" ref="Q252">[6]!HsGetValue($V$248,"Account#"&amp;LEFT($E252,7),"Allocations#Allocations","FundEntity#FNSG","Projects#"&amp;$V$249,"Scenario#Actual","Version#Official","Year#"&amp;$D252,"Period#"&amp;Q$247,"BalanceType#MOVE","CostCentres#"&amp;$C252,"View#PTD")</f>
        <v>571060.73</v>
      </c>
      <c r="S252" s="563" cm="1">
        <f t="array" ref="S252">[6]!HsGetValue($V$248,"Account#"&amp;LEFT($E252,7),"Allocations#Allocations","FundEntity#FNSG","Projects#"&amp;$V$249,"Scenario#Actual","Version#Official","Year#"&amp;$D252,"Period#"&amp;S$247,"BalanceType#MOVE","CostCentres#"&amp;$C252,"View#YTD")</f>
        <v>178891.13999999998</v>
      </c>
    </row>
  </sheetData>
  <pageMargins left="0.7" right="0.7" top="0.75" bottom="0.75" header="0.3" footer="0.3"/>
  <customProperties>
    <customPr name="SheetOptions"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C3:R41"/>
  <sheetViews>
    <sheetView workbookViewId="0"/>
  </sheetViews>
  <sheetFormatPr defaultRowHeight="15"/>
  <cols>
    <col min="1" max="1" width="4" customWidth="1"/>
    <col min="2" max="2" width="4.140625" customWidth="1"/>
    <col min="3" max="3" width="9.140625" customWidth="1"/>
    <col min="4" max="4" width="21.85546875" customWidth="1"/>
    <col min="5" max="5" width="13.42578125" customWidth="1"/>
    <col min="6" max="6" width="15.42578125" customWidth="1"/>
    <col min="7" max="7" width="21.7109375" customWidth="1"/>
    <col min="8" max="8" width="13.28515625" customWidth="1"/>
    <col min="9" max="9" width="10.5703125" bestFit="1" customWidth="1"/>
    <col min="10" max="10" width="13.42578125" customWidth="1"/>
    <col min="11" max="11" width="19.28515625" bestFit="1" customWidth="1"/>
    <col min="12" max="12" width="15.5703125" bestFit="1" customWidth="1"/>
    <col min="13" max="13" width="16.42578125" bestFit="1" customWidth="1"/>
    <col min="14" max="14" width="9.42578125" bestFit="1" customWidth="1"/>
    <col min="15" max="15" width="11.7109375" bestFit="1" customWidth="1"/>
    <col min="16" max="16" width="35.5703125" bestFit="1" customWidth="1"/>
    <col min="17" max="17" width="10.5703125" bestFit="1" customWidth="1"/>
    <col min="18" max="18" width="27.85546875" bestFit="1" customWidth="1"/>
  </cols>
  <sheetData>
    <row r="3" spans="3:18" ht="30">
      <c r="C3" s="236" t="s">
        <v>11</v>
      </c>
      <c r="D3" s="236" t="s">
        <v>10</v>
      </c>
      <c r="E3" s="236" t="s">
        <v>486</v>
      </c>
      <c r="F3" s="236" t="s">
        <v>9</v>
      </c>
      <c r="G3" s="236" t="s">
        <v>487</v>
      </c>
      <c r="H3" s="236" t="s">
        <v>488</v>
      </c>
      <c r="J3" s="36" t="s">
        <v>6</v>
      </c>
      <c r="K3" s="36" t="s">
        <v>13</v>
      </c>
      <c r="L3" s="36" t="s">
        <v>14</v>
      </c>
      <c r="M3" s="36" t="s">
        <v>489</v>
      </c>
      <c r="N3" s="36" t="s">
        <v>10</v>
      </c>
      <c r="O3" s="36" t="s">
        <v>11</v>
      </c>
      <c r="P3" s="36" t="s">
        <v>490</v>
      </c>
      <c r="Q3" s="36" t="s">
        <v>491</v>
      </c>
      <c r="R3" s="36" t="s">
        <v>492</v>
      </c>
    </row>
    <row r="4" spans="3:18">
      <c r="C4" s="31" t="s">
        <v>25</v>
      </c>
      <c r="D4" s="31" t="s">
        <v>24</v>
      </c>
      <c r="E4" s="31" t="s">
        <v>493</v>
      </c>
      <c r="F4" s="31" t="s">
        <v>23</v>
      </c>
      <c r="G4" s="31" t="s">
        <v>494</v>
      </c>
      <c r="H4" s="31" t="s">
        <v>495</v>
      </c>
      <c r="J4" s="13" t="s">
        <v>336</v>
      </c>
      <c r="K4" s="13" t="s">
        <v>319</v>
      </c>
      <c r="L4" s="13" t="s">
        <v>496</v>
      </c>
      <c r="M4" s="13" t="s">
        <v>259</v>
      </c>
      <c r="N4" s="13" t="s">
        <v>85</v>
      </c>
      <c r="O4" s="13" t="s">
        <v>113</v>
      </c>
      <c r="P4" s="13" t="s">
        <v>337</v>
      </c>
      <c r="Q4" s="13" t="s">
        <v>497</v>
      </c>
      <c r="R4" s="13" t="s">
        <v>498</v>
      </c>
    </row>
    <row r="5" spans="3:18">
      <c r="C5" s="31" t="s">
        <v>25</v>
      </c>
      <c r="D5" s="31" t="s">
        <v>24</v>
      </c>
      <c r="E5" s="31" t="s">
        <v>499</v>
      </c>
      <c r="F5" s="31" t="s">
        <v>500</v>
      </c>
      <c r="G5" s="31" t="s">
        <v>501</v>
      </c>
      <c r="H5" s="31"/>
      <c r="J5" s="13" t="s">
        <v>338</v>
      </c>
      <c r="K5" s="13" t="s">
        <v>319</v>
      </c>
      <c r="L5" s="13" t="s">
        <v>496</v>
      </c>
      <c r="M5" s="13" t="s">
        <v>259</v>
      </c>
      <c r="N5" s="13" t="s">
        <v>85</v>
      </c>
      <c r="O5" s="13" t="s">
        <v>113</v>
      </c>
      <c r="P5" s="13" t="s">
        <v>339</v>
      </c>
      <c r="Q5" s="13" t="s">
        <v>497</v>
      </c>
      <c r="R5" s="13" t="s">
        <v>498</v>
      </c>
    </row>
    <row r="6" spans="3:18">
      <c r="C6" s="31" t="s">
        <v>25</v>
      </c>
      <c r="D6" s="31" t="s">
        <v>24</v>
      </c>
      <c r="E6" s="31" t="s">
        <v>502</v>
      </c>
      <c r="F6" s="31" t="s">
        <v>500</v>
      </c>
      <c r="G6" s="31" t="s">
        <v>503</v>
      </c>
      <c r="H6" s="31"/>
      <c r="J6" s="13" t="s">
        <v>340</v>
      </c>
      <c r="K6" s="13" t="s">
        <v>319</v>
      </c>
      <c r="L6" s="13" t="s">
        <v>496</v>
      </c>
      <c r="M6" s="13" t="s">
        <v>259</v>
      </c>
      <c r="N6" s="13" t="s">
        <v>85</v>
      </c>
      <c r="O6" s="13" t="s">
        <v>113</v>
      </c>
      <c r="P6" s="13" t="s">
        <v>341</v>
      </c>
      <c r="Q6" s="13" t="s">
        <v>497</v>
      </c>
      <c r="R6" s="13" t="s">
        <v>498</v>
      </c>
    </row>
    <row r="7" spans="3:18">
      <c r="C7" s="31" t="s">
        <v>25</v>
      </c>
      <c r="D7" s="31" t="s">
        <v>85</v>
      </c>
      <c r="E7" s="31" t="s">
        <v>504</v>
      </c>
      <c r="F7" s="31" t="s">
        <v>259</v>
      </c>
      <c r="G7" s="31" t="s">
        <v>505</v>
      </c>
      <c r="H7" s="31"/>
      <c r="J7" s="13" t="s">
        <v>79</v>
      </c>
      <c r="K7" s="13" t="s">
        <v>86</v>
      </c>
      <c r="L7" s="13" t="s">
        <v>506</v>
      </c>
      <c r="M7" s="13" t="s">
        <v>507</v>
      </c>
      <c r="N7" s="13" t="s">
        <v>73</v>
      </c>
      <c r="O7" s="13" t="s">
        <v>113</v>
      </c>
      <c r="P7" s="13" t="s">
        <v>355</v>
      </c>
      <c r="Q7" s="13" t="s">
        <v>497</v>
      </c>
      <c r="R7" s="13" t="s">
        <v>498</v>
      </c>
    </row>
    <row r="8" spans="3:18">
      <c r="C8" s="31" t="s">
        <v>25</v>
      </c>
      <c r="D8" s="31" t="s">
        <v>85</v>
      </c>
      <c r="E8" s="31" t="s">
        <v>508</v>
      </c>
      <c r="F8" s="31" t="s">
        <v>259</v>
      </c>
      <c r="G8" s="31" t="s">
        <v>498</v>
      </c>
      <c r="H8" s="31"/>
      <c r="J8" s="13" t="s">
        <v>94</v>
      </c>
      <c r="K8" s="13" t="s">
        <v>319</v>
      </c>
      <c r="L8" s="13" t="s">
        <v>496</v>
      </c>
      <c r="M8" s="13" t="s">
        <v>259</v>
      </c>
      <c r="N8" s="13" t="s">
        <v>85</v>
      </c>
      <c r="O8" s="13" t="s">
        <v>113</v>
      </c>
      <c r="P8" s="13" t="s">
        <v>334</v>
      </c>
      <c r="Q8" s="13" t="s">
        <v>497</v>
      </c>
      <c r="R8" s="13" t="s">
        <v>498</v>
      </c>
    </row>
    <row r="9" spans="3:18">
      <c r="C9" s="31" t="s">
        <v>25</v>
      </c>
      <c r="D9" s="31" t="s">
        <v>85</v>
      </c>
      <c r="E9" s="31" t="s">
        <v>509</v>
      </c>
      <c r="F9" s="31" t="s">
        <v>259</v>
      </c>
      <c r="G9" s="31" t="s">
        <v>510</v>
      </c>
      <c r="H9" s="31"/>
      <c r="J9" s="13" t="s">
        <v>367</v>
      </c>
      <c r="K9" s="13" t="s">
        <v>307</v>
      </c>
      <c r="L9" s="13" t="s">
        <v>511</v>
      </c>
      <c r="M9" s="13" t="s">
        <v>249</v>
      </c>
      <c r="N9" s="13" t="s">
        <v>68</v>
      </c>
      <c r="O9" s="13" t="s">
        <v>113</v>
      </c>
      <c r="P9" s="13" t="s">
        <v>368</v>
      </c>
      <c r="Q9" s="13" t="s">
        <v>497</v>
      </c>
      <c r="R9" s="13" t="s">
        <v>498</v>
      </c>
    </row>
    <row r="10" spans="3:18">
      <c r="C10" s="31" t="s">
        <v>25</v>
      </c>
      <c r="D10" s="31" t="s">
        <v>85</v>
      </c>
      <c r="E10" s="31" t="s">
        <v>512</v>
      </c>
      <c r="F10" s="31" t="s">
        <v>259</v>
      </c>
      <c r="G10" s="31" t="s">
        <v>510</v>
      </c>
      <c r="H10" s="31"/>
      <c r="J10" s="13" t="s">
        <v>376</v>
      </c>
      <c r="K10" s="13" t="s">
        <v>297</v>
      </c>
      <c r="L10" s="13" t="s">
        <v>513</v>
      </c>
      <c r="M10" s="13" t="s">
        <v>514</v>
      </c>
      <c r="N10" s="13" t="s">
        <v>214</v>
      </c>
      <c r="O10" s="13" t="s">
        <v>113</v>
      </c>
      <c r="P10" s="13" t="s">
        <v>377</v>
      </c>
      <c r="Q10" s="13" t="s">
        <v>515</v>
      </c>
      <c r="R10" s="13" t="s">
        <v>498</v>
      </c>
    </row>
    <row r="11" spans="3:18">
      <c r="C11" s="31" t="s">
        <v>25</v>
      </c>
      <c r="D11" s="31" t="s">
        <v>85</v>
      </c>
      <c r="E11" s="31" t="s">
        <v>516</v>
      </c>
      <c r="F11" s="31" t="s">
        <v>259</v>
      </c>
      <c r="G11" s="31" t="s">
        <v>510</v>
      </c>
      <c r="H11" s="31"/>
      <c r="J11" s="13" t="s">
        <v>517</v>
      </c>
      <c r="K11" s="13" t="s">
        <v>86</v>
      </c>
      <c r="L11" s="13" t="s">
        <v>506</v>
      </c>
      <c r="M11" s="13" t="s">
        <v>507</v>
      </c>
      <c r="N11" s="13" t="s">
        <v>73</v>
      </c>
      <c r="O11" s="13" t="s">
        <v>113</v>
      </c>
      <c r="P11" s="13" t="s">
        <v>518</v>
      </c>
      <c r="Q11" s="13" t="s">
        <v>497</v>
      </c>
      <c r="R11" s="13" t="s">
        <v>498</v>
      </c>
    </row>
    <row r="12" spans="3:18">
      <c r="C12" s="31" t="s">
        <v>25</v>
      </c>
      <c r="D12" s="31" t="s">
        <v>85</v>
      </c>
      <c r="E12" s="31" t="s">
        <v>519</v>
      </c>
      <c r="F12" s="31" t="s">
        <v>259</v>
      </c>
      <c r="G12" s="31" t="s">
        <v>494</v>
      </c>
      <c r="H12" s="31"/>
      <c r="J12" s="13" t="s">
        <v>82</v>
      </c>
      <c r="K12" s="13" t="s">
        <v>319</v>
      </c>
      <c r="L12" s="13" t="s">
        <v>520</v>
      </c>
      <c r="M12" s="13" t="s">
        <v>259</v>
      </c>
      <c r="N12" s="13" t="s">
        <v>85</v>
      </c>
      <c r="O12" s="13" t="s">
        <v>25</v>
      </c>
      <c r="P12" s="13" t="s">
        <v>331</v>
      </c>
      <c r="Q12" s="13" t="s">
        <v>521</v>
      </c>
      <c r="R12" s="13" t="s">
        <v>522</v>
      </c>
    </row>
    <row r="13" spans="3:18">
      <c r="C13" s="31" t="s">
        <v>25</v>
      </c>
      <c r="D13" s="31" t="s">
        <v>73</v>
      </c>
      <c r="E13" s="31" t="s">
        <v>523</v>
      </c>
      <c r="F13" s="31" t="s">
        <v>507</v>
      </c>
      <c r="G13" s="31" t="s">
        <v>494</v>
      </c>
      <c r="H13" s="31"/>
      <c r="J13" s="13" t="s">
        <v>91</v>
      </c>
      <c r="K13" s="13" t="s">
        <v>524</v>
      </c>
      <c r="L13" s="13" t="s">
        <v>304</v>
      </c>
      <c r="M13" s="13" t="s">
        <v>259</v>
      </c>
      <c r="N13" s="13" t="s">
        <v>85</v>
      </c>
      <c r="O13" s="13" t="s">
        <v>25</v>
      </c>
      <c r="P13" s="13" t="s">
        <v>388</v>
      </c>
      <c r="Q13" s="13" t="s">
        <v>521</v>
      </c>
      <c r="R13" s="13" t="s">
        <v>522</v>
      </c>
    </row>
    <row r="14" spans="3:18">
      <c r="C14" s="31" t="s">
        <v>25</v>
      </c>
      <c r="D14" s="31" t="s">
        <v>73</v>
      </c>
      <c r="E14" s="31" t="s">
        <v>525</v>
      </c>
      <c r="F14" s="31" t="s">
        <v>507</v>
      </c>
      <c r="G14" s="31" t="s">
        <v>510</v>
      </c>
      <c r="H14" s="31"/>
      <c r="J14" s="13" t="s">
        <v>77</v>
      </c>
      <c r="K14" s="13" t="s">
        <v>86</v>
      </c>
      <c r="L14" s="13" t="s">
        <v>86</v>
      </c>
      <c r="M14" s="13" t="s">
        <v>507</v>
      </c>
      <c r="N14" s="13" t="s">
        <v>73</v>
      </c>
      <c r="O14" s="13" t="s">
        <v>113</v>
      </c>
      <c r="P14" s="13" t="s">
        <v>132</v>
      </c>
      <c r="Q14" s="13" t="s">
        <v>521</v>
      </c>
      <c r="R14" s="13" t="s">
        <v>526</v>
      </c>
    </row>
    <row r="15" spans="3:18">
      <c r="C15" s="31" t="s">
        <v>25</v>
      </c>
      <c r="D15" s="31" t="s">
        <v>85</v>
      </c>
      <c r="E15" s="31" t="s">
        <v>527</v>
      </c>
      <c r="F15" s="31" t="s">
        <v>23</v>
      </c>
      <c r="G15" s="31" t="s">
        <v>528</v>
      </c>
      <c r="H15" s="31" t="s">
        <v>495</v>
      </c>
      <c r="J15" s="13" t="s">
        <v>363</v>
      </c>
      <c r="K15" s="13" t="s">
        <v>529</v>
      </c>
      <c r="L15" s="13" t="s">
        <v>307</v>
      </c>
      <c r="M15" s="13" t="s">
        <v>249</v>
      </c>
      <c r="N15" s="13" t="s">
        <v>68</v>
      </c>
      <c r="O15" s="13" t="s">
        <v>25</v>
      </c>
      <c r="P15" s="13" t="s">
        <v>364</v>
      </c>
      <c r="Q15" s="13" t="s">
        <v>521</v>
      </c>
      <c r="R15" s="29" t="s">
        <v>530</v>
      </c>
    </row>
    <row r="16" spans="3:18">
      <c r="C16" s="31" t="s">
        <v>25</v>
      </c>
      <c r="D16" s="31" t="s">
        <v>68</v>
      </c>
      <c r="E16" s="31" t="s">
        <v>527</v>
      </c>
      <c r="F16" s="31" t="s">
        <v>23</v>
      </c>
      <c r="G16" s="31" t="s">
        <v>528</v>
      </c>
      <c r="H16" s="31" t="s">
        <v>495</v>
      </c>
      <c r="J16" s="29" t="s">
        <v>531</v>
      </c>
      <c r="K16" s="29" t="s">
        <v>297</v>
      </c>
      <c r="L16" s="29" t="s">
        <v>532</v>
      </c>
      <c r="M16" s="29" t="s">
        <v>514</v>
      </c>
      <c r="N16" s="29" t="s">
        <v>214</v>
      </c>
      <c r="O16" s="29" t="s">
        <v>25</v>
      </c>
      <c r="P16" s="29" t="s">
        <v>379</v>
      </c>
      <c r="Q16" s="29" t="s">
        <v>521</v>
      </c>
      <c r="R16" s="29" t="s">
        <v>530</v>
      </c>
    </row>
    <row r="17" spans="3:18">
      <c r="C17" s="31" t="s">
        <v>25</v>
      </c>
      <c r="D17" s="31" t="s">
        <v>213</v>
      </c>
      <c r="E17" s="31" t="s">
        <v>527</v>
      </c>
      <c r="F17" s="31" t="s">
        <v>23</v>
      </c>
      <c r="G17" s="31" t="s">
        <v>528</v>
      </c>
      <c r="H17" s="31" t="s">
        <v>495</v>
      </c>
      <c r="J17" s="234" t="s">
        <v>70</v>
      </c>
      <c r="K17" s="234" t="s">
        <v>86</v>
      </c>
      <c r="L17" s="234" t="s">
        <v>533</v>
      </c>
      <c r="M17" s="234" t="s">
        <v>507</v>
      </c>
      <c r="N17" s="234" t="s">
        <v>73</v>
      </c>
      <c r="O17" s="234" t="s">
        <v>25</v>
      </c>
      <c r="P17" s="234" t="s">
        <v>353</v>
      </c>
      <c r="Q17" s="234" t="s">
        <v>534</v>
      </c>
      <c r="R17" s="234" t="s">
        <v>535</v>
      </c>
    </row>
    <row r="18" spans="3:18">
      <c r="C18" s="31" t="s">
        <v>25</v>
      </c>
      <c r="D18" s="31" t="s">
        <v>73</v>
      </c>
      <c r="E18" s="31" t="s">
        <v>527</v>
      </c>
      <c r="F18" s="31" t="s">
        <v>23</v>
      </c>
      <c r="G18" s="31" t="s">
        <v>528</v>
      </c>
      <c r="H18" s="31" t="s">
        <v>495</v>
      </c>
      <c r="J18" s="13" t="s">
        <v>357</v>
      </c>
      <c r="K18" s="13" t="s">
        <v>86</v>
      </c>
      <c r="L18" s="13" t="s">
        <v>533</v>
      </c>
      <c r="M18" s="13" t="s">
        <v>507</v>
      </c>
      <c r="N18" s="13" t="s">
        <v>73</v>
      </c>
      <c r="O18" s="13" t="s">
        <v>81</v>
      </c>
      <c r="P18" s="13" t="s">
        <v>356</v>
      </c>
      <c r="Q18" s="13" t="s">
        <v>534</v>
      </c>
      <c r="R18" s="13" t="s">
        <v>535</v>
      </c>
    </row>
    <row r="19" spans="3:18">
      <c r="C19" s="31" t="s">
        <v>25</v>
      </c>
      <c r="D19" s="31" t="s">
        <v>68</v>
      </c>
      <c r="E19" s="31" t="s">
        <v>536</v>
      </c>
      <c r="F19" s="31" t="s">
        <v>249</v>
      </c>
      <c r="G19" s="31" t="s">
        <v>537</v>
      </c>
      <c r="H19" s="31"/>
      <c r="J19" s="13" t="s">
        <v>29</v>
      </c>
      <c r="K19" s="13" t="s">
        <v>69</v>
      </c>
      <c r="L19" s="13" t="s">
        <v>58</v>
      </c>
      <c r="M19" s="13" t="s">
        <v>500</v>
      </c>
      <c r="N19" s="13" t="s">
        <v>24</v>
      </c>
      <c r="O19" s="13" t="s">
        <v>113</v>
      </c>
      <c r="P19" s="13" t="s">
        <v>381</v>
      </c>
      <c r="Q19" s="13" t="s">
        <v>534</v>
      </c>
      <c r="R19" s="13" t="s">
        <v>535</v>
      </c>
    </row>
    <row r="20" spans="3:18">
      <c r="C20" s="31" t="s">
        <v>25</v>
      </c>
      <c r="D20" s="31" t="s">
        <v>68</v>
      </c>
      <c r="E20" s="31" t="s">
        <v>538</v>
      </c>
      <c r="F20" s="31" t="s">
        <v>249</v>
      </c>
      <c r="G20" s="31" t="s">
        <v>494</v>
      </c>
      <c r="H20" s="31"/>
      <c r="J20" s="13" t="s">
        <v>29</v>
      </c>
      <c r="K20" s="13" t="s">
        <v>539</v>
      </c>
      <c r="L20" s="13" t="s">
        <v>540</v>
      </c>
      <c r="M20" s="13" t="s">
        <v>540</v>
      </c>
      <c r="N20" s="13" t="s">
        <v>24</v>
      </c>
      <c r="O20" s="13" t="s">
        <v>81</v>
      </c>
      <c r="P20" s="13" t="s">
        <v>382</v>
      </c>
      <c r="Q20" s="13" t="s">
        <v>534</v>
      </c>
      <c r="R20" s="13" t="s">
        <v>535</v>
      </c>
    </row>
    <row r="21" spans="3:18">
      <c r="C21" s="31" t="s">
        <v>25</v>
      </c>
      <c r="D21" s="31" t="s">
        <v>68</v>
      </c>
      <c r="E21" s="31" t="s">
        <v>541</v>
      </c>
      <c r="F21" s="31" t="s">
        <v>249</v>
      </c>
      <c r="G21" s="31" t="s">
        <v>542</v>
      </c>
      <c r="H21" s="31"/>
      <c r="J21" s="13" t="s">
        <v>60</v>
      </c>
      <c r="K21" s="13" t="s">
        <v>64</v>
      </c>
      <c r="L21" s="13" t="s">
        <v>543</v>
      </c>
      <c r="M21" s="13" t="s">
        <v>544</v>
      </c>
      <c r="N21" s="29" t="s">
        <v>63</v>
      </c>
      <c r="O21" s="29" t="s">
        <v>113</v>
      </c>
      <c r="P21" s="29" t="s">
        <v>373</v>
      </c>
      <c r="Q21" s="29" t="s">
        <v>534</v>
      </c>
      <c r="R21" s="29" t="s">
        <v>535</v>
      </c>
    </row>
    <row r="22" spans="3:18">
      <c r="C22" s="31" t="s">
        <v>25</v>
      </c>
      <c r="D22" s="31" t="s">
        <v>68</v>
      </c>
      <c r="E22" s="31" t="s">
        <v>545</v>
      </c>
      <c r="F22" s="31" t="s">
        <v>249</v>
      </c>
      <c r="G22" s="31" t="s">
        <v>542</v>
      </c>
      <c r="H22" s="31"/>
      <c r="J22" s="13" t="s">
        <v>374</v>
      </c>
      <c r="K22" s="13" t="s">
        <v>64</v>
      </c>
      <c r="L22" s="13" t="s">
        <v>543</v>
      </c>
      <c r="M22" s="13" t="s">
        <v>544</v>
      </c>
      <c r="N22" s="13" t="s">
        <v>63</v>
      </c>
      <c r="O22" s="13" t="s">
        <v>113</v>
      </c>
      <c r="P22" s="13" t="s">
        <v>375</v>
      </c>
      <c r="Q22" s="13" t="s">
        <v>534</v>
      </c>
      <c r="R22" s="13" t="s">
        <v>535</v>
      </c>
    </row>
    <row r="23" spans="3:18">
      <c r="C23" s="31" t="s">
        <v>25</v>
      </c>
      <c r="D23" s="31" t="s">
        <v>85</v>
      </c>
      <c r="E23" s="31" t="s">
        <v>546</v>
      </c>
      <c r="F23" s="31" t="s">
        <v>259</v>
      </c>
      <c r="G23" s="31" t="s">
        <v>542</v>
      </c>
      <c r="H23" s="31"/>
      <c r="J23" s="13" t="s">
        <v>343</v>
      </c>
      <c r="K23" s="13" t="s">
        <v>319</v>
      </c>
      <c r="L23" s="13" t="s">
        <v>547</v>
      </c>
      <c r="M23" s="13" t="s">
        <v>259</v>
      </c>
      <c r="N23" s="13" t="s">
        <v>85</v>
      </c>
      <c r="O23" s="13" t="s">
        <v>113</v>
      </c>
      <c r="P23" s="13" t="s">
        <v>344</v>
      </c>
      <c r="Q23" s="13" t="s">
        <v>515</v>
      </c>
      <c r="R23" s="13" t="s">
        <v>548</v>
      </c>
    </row>
    <row r="24" spans="3:18">
      <c r="C24" s="31" t="s">
        <v>25</v>
      </c>
      <c r="D24" s="31" t="s">
        <v>85</v>
      </c>
      <c r="E24" s="31" t="s">
        <v>549</v>
      </c>
      <c r="F24" s="31" t="s">
        <v>259</v>
      </c>
      <c r="G24" s="31" t="s">
        <v>542</v>
      </c>
      <c r="H24" s="31"/>
      <c r="J24" s="13" t="s">
        <v>75</v>
      </c>
      <c r="K24" s="13" t="s">
        <v>86</v>
      </c>
      <c r="L24" s="13" t="s">
        <v>506</v>
      </c>
      <c r="M24" s="13" t="s">
        <v>507</v>
      </c>
      <c r="N24" s="13" t="s">
        <v>73</v>
      </c>
      <c r="O24" s="13" t="s">
        <v>25</v>
      </c>
      <c r="P24" s="13" t="s">
        <v>354</v>
      </c>
      <c r="Q24" s="13" t="s">
        <v>515</v>
      </c>
      <c r="R24" s="13" t="s">
        <v>550</v>
      </c>
    </row>
    <row r="25" spans="3:18">
      <c r="C25" s="31" t="s">
        <v>81</v>
      </c>
      <c r="D25" s="31" t="s">
        <v>85</v>
      </c>
      <c r="E25" s="31" t="s">
        <v>551</v>
      </c>
      <c r="F25" s="31" t="s">
        <v>259</v>
      </c>
      <c r="G25" s="31" t="s">
        <v>552</v>
      </c>
      <c r="H25" s="31"/>
      <c r="J25" s="13" t="s">
        <v>20</v>
      </c>
      <c r="K25" s="13" t="s">
        <v>553</v>
      </c>
      <c r="L25" s="13" t="s">
        <v>554</v>
      </c>
      <c r="M25" s="13" t="s">
        <v>23</v>
      </c>
      <c r="N25" s="13" t="s">
        <v>24</v>
      </c>
      <c r="O25" s="13" t="s">
        <v>25</v>
      </c>
      <c r="P25" s="13" t="s">
        <v>380</v>
      </c>
      <c r="Q25" s="13" t="s">
        <v>515</v>
      </c>
      <c r="R25" s="13" t="s">
        <v>555</v>
      </c>
    </row>
    <row r="26" spans="3:18">
      <c r="C26" s="31" t="s">
        <v>81</v>
      </c>
      <c r="D26" s="31" t="s">
        <v>73</v>
      </c>
      <c r="E26" s="31" t="s">
        <v>556</v>
      </c>
      <c r="F26" s="31" t="s">
        <v>507</v>
      </c>
      <c r="G26" s="31" t="s">
        <v>552</v>
      </c>
      <c r="H26" s="31"/>
      <c r="J26" s="13" t="s">
        <v>65</v>
      </c>
      <c r="K26" s="13" t="s">
        <v>529</v>
      </c>
      <c r="L26" s="13" t="s">
        <v>307</v>
      </c>
      <c r="M26" s="13" t="s">
        <v>249</v>
      </c>
      <c r="N26" s="13" t="s">
        <v>68</v>
      </c>
      <c r="O26" s="13" t="s">
        <v>25</v>
      </c>
      <c r="P26" s="13" t="s">
        <v>362</v>
      </c>
      <c r="Q26" s="13" t="s">
        <v>515</v>
      </c>
      <c r="R26" s="13" t="s">
        <v>557</v>
      </c>
    </row>
    <row r="27" spans="3:18">
      <c r="J27" s="13" t="s">
        <v>87</v>
      </c>
      <c r="K27" s="13" t="s">
        <v>319</v>
      </c>
      <c r="L27" s="13" t="s">
        <v>558</v>
      </c>
      <c r="M27" s="13" t="s">
        <v>259</v>
      </c>
      <c r="N27" s="13" t="s">
        <v>85</v>
      </c>
      <c r="O27" s="13" t="s">
        <v>81</v>
      </c>
      <c r="P27" s="13" t="s">
        <v>332</v>
      </c>
      <c r="Q27" s="13" t="s">
        <v>515</v>
      </c>
      <c r="R27" s="13" t="s">
        <v>81</v>
      </c>
    </row>
    <row r="28" spans="3:18">
      <c r="J28" s="13" t="s">
        <v>94</v>
      </c>
      <c r="K28" s="13" t="s">
        <v>319</v>
      </c>
      <c r="L28" s="13" t="s">
        <v>559</v>
      </c>
      <c r="M28" s="13" t="s">
        <v>259</v>
      </c>
      <c r="N28" s="13" t="s">
        <v>85</v>
      </c>
      <c r="O28" s="13" t="s">
        <v>25</v>
      </c>
      <c r="P28" s="13" t="s">
        <v>333</v>
      </c>
      <c r="Q28" s="13" t="s">
        <v>515</v>
      </c>
      <c r="R28" s="13" t="s">
        <v>81</v>
      </c>
    </row>
    <row r="29" spans="3:18">
      <c r="J29" s="235" t="s">
        <v>365</v>
      </c>
      <c r="K29" s="235" t="s">
        <v>249</v>
      </c>
      <c r="L29" s="235" t="s">
        <v>307</v>
      </c>
      <c r="M29" s="235" t="s">
        <v>249</v>
      </c>
      <c r="N29" s="235" t="s">
        <v>68</v>
      </c>
      <c r="O29" s="235" t="s">
        <v>81</v>
      </c>
      <c r="P29" s="235" t="s">
        <v>366</v>
      </c>
      <c r="Q29" s="235" t="s">
        <v>515</v>
      </c>
      <c r="R29" s="235" t="s">
        <v>81</v>
      </c>
    </row>
    <row r="30" spans="3:18">
      <c r="D30" s="237" t="s">
        <v>560</v>
      </c>
      <c r="E30" t="s">
        <v>561</v>
      </c>
    </row>
    <row r="31" spans="3:18">
      <c r="D31" s="107" t="s">
        <v>501</v>
      </c>
      <c r="E31">
        <v>1</v>
      </c>
    </row>
    <row r="32" spans="3:18">
      <c r="D32" s="107" t="s">
        <v>503</v>
      </c>
      <c r="E32">
        <v>1</v>
      </c>
    </row>
    <row r="33" spans="4:5">
      <c r="D33" s="107" t="s">
        <v>542</v>
      </c>
      <c r="E33">
        <v>4</v>
      </c>
    </row>
    <row r="34" spans="4:5">
      <c r="D34" s="107" t="s">
        <v>528</v>
      </c>
      <c r="E34">
        <v>4</v>
      </c>
    </row>
    <row r="35" spans="4:5">
      <c r="D35" s="107" t="s">
        <v>498</v>
      </c>
      <c r="E35">
        <v>1</v>
      </c>
    </row>
    <row r="36" spans="4:5">
      <c r="D36" s="107" t="s">
        <v>552</v>
      </c>
      <c r="E36">
        <v>2</v>
      </c>
    </row>
    <row r="37" spans="4:5">
      <c r="D37" s="107" t="s">
        <v>494</v>
      </c>
      <c r="E37">
        <v>4</v>
      </c>
    </row>
    <row r="38" spans="4:5">
      <c r="D38" s="107" t="s">
        <v>505</v>
      </c>
      <c r="E38">
        <v>1</v>
      </c>
    </row>
    <row r="39" spans="4:5">
      <c r="D39" s="107" t="s">
        <v>510</v>
      </c>
      <c r="E39">
        <v>4</v>
      </c>
    </row>
    <row r="40" spans="4:5">
      <c r="D40" s="107" t="s">
        <v>537</v>
      </c>
      <c r="E40">
        <v>1</v>
      </c>
    </row>
    <row r="41" spans="4:5">
      <c r="D41" s="107" t="s">
        <v>119</v>
      </c>
      <c r="E41">
        <v>23</v>
      </c>
    </row>
  </sheetData>
  <sortState xmlns:xlrd2="http://schemas.microsoft.com/office/spreadsheetml/2017/richdata2" ref="A4:K29">
    <sortCondition ref="J4:J29"/>
  </sortState>
  <pageMargins left="0.70866141732283472" right="0.70866141732283472" top="0.74803149606299213" bottom="0.74803149606299213" header="0.31496062992125984" footer="0.31496062992125984"/>
  <pageSetup paperSize="9" scale="79"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C1:R99"/>
  <sheetViews>
    <sheetView workbookViewId="0"/>
  </sheetViews>
  <sheetFormatPr defaultRowHeight="15"/>
  <cols>
    <col min="3" max="3" width="17.42578125" customWidth="1"/>
    <col min="4" max="4" width="42.7109375" bestFit="1" customWidth="1"/>
    <col min="5" max="6" width="9.28515625" customWidth="1"/>
    <col min="7" max="7" width="11.7109375" bestFit="1" customWidth="1"/>
    <col min="8" max="8" width="10" bestFit="1" customWidth="1"/>
    <col min="9" max="9" width="11.28515625" customWidth="1"/>
    <col min="10" max="10" width="9.28515625" customWidth="1"/>
    <col min="14" max="14" width="6.28515625" customWidth="1"/>
  </cols>
  <sheetData>
    <row r="1" spans="3:13">
      <c r="C1" s="1"/>
      <c r="D1" s="1"/>
      <c r="E1" s="1"/>
      <c r="F1" s="1"/>
      <c r="G1" s="1"/>
      <c r="H1" s="1"/>
      <c r="I1" s="1"/>
      <c r="J1" s="1"/>
      <c r="K1" s="1"/>
    </row>
    <row r="2" spans="3:13" ht="31.5">
      <c r="C2" s="1"/>
      <c r="D2" s="157" t="s">
        <v>562</v>
      </c>
      <c r="E2" s="1"/>
      <c r="F2" s="1"/>
      <c r="G2" s="1"/>
      <c r="H2" s="1"/>
      <c r="I2" s="1"/>
      <c r="J2" s="1"/>
      <c r="K2" s="1"/>
    </row>
    <row r="3" spans="3:13">
      <c r="C3" s="1"/>
      <c r="D3" s="1"/>
      <c r="E3" s="1"/>
      <c r="F3" s="1"/>
      <c r="G3" s="1"/>
      <c r="H3" s="1"/>
      <c r="I3" s="1"/>
      <c r="J3" s="1"/>
      <c r="K3" s="1"/>
    </row>
    <row r="4" spans="3:13">
      <c r="C4" s="1"/>
      <c r="D4" s="660" t="s">
        <v>563</v>
      </c>
      <c r="E4" s="711" t="s">
        <v>4</v>
      </c>
      <c r="F4" s="712"/>
      <c r="G4" s="712"/>
      <c r="H4" s="711" t="s">
        <v>564</v>
      </c>
      <c r="I4" s="712"/>
      <c r="J4" s="713"/>
      <c r="K4" s="1"/>
    </row>
    <row r="5" spans="3:13">
      <c r="C5" s="1"/>
      <c r="D5" s="141"/>
      <c r="E5" s="139" t="s">
        <v>3</v>
      </c>
      <c r="F5" s="639" t="s">
        <v>15</v>
      </c>
      <c r="G5" s="639" t="s">
        <v>16</v>
      </c>
      <c r="H5" s="139" t="s">
        <v>3</v>
      </c>
      <c r="I5" s="639" t="s">
        <v>17</v>
      </c>
      <c r="J5" s="140" t="s">
        <v>16</v>
      </c>
      <c r="K5" s="1"/>
    </row>
    <row r="6" spans="3:13">
      <c r="C6" s="155" t="s">
        <v>565</v>
      </c>
      <c r="D6" s="661" t="s">
        <v>566</v>
      </c>
      <c r="E6" s="148">
        <f>SUMIF(Results!$B$8:$B$32,'FRAP old'!$C6,Results!L$8:L$32)</f>
        <v>0</v>
      </c>
      <c r="F6" s="149">
        <f>SUMIF(Results!$B$8:$B$32,'FRAP old'!$C6,Results!M$8:M$32)</f>
        <v>0</v>
      </c>
      <c r="G6" s="149">
        <f t="shared" ref="G6:G15" si="0">F6-E6</f>
        <v>0</v>
      </c>
      <c r="H6" s="148">
        <f>SUMIF(Results!$B$8:$B$32,'FRAP old'!$C6,Results!O$8:O$32)</f>
        <v>0</v>
      </c>
      <c r="I6" s="149">
        <f>SUMIF(Results!$B$8:$B$32,'FRAP old'!$C6,Results!P$8:P$32)</f>
        <v>0</v>
      </c>
      <c r="J6" s="150">
        <f t="shared" ref="J6:J15" si="1">I6-H6</f>
        <v>0</v>
      </c>
      <c r="K6" s="1"/>
    </row>
    <row r="7" spans="3:13">
      <c r="C7" s="155" t="s">
        <v>567</v>
      </c>
      <c r="D7" s="143" t="s">
        <v>380</v>
      </c>
      <c r="E7" s="148">
        <f>SUMIF(Results!$B$8:$B$32,'FRAP old'!$C7,Results!L$8:L$32)</f>
        <v>0</v>
      </c>
      <c r="F7" s="149">
        <f>SUMIF(Results!$B$8:$B$32,'FRAP old'!$C7,Results!M$8:M$32)</f>
        <v>0</v>
      </c>
      <c r="G7" s="149">
        <f t="shared" si="0"/>
        <v>0</v>
      </c>
      <c r="H7" s="148">
        <f>SUMIF(Results!$B$8:$B$32,'FRAP old'!$C7,Results!O$8:O$32)</f>
        <v>0</v>
      </c>
      <c r="I7" s="149">
        <f>SUMIF(Results!$B$8:$B$32,'FRAP old'!$C7,Results!P$8:P$32)</f>
        <v>0</v>
      </c>
      <c r="J7" s="150">
        <f t="shared" si="1"/>
        <v>0</v>
      </c>
      <c r="K7" s="1"/>
    </row>
    <row r="8" spans="3:13">
      <c r="C8" s="155" t="s">
        <v>568</v>
      </c>
      <c r="D8" s="143" t="s">
        <v>569</v>
      </c>
      <c r="E8" s="148">
        <f>SUMIF(Results!$B$8:$B$32,'FRAP old'!$C8,Results!L$8:L$32)</f>
        <v>0</v>
      </c>
      <c r="F8" s="149">
        <f>SUMIF(Results!$B$8:$B$32,'FRAP old'!$C8,Results!M$8:M$32)</f>
        <v>0</v>
      </c>
      <c r="G8" s="149">
        <f t="shared" si="0"/>
        <v>0</v>
      </c>
      <c r="H8" s="148">
        <f>SUMIF(Results!$B$8:$B$32,'FRAP old'!$C8,Results!O$8:O$32)</f>
        <v>0</v>
      </c>
      <c r="I8" s="149">
        <f>SUMIF(Results!$B$8:$B$32,'FRAP old'!$C8,Results!P$8:P$32)</f>
        <v>0</v>
      </c>
      <c r="J8" s="150">
        <f t="shared" si="1"/>
        <v>0</v>
      </c>
      <c r="K8" s="1"/>
    </row>
    <row r="9" spans="3:13">
      <c r="C9" s="89" t="s">
        <v>570</v>
      </c>
      <c r="D9" s="143" t="s">
        <v>571</v>
      </c>
      <c r="E9" s="148">
        <f>SUMIF(Results!$B$8:$B$32,'FRAP old'!$C9,Results!L$8:L$32)</f>
        <v>0</v>
      </c>
      <c r="F9" s="149">
        <f>SUMIF(Results!$B$8:$B$32,'FRAP old'!$C9,Results!M$8:M$32)</f>
        <v>0</v>
      </c>
      <c r="G9" s="149">
        <f t="shared" si="0"/>
        <v>0</v>
      </c>
      <c r="H9" s="148">
        <f>SUMIF(Results!$B$8:$B$32,'FRAP old'!$C9,Results!O$8:O$32)</f>
        <v>0</v>
      </c>
      <c r="I9" s="149">
        <f>SUMIF(Results!$B$8:$B$32,'FRAP old'!$C9,Results!P$8:P$32)</f>
        <v>0</v>
      </c>
      <c r="J9" s="150">
        <f t="shared" si="1"/>
        <v>0</v>
      </c>
      <c r="K9" s="1"/>
    </row>
    <row r="10" spans="3:13">
      <c r="C10" s="155" t="s">
        <v>572</v>
      </c>
      <c r="D10" s="143" t="s">
        <v>331</v>
      </c>
      <c r="E10" s="148">
        <f>SUMIF(Results!$B$8:$B$32,'FRAP old'!$C10,Results!L$8:L$32)</f>
        <v>0</v>
      </c>
      <c r="F10" s="149">
        <f>SUMIF(Results!$B$8:$B$32,'FRAP old'!$C10,Results!M$8:M$32)</f>
        <v>0</v>
      </c>
      <c r="G10" s="149">
        <f t="shared" si="0"/>
        <v>0</v>
      </c>
      <c r="H10" s="148">
        <f>SUMIF(Results!$B$8:$B$32,'FRAP old'!$C10,Results!O$8:O$32)</f>
        <v>0</v>
      </c>
      <c r="I10" s="149">
        <f>SUMIF(Results!$B$8:$B$32,'FRAP old'!$C10,Results!P$8:P$32)</f>
        <v>0</v>
      </c>
      <c r="J10" s="150">
        <f t="shared" si="1"/>
        <v>0</v>
      </c>
      <c r="K10" s="1"/>
    </row>
    <row r="11" spans="3:13">
      <c r="C11" s="155" t="s">
        <v>573</v>
      </c>
      <c r="D11" s="143" t="s">
        <v>574</v>
      </c>
      <c r="E11" s="148">
        <f>SUMIF(Results!$B$8:$B$32,'FRAP old'!$C11,Results!L$8:L$32)</f>
        <v>0</v>
      </c>
      <c r="F11" s="149">
        <f>SUMIF(Results!$B$8:$B$32,'FRAP old'!$C11,Results!M$8:M$32)</f>
        <v>0</v>
      </c>
      <c r="G11" s="149">
        <f t="shared" si="0"/>
        <v>0</v>
      </c>
      <c r="H11" s="148">
        <f>SUMIF(Results!$B$8:$B$32,'FRAP old'!$C11,Results!O$8:O$32)</f>
        <v>0</v>
      </c>
      <c r="I11" s="149">
        <f>SUMIF(Results!$B$8:$B$32,'FRAP old'!$C11,Results!P$8:P$32)</f>
        <v>0</v>
      </c>
      <c r="J11" s="150">
        <f t="shared" si="1"/>
        <v>0</v>
      </c>
      <c r="K11" s="1"/>
    </row>
    <row r="12" spans="3:13">
      <c r="C12" s="89" t="s">
        <v>575</v>
      </c>
      <c r="D12" s="143" t="s">
        <v>576</v>
      </c>
      <c r="E12" s="148">
        <f>SUMIF(Results!$B$8:$B$32,'FRAP old'!$C12,Results!L$8:L$32)</f>
        <v>0</v>
      </c>
      <c r="F12" s="149">
        <f>SUMIF(Results!$B$8:$B$32,'FRAP old'!$C12,Results!M$8:M$32)</f>
        <v>0</v>
      </c>
      <c r="G12" s="149">
        <f t="shared" si="0"/>
        <v>0</v>
      </c>
      <c r="H12" s="148">
        <f>SUMIF(Results!$B$8:$B$32,'FRAP old'!$C12,Results!O$8:O$32)</f>
        <v>0</v>
      </c>
      <c r="I12" s="149">
        <f>SUMIF(Results!$B$8:$B$32,'FRAP old'!$C12,Results!P$8:P$32)</f>
        <v>0</v>
      </c>
      <c r="J12" s="150">
        <f t="shared" si="1"/>
        <v>0</v>
      </c>
      <c r="K12" s="1"/>
    </row>
    <row r="13" spans="3:13">
      <c r="C13" s="155" t="s">
        <v>577</v>
      </c>
      <c r="D13" s="143" t="s">
        <v>333</v>
      </c>
      <c r="E13" s="148">
        <f>SUMIF(Results!$B$8:$B$32,'FRAP old'!$C13,Results!L$8:L$32)</f>
        <v>0</v>
      </c>
      <c r="F13" s="149">
        <f>SUMIF(Results!$B$8:$B$32,'FRAP old'!$C13,Results!M$8:M$32)</f>
        <v>0</v>
      </c>
      <c r="G13" s="149">
        <f t="shared" si="0"/>
        <v>0</v>
      </c>
      <c r="H13" s="148">
        <f>SUMIF(Results!$B$8:$B$32,'FRAP old'!$C13,Results!O$8:O$32)</f>
        <v>0</v>
      </c>
      <c r="I13" s="149">
        <f>SUMIF(Results!$B$8:$B$32,'FRAP old'!$C13,Results!P$8:P$32)</f>
        <v>0</v>
      </c>
      <c r="J13" s="150">
        <f t="shared" si="1"/>
        <v>0</v>
      </c>
      <c r="K13" s="1"/>
    </row>
    <row r="14" spans="3:13">
      <c r="C14" s="89" t="s">
        <v>578</v>
      </c>
      <c r="D14" s="143" t="s">
        <v>579</v>
      </c>
      <c r="E14" s="148">
        <f>SUMIF(Results!$B$8:$B$32,'FRAP old'!$C14,Results!L$8:L$32)</f>
        <v>0</v>
      </c>
      <c r="F14" s="149">
        <f>SUMIF(Results!$B$8:$B$32,'FRAP old'!$C14,Results!M$8:M$32)</f>
        <v>0</v>
      </c>
      <c r="G14" s="149">
        <f t="shared" si="0"/>
        <v>0</v>
      </c>
      <c r="H14" s="148">
        <f>SUMIF(Results!$B$8:$B$32,'FRAP old'!$C14,Results!O$8:O$32)</f>
        <v>0</v>
      </c>
      <c r="I14" s="149">
        <f>SUMIF(Results!$B$8:$B$32,'FRAP old'!$C14,Results!P$8:P$32)</f>
        <v>0</v>
      </c>
      <c r="J14" s="150">
        <f t="shared" si="1"/>
        <v>0</v>
      </c>
      <c r="K14" s="1"/>
    </row>
    <row r="15" spans="3:13">
      <c r="C15" s="155" t="s">
        <v>580</v>
      </c>
      <c r="D15" s="143" t="s">
        <v>362</v>
      </c>
      <c r="E15" s="148">
        <f>SUMIF(Results!$B$8:$B$32,'FRAP old'!$C15,Results!L$8:L$32)</f>
        <v>0</v>
      </c>
      <c r="F15" s="149">
        <f>SUMIF(Results!$B$8:$B$32,'FRAP old'!$C15,Results!M$8:M$32)</f>
        <v>0</v>
      </c>
      <c r="G15" s="149">
        <f t="shared" si="0"/>
        <v>0</v>
      </c>
      <c r="H15" s="148">
        <f>SUMIF(Results!$B$8:$B$32,'FRAP old'!$C15,Results!O$8:O$32)</f>
        <v>0</v>
      </c>
      <c r="I15" s="149">
        <f>SUMIF(Results!$B$8:$B$32,'FRAP old'!$C15,Results!P$8:P$32)</f>
        <v>0</v>
      </c>
      <c r="J15" s="150">
        <f t="shared" si="1"/>
        <v>0</v>
      </c>
      <c r="K15" s="1"/>
    </row>
    <row r="16" spans="3:13">
      <c r="C16" s="155"/>
      <c r="D16" s="144" t="s">
        <v>581</v>
      </c>
      <c r="E16" s="151">
        <f t="shared" ref="E16:J16" si="2">SUM(E6:E15)</f>
        <v>0</v>
      </c>
      <c r="F16" s="662">
        <f t="shared" si="2"/>
        <v>0</v>
      </c>
      <c r="G16" s="662">
        <f t="shared" si="2"/>
        <v>0</v>
      </c>
      <c r="H16" s="151">
        <f t="shared" si="2"/>
        <v>0</v>
      </c>
      <c r="I16" s="662">
        <f t="shared" si="2"/>
        <v>0</v>
      </c>
      <c r="J16" s="152">
        <f t="shared" si="2"/>
        <v>0</v>
      </c>
      <c r="K16" s="1"/>
      <c r="M16" s="136"/>
    </row>
    <row r="17" spans="3:13">
      <c r="C17" s="155" t="s">
        <v>582</v>
      </c>
      <c r="D17" s="143" t="s">
        <v>583</v>
      </c>
      <c r="E17" s="148">
        <f>SUMIF(Results!$B$8:$B$32,'FRAP old'!$C17,Results!L$8:L$32)</f>
        <v>0</v>
      </c>
      <c r="F17" s="149">
        <f>SUMIF(Results!$B$8:$B$32,'FRAP old'!$C17,Results!M$8:M$32)</f>
        <v>0</v>
      </c>
      <c r="G17" s="149">
        <f t="shared" ref="G17:G23" si="3">F17-E17</f>
        <v>0</v>
      </c>
      <c r="H17" s="148">
        <f>SUMIF(Results!$B$8:$B$32,'FRAP old'!$C17,Results!O$8:O$32)</f>
        <v>0</v>
      </c>
      <c r="I17" s="149">
        <f>SUMIF(Results!$B$8:$B$32,'FRAP old'!$C17,Results!P$8:P$32)</f>
        <v>0</v>
      </c>
      <c r="J17" s="150">
        <f t="shared" ref="J17:J23" si="4">I17-H17</f>
        <v>0</v>
      </c>
      <c r="K17" s="1"/>
      <c r="M17" s="26"/>
    </row>
    <row r="18" spans="3:13">
      <c r="C18" s="155" t="s">
        <v>584</v>
      </c>
      <c r="D18" s="143" t="s">
        <v>377</v>
      </c>
      <c r="E18" s="148">
        <f>SUMIF(Results!$B$8:$B$32,'FRAP old'!$C18,Results!L$8:L$32)</f>
        <v>0</v>
      </c>
      <c r="F18" s="149">
        <f>SUMIF(Results!$B$8:$B$32,'FRAP old'!$C18,Results!M$8:M$32)</f>
        <v>0</v>
      </c>
      <c r="G18" s="149">
        <f>F18-E18</f>
        <v>0</v>
      </c>
      <c r="H18" s="148">
        <f>SUMIF(Results!$B$8:$B$32,'FRAP old'!$C18,Results!O$8:O$32)</f>
        <v>0</v>
      </c>
      <c r="I18" s="149">
        <f>SUMIF(Results!$B$8:$B$32,'FRAP old'!$C18,Results!P$8:P$32)</f>
        <v>0</v>
      </c>
      <c r="J18" s="150">
        <f>I18-H18</f>
        <v>0</v>
      </c>
      <c r="K18" s="1"/>
    </row>
    <row r="19" spans="3:13">
      <c r="C19" s="89" t="s">
        <v>585</v>
      </c>
      <c r="D19" s="143" t="s">
        <v>381</v>
      </c>
      <c r="E19" s="148">
        <f>SUMIF(Results!$B$8:$B$32,'FRAP old'!$C19,Results!L$8:L$32)</f>
        <v>0</v>
      </c>
      <c r="F19" s="149">
        <f>SUMIF(Results!$B$8:$B$32,'FRAP old'!$C19,Results!M$8:M$32)</f>
        <v>0</v>
      </c>
      <c r="G19" s="149">
        <f t="shared" si="3"/>
        <v>0</v>
      </c>
      <c r="H19" s="148">
        <f>SUMIF(Results!$B$8:$B$32,'FRAP old'!$C19,Results!O$8:O$32)</f>
        <v>0</v>
      </c>
      <c r="I19" s="149">
        <f>SUMIF(Results!$B$8:$B$32,'FRAP old'!$C19,Results!P$8:P$32)</f>
        <v>0</v>
      </c>
      <c r="J19" s="150">
        <f t="shared" si="4"/>
        <v>0</v>
      </c>
      <c r="K19" s="1"/>
    </row>
    <row r="20" spans="3:13">
      <c r="C20" s="155" t="s">
        <v>586</v>
      </c>
      <c r="D20" s="143" t="s">
        <v>368</v>
      </c>
      <c r="E20" s="148">
        <f>SUMIF(Results!$B$8:$B$32,'FRAP old'!$C20,Results!L$8:L$32)</f>
        <v>0</v>
      </c>
      <c r="F20" s="149">
        <f>SUMIF(Results!$B$8:$B$32,'FRAP old'!$C20,Results!M$8:M$32)</f>
        <v>0</v>
      </c>
      <c r="G20" s="149">
        <f t="shared" si="3"/>
        <v>0</v>
      </c>
      <c r="H20" s="148">
        <f>SUMIF(Results!$B$8:$B$32,'FRAP old'!$C20,Results!O$8:O$32)</f>
        <v>0</v>
      </c>
      <c r="I20" s="149">
        <f>SUMIF(Results!$B$8:$B$32,'FRAP old'!$C20,Results!P$8:P$32)</f>
        <v>0</v>
      </c>
      <c r="J20" s="150">
        <f t="shared" si="4"/>
        <v>0</v>
      </c>
      <c r="K20" s="1"/>
    </row>
    <row r="21" spans="3:13">
      <c r="C21" s="155" t="s">
        <v>587</v>
      </c>
      <c r="D21" s="143" t="s">
        <v>344</v>
      </c>
      <c r="E21" s="148">
        <f>SUMIF(Results!$B$8:$B$32,'FRAP old'!$C21,Results!L$8:L$32)</f>
        <v>0</v>
      </c>
      <c r="F21" s="149">
        <f>SUMIF(Results!$B$8:$B$32,'FRAP old'!$C21,Results!M$8:M$32)</f>
        <v>0</v>
      </c>
      <c r="G21" s="149">
        <f t="shared" si="3"/>
        <v>0</v>
      </c>
      <c r="H21" s="148">
        <f>SUMIF(Results!$B$8:$B$32,'FRAP old'!$C21,Results!O$8:O$32)</f>
        <v>0</v>
      </c>
      <c r="I21" s="149">
        <f>SUMIF(Results!$B$8:$B$32,'FRAP old'!$C21,Results!P$8:P$32)</f>
        <v>0</v>
      </c>
      <c r="J21" s="150">
        <f t="shared" si="4"/>
        <v>0</v>
      </c>
      <c r="K21" s="1"/>
    </row>
    <row r="22" spans="3:13">
      <c r="C22" s="89" t="s">
        <v>588</v>
      </c>
      <c r="D22" s="143" t="s">
        <v>375</v>
      </c>
      <c r="E22" s="148">
        <f>SUMIF(Results!$B$8:$B$32,'FRAP old'!$C22,Results!L$8:L$32)</f>
        <v>0</v>
      </c>
      <c r="F22" s="149">
        <f>SUMIF(Results!$B$8:$B$32,'FRAP old'!$C22,Results!M$8:M$32)</f>
        <v>0</v>
      </c>
      <c r="G22" s="149">
        <f t="shared" si="3"/>
        <v>0</v>
      </c>
      <c r="H22" s="148">
        <f>SUMIF(Results!$B$8:$B$32,'FRAP old'!$C22,Results!O$8:O$32)</f>
        <v>0</v>
      </c>
      <c r="I22" s="149">
        <f>SUMIF(Results!$B$8:$B$32,'FRAP old'!$C22,Results!P$8:P$32)</f>
        <v>0</v>
      </c>
      <c r="J22" s="150">
        <f t="shared" si="4"/>
        <v>0</v>
      </c>
      <c r="K22" s="1"/>
    </row>
    <row r="23" spans="3:13">
      <c r="C23" s="89" t="s">
        <v>589</v>
      </c>
      <c r="D23" s="143" t="s">
        <v>373</v>
      </c>
      <c r="E23" s="148">
        <f>SUMIF(Results!$B$8:$B$32,'FRAP old'!$C23,Results!L$8:L$32)</f>
        <v>0</v>
      </c>
      <c r="F23" s="149">
        <f>SUMIF(Results!$B$8:$B$32,'FRAP old'!$C23,Results!M$8:M$32)</f>
        <v>0</v>
      </c>
      <c r="G23" s="149">
        <f t="shared" si="3"/>
        <v>0</v>
      </c>
      <c r="H23" s="148">
        <f>SUMIF(Results!$B$8:$B$32,'FRAP old'!$C23,Results!O$8:O$32)</f>
        <v>0</v>
      </c>
      <c r="I23" s="149">
        <f>SUMIF(Results!$B$8:$B$32,'FRAP old'!$C23,Results!P$8:P$32)</f>
        <v>0</v>
      </c>
      <c r="J23" s="150">
        <f t="shared" si="4"/>
        <v>0</v>
      </c>
      <c r="K23" s="1"/>
    </row>
    <row r="24" spans="3:13">
      <c r="C24" s="155"/>
      <c r="D24" s="144" t="s">
        <v>590</v>
      </c>
      <c r="E24" s="151">
        <f t="shared" ref="E24:J24" si="5">SUM(E17:E23)</f>
        <v>0</v>
      </c>
      <c r="F24" s="662">
        <f t="shared" si="5"/>
        <v>0</v>
      </c>
      <c r="G24" s="662">
        <f t="shared" si="5"/>
        <v>0</v>
      </c>
      <c r="H24" s="151">
        <f t="shared" si="5"/>
        <v>0</v>
      </c>
      <c r="I24" s="662">
        <f t="shared" si="5"/>
        <v>0</v>
      </c>
      <c r="J24" s="152">
        <f t="shared" si="5"/>
        <v>0</v>
      </c>
      <c r="K24" s="1"/>
    </row>
    <row r="25" spans="3:13">
      <c r="C25" s="89" t="s">
        <v>591</v>
      </c>
      <c r="D25" s="143" t="s">
        <v>382</v>
      </c>
      <c r="E25" s="148">
        <f>SUMIF(Results!$B$8:$B$32,'FRAP old'!$C25,Results!L$8:L$32)</f>
        <v>0</v>
      </c>
      <c r="F25" s="149">
        <f>SUMIF(Results!$B$8:$B$32,'FRAP old'!$C25,Results!M$8:M$32)</f>
        <v>0</v>
      </c>
      <c r="G25" s="149">
        <f>F25-E25</f>
        <v>0</v>
      </c>
      <c r="H25" s="148">
        <f>SUMIF(Results!$B$8:$B$32,'FRAP old'!$C25,Results!O$8:O$32)</f>
        <v>0</v>
      </c>
      <c r="I25" s="149">
        <f>SUMIF(Results!$B$8:$B$32,'FRAP old'!$C25,Results!P$8:P$32)</f>
        <v>0</v>
      </c>
      <c r="J25" s="150">
        <f>I25-H25</f>
        <v>0</v>
      </c>
      <c r="K25" s="1"/>
    </row>
    <row r="26" spans="3:13">
      <c r="C26" s="155" t="s">
        <v>592</v>
      </c>
      <c r="D26" s="143" t="s">
        <v>592</v>
      </c>
      <c r="E26" s="148">
        <f>SUMIF(Results!$B$8:$B$32,'FRAP old'!$C26,Results!L$8:L$32)</f>
        <v>0</v>
      </c>
      <c r="F26" s="149">
        <f>SUMIF(Results!$B$8:$B$32,'FRAP old'!$C26,Results!M$8:M$32)</f>
        <v>0</v>
      </c>
      <c r="G26" s="149">
        <f>F26-E26</f>
        <v>0</v>
      </c>
      <c r="H26" s="148">
        <f>SUMIF(Results!$B$8:$B$32,'FRAP old'!$C26,Results!O$8:O$32)</f>
        <v>0</v>
      </c>
      <c r="I26" s="149">
        <f>SUMIF(Results!$B$8:$B$32,'FRAP old'!$C26,Results!P$8:P$32)</f>
        <v>0</v>
      </c>
      <c r="J26" s="150">
        <f>I26-H26</f>
        <v>0</v>
      </c>
      <c r="K26" s="1"/>
    </row>
    <row r="27" spans="3:13">
      <c r="C27" s="89" t="s">
        <v>593</v>
      </c>
      <c r="D27" s="143" t="s">
        <v>356</v>
      </c>
      <c r="E27" s="148">
        <f>SUMIF(Results!$B$8:$B$32,'FRAP old'!$C27,Results!L$8:L$32)</f>
        <v>0</v>
      </c>
      <c r="F27" s="149">
        <f>SUMIF(Results!$B$8:$B$32,'FRAP old'!$C27,Results!M$8:M$32)</f>
        <v>0</v>
      </c>
      <c r="G27" s="149">
        <f>F27-E27</f>
        <v>0</v>
      </c>
      <c r="H27" s="148">
        <f>SUMIF(Results!$B$8:$B$32,'FRAP old'!$C27,Results!O$8:O$32)</f>
        <v>0</v>
      </c>
      <c r="I27" s="149">
        <f>SUMIF(Results!$B$8:$B$32,'FRAP old'!$C27,Results!P$8:P$32)</f>
        <v>0</v>
      </c>
      <c r="J27" s="150">
        <f>I27-H27</f>
        <v>0</v>
      </c>
      <c r="K27" s="1"/>
    </row>
    <row r="28" spans="3:13">
      <c r="C28" s="153"/>
      <c r="D28" s="144" t="s">
        <v>594</v>
      </c>
      <c r="E28" s="151">
        <f t="shared" ref="E28:J28" si="6">SUM(E25:E27)</f>
        <v>0</v>
      </c>
      <c r="F28" s="662">
        <f t="shared" si="6"/>
        <v>0</v>
      </c>
      <c r="G28" s="662">
        <f t="shared" si="6"/>
        <v>0</v>
      </c>
      <c r="H28" s="151">
        <f t="shared" si="6"/>
        <v>0</v>
      </c>
      <c r="I28" s="662">
        <f t="shared" si="6"/>
        <v>0</v>
      </c>
      <c r="J28" s="152">
        <f t="shared" si="6"/>
        <v>0</v>
      </c>
      <c r="K28" s="1"/>
    </row>
    <row r="29" spans="3:13" ht="6.75" customHeight="1">
      <c r="C29" s="153"/>
      <c r="D29" s="154"/>
      <c r="E29" s="663"/>
      <c r="F29" s="664"/>
      <c r="G29" s="664"/>
      <c r="H29" s="663"/>
      <c r="I29" s="664"/>
      <c r="J29" s="665"/>
      <c r="K29" s="1"/>
    </row>
    <row r="30" spans="3:13" ht="15.75" thickBot="1">
      <c r="C30" s="153"/>
      <c r="D30" s="142" t="s">
        <v>595</v>
      </c>
      <c r="E30" s="145">
        <f t="shared" ref="E30:J30" si="7">E16+E24+E28</f>
        <v>0</v>
      </c>
      <c r="F30" s="146">
        <f t="shared" si="7"/>
        <v>0</v>
      </c>
      <c r="G30" s="146">
        <f t="shared" si="7"/>
        <v>0</v>
      </c>
      <c r="H30" s="145">
        <f t="shared" si="7"/>
        <v>0</v>
      </c>
      <c r="I30" s="146">
        <f t="shared" si="7"/>
        <v>0</v>
      </c>
      <c r="J30" s="147">
        <f t="shared" si="7"/>
        <v>0</v>
      </c>
      <c r="K30" s="1"/>
    </row>
    <row r="31" spans="3:13">
      <c r="C31" s="153"/>
      <c r="D31" s="1"/>
      <c r="E31" s="156"/>
      <c r="F31" s="156"/>
      <c r="G31" s="156"/>
      <c r="H31" s="156"/>
      <c r="I31" s="156"/>
      <c r="J31" s="156"/>
      <c r="K31" s="1"/>
    </row>
    <row r="32" spans="3:13" hidden="1">
      <c r="C32" s="34"/>
      <c r="E32" s="85">
        <f>E30-Results!L33</f>
        <v>-10454</v>
      </c>
      <c r="F32" s="85">
        <f>F30-Results!M33</f>
        <v>-7637.3915000000006</v>
      </c>
      <c r="G32" s="85">
        <f>G30-Results!N33</f>
        <v>2816.6084999999989</v>
      </c>
      <c r="H32" s="85">
        <f>H30-Results!O33</f>
        <v>-17378</v>
      </c>
      <c r="I32" s="85">
        <f>I30-Results!P33</f>
        <v>-14373.3915</v>
      </c>
      <c r="J32" s="85">
        <f>J30-Results!Q33</f>
        <v>3004.6084999999989</v>
      </c>
    </row>
    <row r="33" spans="3:18" hidden="1">
      <c r="C33" s="34"/>
      <c r="D33" s="108" t="s">
        <v>596</v>
      </c>
      <c r="E33" s="85"/>
      <c r="F33" s="85"/>
      <c r="G33" s="85"/>
      <c r="H33" s="2" t="s">
        <v>3</v>
      </c>
      <c r="I33" s="2" t="s">
        <v>597</v>
      </c>
      <c r="J33" s="2" t="s">
        <v>16</v>
      </c>
      <c r="Q33" s="138" t="s">
        <v>598</v>
      </c>
      <c r="R33" s="138"/>
    </row>
    <row r="34" spans="3:18" hidden="1">
      <c r="C34" s="34"/>
      <c r="D34" s="107" t="s">
        <v>581</v>
      </c>
      <c r="H34" s="106">
        <f>H16</f>
        <v>0</v>
      </c>
      <c r="I34" s="106">
        <v>5000</v>
      </c>
      <c r="J34" s="26">
        <f>H34-I34</f>
        <v>-5000</v>
      </c>
      <c r="Q34" s="26">
        <f>F16</f>
        <v>0</v>
      </c>
      <c r="R34" s="26">
        <f>Q34-I34</f>
        <v>-5000</v>
      </c>
    </row>
    <row r="35" spans="3:18" hidden="1">
      <c r="C35" s="34"/>
      <c r="D35" s="107" t="s">
        <v>590</v>
      </c>
      <c r="H35" s="106">
        <f>H24</f>
        <v>0</v>
      </c>
      <c r="I35" s="106">
        <v>32000</v>
      </c>
      <c r="J35" s="26">
        <f>H35-I35</f>
        <v>-32000</v>
      </c>
      <c r="Q35" s="26">
        <f>F24</f>
        <v>0</v>
      </c>
      <c r="R35" s="26">
        <f>Q35-I35</f>
        <v>-32000</v>
      </c>
    </row>
    <row r="36" spans="3:18" hidden="1">
      <c r="C36" s="34"/>
      <c r="D36" s="107" t="s">
        <v>594</v>
      </c>
      <c r="E36" s="69"/>
      <c r="H36" s="106">
        <f>H28</f>
        <v>0</v>
      </c>
      <c r="I36" s="106">
        <v>2000</v>
      </c>
      <c r="J36" s="26">
        <f>H36-I36</f>
        <v>-2000</v>
      </c>
      <c r="Q36" s="26">
        <f>F28</f>
        <v>0</v>
      </c>
      <c r="R36" s="26">
        <f>Q36-I36</f>
        <v>-2000</v>
      </c>
    </row>
    <row r="37" spans="3:18" hidden="1">
      <c r="R37" s="26">
        <f>SUM(R34:R36)</f>
        <v>-39000</v>
      </c>
    </row>
    <row r="38" spans="3:18" hidden="1">
      <c r="D38" s="111" t="s">
        <v>599</v>
      </c>
    </row>
    <row r="39" spans="3:18" hidden="1">
      <c r="D39" s="107" t="s">
        <v>600</v>
      </c>
      <c r="J39" s="110">
        <f>+J35+J34</f>
        <v>-37000</v>
      </c>
    </row>
    <row r="40" spans="3:18" hidden="1">
      <c r="D40" s="107" t="s">
        <v>601</v>
      </c>
      <c r="J40" s="110">
        <f>+I16-I34+I24-I35</f>
        <v>-37000</v>
      </c>
    </row>
    <row r="41" spans="3:18" hidden="1"/>
    <row r="42" spans="3:18">
      <c r="D42" s="108" t="s">
        <v>602</v>
      </c>
      <c r="H42" s="2" t="s">
        <v>603</v>
      </c>
      <c r="I42" s="2" t="s">
        <v>597</v>
      </c>
      <c r="J42" s="2" t="s">
        <v>16</v>
      </c>
    </row>
    <row r="43" spans="3:18">
      <c r="D43" s="107" t="s">
        <v>581</v>
      </c>
      <c r="H43" s="106">
        <f>I16</f>
        <v>0</v>
      </c>
      <c r="I43" s="106">
        <v>5000</v>
      </c>
      <c r="J43" s="26">
        <f>H43-I43</f>
        <v>-5000</v>
      </c>
    </row>
    <row r="44" spans="3:18">
      <c r="D44" s="107" t="s">
        <v>590</v>
      </c>
      <c r="H44" s="106">
        <f>SUM(I24)</f>
        <v>0</v>
      </c>
      <c r="I44" s="106">
        <v>32000</v>
      </c>
      <c r="J44" s="26">
        <f>H44-I44</f>
        <v>-32000</v>
      </c>
    </row>
    <row r="45" spans="3:18">
      <c r="D45" s="107" t="s">
        <v>594</v>
      </c>
      <c r="E45" s="69"/>
      <c r="H45" s="106">
        <f>SUM(I28)</f>
        <v>0</v>
      </c>
      <c r="I45" s="106">
        <v>2000</v>
      </c>
      <c r="J45" s="26">
        <f>H45-I45</f>
        <v>-2000</v>
      </c>
    </row>
    <row r="46" spans="3:18">
      <c r="D46" s="107" t="s">
        <v>604</v>
      </c>
      <c r="E46" s="69"/>
      <c r="H46" s="106"/>
      <c r="I46" s="106"/>
      <c r="J46" s="26"/>
    </row>
    <row r="47" spans="3:18">
      <c r="E47" s="69"/>
      <c r="F47" s="69"/>
      <c r="G47" s="69"/>
      <c r="H47" s="69"/>
      <c r="I47" s="69"/>
    </row>
    <row r="48" spans="3:18" hidden="1">
      <c r="D48" t="s">
        <v>605</v>
      </c>
      <c r="E48" s="35">
        <f>E30-Results!L33</f>
        <v>-10454</v>
      </c>
      <c r="F48" s="35">
        <f>F30-Results!M33</f>
        <v>-7637.3915000000006</v>
      </c>
      <c r="G48" s="35"/>
      <c r="H48" s="35">
        <f>H30-Results!O33</f>
        <v>-17378</v>
      </c>
      <c r="I48" s="35">
        <f>I30-Results!P33</f>
        <v>-14373.3915</v>
      </c>
      <c r="J48" s="35"/>
      <c r="K48" s="35"/>
    </row>
    <row r="49" spans="4:10" hidden="1">
      <c r="D49" t="s">
        <v>606</v>
      </c>
      <c r="F49" s="26"/>
      <c r="H49" s="35" t="e">
        <f>H30+#REF!-Results!AS57</f>
        <v>#REF!</v>
      </c>
    </row>
    <row r="50" spans="4:10">
      <c r="D50" s="109" t="s">
        <v>607</v>
      </c>
      <c r="F50" s="26"/>
      <c r="H50" s="35"/>
    </row>
    <row r="51" spans="4:10">
      <c r="D51" s="107" t="s">
        <v>601</v>
      </c>
      <c r="F51" s="26"/>
      <c r="H51" s="35"/>
      <c r="J51" s="110">
        <f>+J43+J44</f>
        <v>-37000</v>
      </c>
    </row>
    <row r="52" spans="4:10">
      <c r="F52" s="26"/>
      <c r="H52" s="35"/>
    </row>
    <row r="85" spans="3:11">
      <c r="D85" s="58"/>
      <c r="E85" s="58"/>
      <c r="F85" s="58"/>
      <c r="G85" s="58"/>
      <c r="H85" s="58"/>
      <c r="I85" s="58"/>
      <c r="J85" s="58"/>
      <c r="K85" s="58"/>
    </row>
    <row r="86" spans="3:11">
      <c r="D86" s="58"/>
      <c r="E86" s="58"/>
      <c r="F86" s="58"/>
      <c r="G86" s="58"/>
      <c r="H86" s="58"/>
      <c r="I86" s="58"/>
      <c r="J86" s="58"/>
      <c r="K86" s="58"/>
    </row>
    <row r="87" spans="3:11">
      <c r="D87" s="115"/>
      <c r="E87" s="115"/>
      <c r="F87" s="115"/>
      <c r="G87" s="115"/>
      <c r="H87" s="115"/>
      <c r="I87" s="115"/>
      <c r="J87" s="115"/>
      <c r="K87" s="115"/>
    </row>
    <row r="88" spans="3:11" ht="31.5" customHeight="1">
      <c r="D88" s="115"/>
      <c r="E88" s="115"/>
      <c r="F88" s="115"/>
      <c r="G88" s="115"/>
      <c r="H88" s="115"/>
      <c r="I88" s="115"/>
      <c r="J88" s="115"/>
      <c r="K88" s="115"/>
    </row>
    <row r="89" spans="3:11" ht="9" customHeight="1">
      <c r="D89" s="115"/>
      <c r="E89" s="115"/>
      <c r="F89" s="115"/>
      <c r="G89" s="115"/>
      <c r="H89" s="115"/>
      <c r="I89" s="115"/>
      <c r="J89" s="115"/>
      <c r="K89" s="115"/>
    </row>
    <row r="90" spans="3:11">
      <c r="C90" s="65" t="s">
        <v>608</v>
      </c>
      <c r="D90" s="1" t="s">
        <v>132</v>
      </c>
      <c r="E90" s="97">
        <f>SUMIF(Results!$B$8:$B$32,'FRAP old'!$C90,Results!L$8:L$32)</f>
        <v>0</v>
      </c>
      <c r="F90" s="98">
        <f>SUMIF(Results!$B$8:$B$32,'FRAP old'!$C90,Results!M$8:M$32)</f>
        <v>0</v>
      </c>
      <c r="G90" s="98">
        <f>F90-E90</f>
        <v>0</v>
      </c>
      <c r="H90" s="97">
        <f>SUMIF(Results!$B$8:$B$32,'FRAP old'!$C90,Results!O$8:O$32)</f>
        <v>0</v>
      </c>
      <c r="I90" s="98">
        <f>SUMIF(Results!$B$8:$B$32,'FRAP old'!$C90,Results!P$8:P$32)</f>
        <v>0</v>
      </c>
      <c r="J90" s="99">
        <f>I90-H90</f>
        <v>0</v>
      </c>
    </row>
    <row r="91" spans="3:11" ht="63.75" customHeight="1">
      <c r="D91" s="115"/>
      <c r="E91" s="115"/>
      <c r="F91" s="115"/>
      <c r="G91" s="115"/>
      <c r="H91" s="115"/>
      <c r="I91" s="115"/>
      <c r="J91" s="115"/>
      <c r="K91" s="115"/>
    </row>
    <row r="92" spans="3:11" ht="63.75" customHeight="1"/>
    <row r="97" spans="4:4">
      <c r="D97" s="27"/>
    </row>
    <row r="98" spans="4:4">
      <c r="D98" s="28"/>
    </row>
    <row r="99" spans="4:4">
      <c r="D99" s="28"/>
    </row>
  </sheetData>
  <mergeCells count="2">
    <mergeCell ref="E4:G4"/>
    <mergeCell ref="H4:J4"/>
  </mergeCells>
  <pageMargins left="0.70866141732283472" right="0.70866141732283472" top="0.74803149606299213" bottom="0.74803149606299213" header="0.31496062992125984" footer="0.31496062992125984"/>
  <pageSetup paperSize="8" scale="7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H11:H17"/>
  <sheetViews>
    <sheetView workbookViewId="0"/>
  </sheetViews>
  <sheetFormatPr defaultRowHeight="15"/>
  <sheetData>
    <row r="11" spans="8:8">
      <c r="H11" t="s">
        <v>303</v>
      </c>
    </row>
    <row r="12" spans="8:8">
      <c r="H12" t="s">
        <v>609</v>
      </c>
    </row>
    <row r="13" spans="8:8">
      <c r="H13" t="s">
        <v>54</v>
      </c>
    </row>
    <row r="14" spans="8:8">
      <c r="H14" t="s">
        <v>401</v>
      </c>
    </row>
    <row r="15" spans="8:8">
      <c r="H15" t="s">
        <v>407</v>
      </c>
    </row>
    <row r="16" spans="8:8">
      <c r="H16" t="s">
        <v>51</v>
      </c>
    </row>
    <row r="17" spans="8:8">
      <c r="H17" t="s">
        <v>59</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E7D4314DE56FC4D8DDFFCE58F69D94D" ma:contentTypeVersion="11" ma:contentTypeDescription="Create a new document." ma:contentTypeScope="" ma:versionID="5a2147a66e6b8a30cd58cf76127bf764">
  <xsd:schema xmlns:xsd="http://www.w3.org/2001/XMLSchema" xmlns:xs="http://www.w3.org/2001/XMLSchema" xmlns:p="http://schemas.microsoft.com/office/2006/metadata/properties" xmlns:ns2="817c05a9-2277-4676-87d6-bf2a01cce996" xmlns:ns3="a789fb04-5179-4dba-aa2a-3dd949406126" targetNamespace="http://schemas.microsoft.com/office/2006/metadata/properties" ma:root="true" ma:fieldsID="b00e62625deae39b1ba5bd33a80a10b2" ns2:_="" ns3:_="">
    <xsd:import namespace="817c05a9-2277-4676-87d6-bf2a01cce996"/>
    <xsd:import namespace="a789fb04-5179-4dba-aa2a-3dd94940612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7c05a9-2277-4676-87d6-bf2a01cce99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9fb04-5179-4dba-aa2a-3dd94940612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17c05a9-2277-4676-87d6-bf2a01cce996">SCOIHF-507991051-24192</_dlc_DocId>
    <_dlc_DocIdUrl xmlns="817c05a9-2277-4676-87d6-bf2a01cce996">
      <Url>https://nswgov.sharepoint.com/sites/scihealthcarefunding/_layouts/15/DocIdRedir.aspx?ID=SCOIHF-507991051-24192</Url>
      <Description>SCOIHF-507991051-24192</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8E0EAA2-1353-40E7-882F-B00F53C37B84}"/>
</file>

<file path=customXml/itemProps2.xml><?xml version="1.0" encoding="utf-8"?>
<ds:datastoreItem xmlns:ds="http://schemas.openxmlformats.org/officeDocument/2006/customXml" ds:itemID="{0413A8E7-DA76-47C3-A7A1-30DB3D8621F7}"/>
</file>

<file path=customXml/itemProps3.xml><?xml version="1.0" encoding="utf-8"?>
<ds:datastoreItem xmlns:ds="http://schemas.openxmlformats.org/officeDocument/2006/customXml" ds:itemID="{C8DECCFF-31E9-482A-8C81-61ED57626AF0}"/>
</file>

<file path=customXml/itemProps4.xml><?xml version="1.0" encoding="utf-8"?>
<ds:datastoreItem xmlns:ds="http://schemas.openxmlformats.org/officeDocument/2006/customXml" ds:itemID="{EAA6E819-6C81-48C4-83F4-F6E04975EECE}"/>
</file>

<file path=customXml/itemProps5.xml><?xml version="1.0" encoding="utf-8"?>
<ds:datastoreItem xmlns:ds="http://schemas.openxmlformats.org/officeDocument/2006/customXml" ds:itemID="{F4463E89-6949-4974-BF94-D0BEA31B6C76}"/>
</file>

<file path=docProps/app.xml><?xml version="1.0" encoding="utf-8"?>
<Properties xmlns="http://schemas.openxmlformats.org/officeDocument/2006/extended-properties" xmlns:vt="http://schemas.openxmlformats.org/officeDocument/2006/docPropsVTypes">
  <Application>Microsoft Excel Online</Application>
  <Manager/>
  <Company>NSW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Bartlett</dc:creator>
  <cp:keywords/>
  <dc:description/>
  <cp:lastModifiedBy/>
  <cp:revision/>
  <dcterms:created xsi:type="dcterms:W3CDTF">2017-10-29T23:57:13Z</dcterms:created>
  <dcterms:modified xsi:type="dcterms:W3CDTF">2024-04-08T05:11:45Z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0x0101004E7D4314DE56FC4D8DDFFCE58F69D94D</vt:lpwstr>
  </property>
  <property fmtid="{D5CDD505-2E9C-101B-9397-08002B2CF9AE}" pid="5" name="MediaServiceImageTags">
    <vt:lpwstr/>
  </property>
  <property fmtid="{D5CDD505-2E9C-101B-9397-08002B2CF9AE}" pid="6" name="_dlc_DocIdItemGuid">
    <vt:lpwstr>baf31293-850b-44be-a027-905fda314ad5</vt:lpwstr>
  </property>
</Properties>
</file>